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Č11 - Souvislá výměna pražců" sheetId="2" r:id="rId2"/>
    <sheet name="Č12 - Práce SZT" sheetId="3" r:id="rId3"/>
    <sheet name="Č1 - VRN" sheetId="4" r:id="rId4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'Č11 - Souvislá výměna pražců'!$C$87:$K$287</definedName>
    <definedName name="_xlnm.Print_Area" localSheetId="1">'Č11 - Souvislá výměna pražců'!$C$4:$J$41,'Č11 - Souvislá výměna pražců'!$C$47:$J$67,'Č11 - Souvislá výměna pražců'!$C$73:$K$287</definedName>
    <definedName name="_xlnm.Print_Titles" localSheetId="1">'Č11 - Souvislá výměna pražců'!$87:$87</definedName>
    <definedName name="_xlnm._FilterDatabase" localSheetId="2" hidden="1">'Č12 - Práce SZT'!$C$84:$K$99</definedName>
    <definedName name="_xlnm.Print_Area" localSheetId="2">'Č12 - Práce SZT'!$C$4:$J$41,'Č12 - Práce SZT'!$C$47:$J$64,'Č12 - Práce SZT'!$C$70:$K$99</definedName>
    <definedName name="_xlnm.Print_Titles" localSheetId="2">'Č12 - Práce SZT'!$84:$84</definedName>
    <definedName name="_xlnm._FilterDatabase" localSheetId="3" hidden="1">'Č1 - VRN'!$C$85:$K$99</definedName>
    <definedName name="_xlnm.Print_Area" localSheetId="3">'Č1 - VRN'!$C$4:$J$41,'Č1 - VRN'!$C$47:$J$65,'Č1 - VRN'!$C$71:$K$99</definedName>
    <definedName name="_xlnm.Print_Titles" localSheetId="3">'Č1 - VRN'!$85:$85</definedName>
  </definedNames>
  <calcPr/>
</workbook>
</file>

<file path=xl/calcChain.xml><?xml version="1.0" encoding="utf-8"?>
<calcChain xmlns="http://schemas.openxmlformats.org/spreadsheetml/2006/main">
  <c i="4" r="J39"/>
  <c r="J38"/>
  <c i="1" r="AY59"/>
  <c i="4" r="J37"/>
  <c i="1" r="AX59"/>
  <c i="4" r="BI98"/>
  <c r="BH98"/>
  <c r="BF98"/>
  <c r="BE98"/>
  <c r="T98"/>
  <c r="R98"/>
  <c r="P98"/>
  <c r="BK98"/>
  <c r="J98"/>
  <c r="BG98"/>
  <c r="BI95"/>
  <c r="BH95"/>
  <c r="BF95"/>
  <c r="BE95"/>
  <c r="T95"/>
  <c r="R95"/>
  <c r="P95"/>
  <c r="BK95"/>
  <c r="J95"/>
  <c r="BG95"/>
  <c r="BI93"/>
  <c r="BH93"/>
  <c r="BF93"/>
  <c r="BE93"/>
  <c r="T93"/>
  <c r="R93"/>
  <c r="P93"/>
  <c r="BK93"/>
  <c r="J93"/>
  <c r="BG93"/>
  <c r="BI90"/>
  <c r="BH90"/>
  <c r="BF90"/>
  <c r="BE90"/>
  <c r="T90"/>
  <c r="R90"/>
  <c r="P90"/>
  <c r="BK90"/>
  <c r="J90"/>
  <c r="BG90"/>
  <c r="BI88"/>
  <c r="F39"/>
  <c i="1" r="BD59"/>
  <c i="4" r="BH88"/>
  <c r="F38"/>
  <c i="1" r="BC59"/>
  <c i="4" r="BF88"/>
  <c r="J36"/>
  <c i="1" r="AW59"/>
  <c i="4" r="F36"/>
  <c i="1" r="BA59"/>
  <c i="4" r="BE88"/>
  <c r="J35"/>
  <c i="1" r="AV59"/>
  <c i="4" r="F35"/>
  <c i="1" r="AZ59"/>
  <c i="4" r="T88"/>
  <c r="T87"/>
  <c r="T86"/>
  <c r="R88"/>
  <c r="R87"/>
  <c r="R86"/>
  <c r="P88"/>
  <c r="P87"/>
  <c r="P86"/>
  <c i="1" r="AU59"/>
  <c i="4" r="BK88"/>
  <c r="BK87"/>
  <c r="J87"/>
  <c r="BK86"/>
  <c r="J86"/>
  <c r="J63"/>
  <c r="J32"/>
  <c i="1" r="AG59"/>
  <c i="4" r="J88"/>
  <c r="BG88"/>
  <c r="F37"/>
  <c i="1" r="BB59"/>
  <c i="4" r="J64"/>
  <c r="J83"/>
  <c r="F82"/>
  <c r="F80"/>
  <c r="E78"/>
  <c r="J59"/>
  <c r="F58"/>
  <c r="F56"/>
  <c r="E54"/>
  <c r="J41"/>
  <c r="J23"/>
  <c r="E23"/>
  <c r="J82"/>
  <c r="J58"/>
  <c r="J22"/>
  <c r="J20"/>
  <c r="E20"/>
  <c r="F83"/>
  <c r="F59"/>
  <c r="J19"/>
  <c r="J14"/>
  <c r="J80"/>
  <c r="J56"/>
  <c r="E7"/>
  <c r="E74"/>
  <c r="E50"/>
  <c i="3" r="J39"/>
  <c r="J38"/>
  <c i="1" r="AY57"/>
  <c i="3" r="J37"/>
  <c i="1" r="AX57"/>
  <c i="3" r="BI98"/>
  <c r="BH98"/>
  <c r="BF98"/>
  <c r="BE98"/>
  <c r="T98"/>
  <c r="R98"/>
  <c r="P98"/>
  <c r="BK98"/>
  <c r="J98"/>
  <c r="BG98"/>
  <c r="BI96"/>
  <c r="BH96"/>
  <c r="BF96"/>
  <c r="BE96"/>
  <c r="T96"/>
  <c r="R96"/>
  <c r="P96"/>
  <c r="BK96"/>
  <c r="J96"/>
  <c r="BG96"/>
  <c r="BI94"/>
  <c r="BH94"/>
  <c r="BF94"/>
  <c r="BE94"/>
  <c r="T94"/>
  <c r="R94"/>
  <c r="P94"/>
  <c r="BK94"/>
  <c r="J94"/>
  <c r="BG94"/>
  <c r="BI92"/>
  <c r="BH92"/>
  <c r="BF92"/>
  <c r="BE92"/>
  <c r="T92"/>
  <c r="R92"/>
  <c r="P92"/>
  <c r="BK92"/>
  <c r="J92"/>
  <c r="BG92"/>
  <c r="BI90"/>
  <c r="BH90"/>
  <c r="BF90"/>
  <c r="BE90"/>
  <c r="T90"/>
  <c r="R90"/>
  <c r="P90"/>
  <c r="BK90"/>
  <c r="J90"/>
  <c r="BG90"/>
  <c r="BI88"/>
  <c r="BH88"/>
  <c r="BF88"/>
  <c r="BE88"/>
  <c r="T88"/>
  <c r="R88"/>
  <c r="P88"/>
  <c r="BK88"/>
  <c r="J88"/>
  <c r="BG88"/>
  <c r="BI86"/>
  <c r="F39"/>
  <c i="1" r="BD57"/>
  <c i="3" r="BH86"/>
  <c r="F38"/>
  <c i="1" r="BC57"/>
  <c i="3" r="BF86"/>
  <c r="J36"/>
  <c i="1" r="AW57"/>
  <c i="3" r="F36"/>
  <c i="1" r="BA57"/>
  <c i="3" r="BE86"/>
  <c r="J35"/>
  <c i="1" r="AV57"/>
  <c i="3" r="F35"/>
  <c i="1" r="AZ57"/>
  <c i="3" r="T86"/>
  <c r="T85"/>
  <c r="R86"/>
  <c r="R85"/>
  <c r="P86"/>
  <c r="P85"/>
  <c i="1" r="AU57"/>
  <c i="3" r="BK86"/>
  <c r="BK85"/>
  <c r="J85"/>
  <c r="J63"/>
  <c r="J32"/>
  <c i="1" r="AG57"/>
  <c i="3" r="J86"/>
  <c r="BG86"/>
  <c r="F37"/>
  <c i="1" r="BB57"/>
  <c i="3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2" r="J39"/>
  <c r="J38"/>
  <c i="1" r="AY56"/>
  <c i="2" r="J37"/>
  <c i="1" r="AX56"/>
  <c i="2" r="BI282"/>
  <c r="BH282"/>
  <c r="BF282"/>
  <c r="BE282"/>
  <c r="T282"/>
  <c r="R282"/>
  <c r="P282"/>
  <c r="BK282"/>
  <c r="J282"/>
  <c r="BG282"/>
  <c r="BI278"/>
  <c r="BH278"/>
  <c r="BF278"/>
  <c r="BE278"/>
  <c r="T278"/>
  <c r="R278"/>
  <c r="P278"/>
  <c r="BK278"/>
  <c r="J278"/>
  <c r="BG278"/>
  <c r="BI273"/>
  <c r="BH273"/>
  <c r="BF273"/>
  <c r="BE273"/>
  <c r="T273"/>
  <c r="R273"/>
  <c r="P273"/>
  <c r="BK273"/>
  <c r="J273"/>
  <c r="BG273"/>
  <c r="BI269"/>
  <c r="BH269"/>
  <c r="BF269"/>
  <c r="BE269"/>
  <c r="T269"/>
  <c r="R269"/>
  <c r="P269"/>
  <c r="BK269"/>
  <c r="J269"/>
  <c r="BG269"/>
  <c r="BI261"/>
  <c r="BH261"/>
  <c r="BF261"/>
  <c r="BE261"/>
  <c r="T261"/>
  <c r="R261"/>
  <c r="P261"/>
  <c r="BK261"/>
  <c r="J261"/>
  <c r="BG261"/>
  <c r="BI257"/>
  <c r="BH257"/>
  <c r="BF257"/>
  <c r="BE257"/>
  <c r="T257"/>
  <c r="R257"/>
  <c r="P257"/>
  <c r="BK257"/>
  <c r="J257"/>
  <c r="BG257"/>
  <c r="BI249"/>
  <c r="BH249"/>
  <c r="BF249"/>
  <c r="BE249"/>
  <c r="T249"/>
  <c r="R249"/>
  <c r="P249"/>
  <c r="BK249"/>
  <c r="J249"/>
  <c r="BG249"/>
  <c r="BI244"/>
  <c r="BH244"/>
  <c r="BF244"/>
  <c r="BE244"/>
  <c r="T244"/>
  <c r="R244"/>
  <c r="P244"/>
  <c r="BK244"/>
  <c r="J244"/>
  <c r="BG244"/>
  <c r="BI240"/>
  <c r="BH240"/>
  <c r="BF240"/>
  <c r="BE240"/>
  <c r="T240"/>
  <c r="R240"/>
  <c r="P240"/>
  <c r="BK240"/>
  <c r="J240"/>
  <c r="BG240"/>
  <c r="BI238"/>
  <c r="BH238"/>
  <c r="BF238"/>
  <c r="BE238"/>
  <c r="T238"/>
  <c r="R238"/>
  <c r="P238"/>
  <c r="BK238"/>
  <c r="J238"/>
  <c r="BG238"/>
  <c r="BI235"/>
  <c r="BH235"/>
  <c r="BF235"/>
  <c r="BE235"/>
  <c r="T235"/>
  <c r="T234"/>
  <c r="R235"/>
  <c r="R234"/>
  <c r="P235"/>
  <c r="P234"/>
  <c r="BK235"/>
  <c r="BK234"/>
  <c r="J234"/>
  <c r="J235"/>
  <c r="BG235"/>
  <c r="J66"/>
  <c r="BI226"/>
  <c r="BH226"/>
  <c r="BF226"/>
  <c r="BE226"/>
  <c r="T226"/>
  <c r="R226"/>
  <c r="P226"/>
  <c r="BK226"/>
  <c r="J226"/>
  <c r="BG226"/>
  <c r="BI224"/>
  <c r="BH224"/>
  <c r="BF224"/>
  <c r="BE224"/>
  <c r="T224"/>
  <c r="R224"/>
  <c r="P224"/>
  <c r="BK224"/>
  <c r="J224"/>
  <c r="BG224"/>
  <c r="BI222"/>
  <c r="BH222"/>
  <c r="BF222"/>
  <c r="BE222"/>
  <c r="T222"/>
  <c r="R222"/>
  <c r="P222"/>
  <c r="BK222"/>
  <c r="J222"/>
  <c r="BG222"/>
  <c r="BI220"/>
  <c r="BH220"/>
  <c r="BF220"/>
  <c r="BE220"/>
  <c r="T220"/>
  <c r="R220"/>
  <c r="P220"/>
  <c r="BK220"/>
  <c r="J220"/>
  <c r="BG220"/>
  <c r="BI217"/>
  <c r="BH217"/>
  <c r="BF217"/>
  <c r="BE217"/>
  <c r="T217"/>
  <c r="R217"/>
  <c r="P217"/>
  <c r="BK217"/>
  <c r="J217"/>
  <c r="BG217"/>
  <c r="BI213"/>
  <c r="BH213"/>
  <c r="BF213"/>
  <c r="BE213"/>
  <c r="T213"/>
  <c r="R213"/>
  <c r="P213"/>
  <c r="BK213"/>
  <c r="J213"/>
  <c r="BG213"/>
  <c r="BI211"/>
  <c r="BH211"/>
  <c r="BF211"/>
  <c r="BE211"/>
  <c r="T211"/>
  <c r="R211"/>
  <c r="P211"/>
  <c r="BK211"/>
  <c r="J211"/>
  <c r="BG211"/>
  <c r="BI208"/>
  <c r="BH208"/>
  <c r="BF208"/>
  <c r="BE208"/>
  <c r="T208"/>
  <c r="R208"/>
  <c r="P208"/>
  <c r="BK208"/>
  <c r="J208"/>
  <c r="BG208"/>
  <c r="BI204"/>
  <c r="BH204"/>
  <c r="BF204"/>
  <c r="BE204"/>
  <c r="T204"/>
  <c r="R204"/>
  <c r="P204"/>
  <c r="BK204"/>
  <c r="J204"/>
  <c r="BG204"/>
  <c r="BI201"/>
  <c r="BH201"/>
  <c r="BF201"/>
  <c r="BE201"/>
  <c r="T201"/>
  <c r="R201"/>
  <c r="P201"/>
  <c r="BK201"/>
  <c r="J201"/>
  <c r="BG201"/>
  <c r="BI195"/>
  <c r="BH195"/>
  <c r="BF195"/>
  <c r="BE195"/>
  <c r="T195"/>
  <c r="R195"/>
  <c r="P195"/>
  <c r="BK195"/>
  <c r="J195"/>
  <c r="BG195"/>
  <c r="BI190"/>
  <c r="BH190"/>
  <c r="BF190"/>
  <c r="BE190"/>
  <c r="T190"/>
  <c r="R190"/>
  <c r="P190"/>
  <c r="BK190"/>
  <c r="J190"/>
  <c r="BG190"/>
  <c r="BI187"/>
  <c r="BH187"/>
  <c r="BF187"/>
  <c r="BE187"/>
  <c r="T187"/>
  <c r="R187"/>
  <c r="P187"/>
  <c r="BK187"/>
  <c r="J187"/>
  <c r="BG187"/>
  <c r="BI184"/>
  <c r="BH184"/>
  <c r="BF184"/>
  <c r="BE184"/>
  <c r="T184"/>
  <c r="R184"/>
  <c r="P184"/>
  <c r="BK184"/>
  <c r="J184"/>
  <c r="BG184"/>
  <c r="BI181"/>
  <c r="BH181"/>
  <c r="BF181"/>
  <c r="BE181"/>
  <c r="T181"/>
  <c r="R181"/>
  <c r="P181"/>
  <c r="BK181"/>
  <c r="J181"/>
  <c r="BG181"/>
  <c r="BI175"/>
  <c r="BH175"/>
  <c r="BF175"/>
  <c r="BE175"/>
  <c r="T175"/>
  <c r="R175"/>
  <c r="P175"/>
  <c r="BK175"/>
  <c r="J175"/>
  <c r="BG175"/>
  <c r="BI170"/>
  <c r="BH170"/>
  <c r="BF170"/>
  <c r="BE170"/>
  <c r="T170"/>
  <c r="R170"/>
  <c r="P170"/>
  <c r="BK170"/>
  <c r="J170"/>
  <c r="BG170"/>
  <c r="BI165"/>
  <c r="BH165"/>
  <c r="BF165"/>
  <c r="BE165"/>
  <c r="T165"/>
  <c r="R165"/>
  <c r="P165"/>
  <c r="BK165"/>
  <c r="J165"/>
  <c r="BG165"/>
  <c r="BI163"/>
  <c r="BH163"/>
  <c r="BF163"/>
  <c r="BE163"/>
  <c r="T163"/>
  <c r="R163"/>
  <c r="P163"/>
  <c r="BK163"/>
  <c r="J163"/>
  <c r="BG163"/>
  <c r="BI161"/>
  <c r="BH161"/>
  <c r="BF161"/>
  <c r="BE161"/>
  <c r="T161"/>
  <c r="R161"/>
  <c r="P161"/>
  <c r="BK161"/>
  <c r="J161"/>
  <c r="BG161"/>
  <c r="BI159"/>
  <c r="BH159"/>
  <c r="BF159"/>
  <c r="BE159"/>
  <c r="T159"/>
  <c r="R159"/>
  <c r="P159"/>
  <c r="BK159"/>
  <c r="J159"/>
  <c r="BG159"/>
  <c r="BI157"/>
  <c r="BH157"/>
  <c r="BF157"/>
  <c r="BE157"/>
  <c r="T157"/>
  <c r="R157"/>
  <c r="P157"/>
  <c r="BK157"/>
  <c r="J157"/>
  <c r="BG157"/>
  <c r="BI151"/>
  <c r="BH151"/>
  <c r="BF151"/>
  <c r="BE151"/>
  <c r="T151"/>
  <c r="R151"/>
  <c r="P151"/>
  <c r="BK151"/>
  <c r="J151"/>
  <c r="BG151"/>
  <c r="BI145"/>
  <c r="BH145"/>
  <c r="BF145"/>
  <c r="BE145"/>
  <c r="T145"/>
  <c r="R145"/>
  <c r="P145"/>
  <c r="BK145"/>
  <c r="J145"/>
  <c r="BG145"/>
  <c r="BI142"/>
  <c r="BH142"/>
  <c r="BF142"/>
  <c r="BE142"/>
  <c r="T142"/>
  <c r="R142"/>
  <c r="P142"/>
  <c r="BK142"/>
  <c r="J142"/>
  <c r="BG142"/>
  <c r="BI136"/>
  <c r="BH136"/>
  <c r="BF136"/>
  <c r="BE136"/>
  <c r="T136"/>
  <c r="R136"/>
  <c r="P136"/>
  <c r="BK136"/>
  <c r="J136"/>
  <c r="BG136"/>
  <c r="BI133"/>
  <c r="BH133"/>
  <c r="BF133"/>
  <c r="BE133"/>
  <c r="T133"/>
  <c r="R133"/>
  <c r="P133"/>
  <c r="BK133"/>
  <c r="J133"/>
  <c r="BG133"/>
  <c r="BI130"/>
  <c r="BH130"/>
  <c r="BF130"/>
  <c r="BE130"/>
  <c r="T130"/>
  <c r="R130"/>
  <c r="P130"/>
  <c r="BK130"/>
  <c r="J130"/>
  <c r="BG130"/>
  <c r="BI127"/>
  <c r="BH127"/>
  <c r="BF127"/>
  <c r="BE127"/>
  <c r="T127"/>
  <c r="R127"/>
  <c r="P127"/>
  <c r="BK127"/>
  <c r="J127"/>
  <c r="BG127"/>
  <c r="BI123"/>
  <c r="BH123"/>
  <c r="BF123"/>
  <c r="BE123"/>
  <c r="T123"/>
  <c r="R123"/>
  <c r="P123"/>
  <c r="BK123"/>
  <c r="J123"/>
  <c r="BG123"/>
  <c r="BI116"/>
  <c r="BH116"/>
  <c r="BF116"/>
  <c r="BE116"/>
  <c r="T116"/>
  <c r="R116"/>
  <c r="P116"/>
  <c r="BK116"/>
  <c r="J116"/>
  <c r="BG116"/>
  <c r="BI111"/>
  <c r="BH111"/>
  <c r="BF111"/>
  <c r="BE111"/>
  <c r="T111"/>
  <c r="R111"/>
  <c r="P111"/>
  <c r="BK111"/>
  <c r="J111"/>
  <c r="BG111"/>
  <c r="BI107"/>
  <c r="BH107"/>
  <c r="BF107"/>
  <c r="BE107"/>
  <c r="T107"/>
  <c r="R107"/>
  <c r="P107"/>
  <c r="BK107"/>
  <c r="J107"/>
  <c r="BG107"/>
  <c r="BI102"/>
  <c r="BH102"/>
  <c r="BF102"/>
  <c r="BE102"/>
  <c r="T102"/>
  <c r="R102"/>
  <c r="P102"/>
  <c r="BK102"/>
  <c r="J102"/>
  <c r="BG102"/>
  <c r="BI97"/>
  <c r="BH97"/>
  <c r="BF97"/>
  <c r="BE97"/>
  <c r="T97"/>
  <c r="R97"/>
  <c r="P97"/>
  <c r="BK97"/>
  <c r="J97"/>
  <c r="BG97"/>
  <c r="BI91"/>
  <c r="F39"/>
  <c i="1" r="BD56"/>
  <c i="2" r="BH91"/>
  <c r="F38"/>
  <c i="1" r="BC56"/>
  <c i="2" r="BF91"/>
  <c r="J36"/>
  <c i="1" r="AW56"/>
  <c i="2" r="F36"/>
  <c i="1" r="BA56"/>
  <c i="2" r="BE91"/>
  <c r="J35"/>
  <c i="1" r="AV56"/>
  <c i="2" r="F35"/>
  <c i="1" r="AZ56"/>
  <c i="2" r="T91"/>
  <c r="T90"/>
  <c r="T89"/>
  <c r="T88"/>
  <c r="R91"/>
  <c r="R90"/>
  <c r="R89"/>
  <c r="R88"/>
  <c r="P91"/>
  <c r="P90"/>
  <c r="P89"/>
  <c r="P88"/>
  <c i="1" r="AU56"/>
  <c i="2" r="BK91"/>
  <c r="BK90"/>
  <c r="J90"/>
  <c r="BK89"/>
  <c r="J89"/>
  <c r="BK88"/>
  <c r="J88"/>
  <c r="J63"/>
  <c r="J32"/>
  <c i="1" r="AG56"/>
  <c i="2" r="J91"/>
  <c r="BG91"/>
  <c r="F37"/>
  <c i="1" r="BB56"/>
  <c i="2" r="J65"/>
  <c r="J64"/>
  <c r="J85"/>
  <c r="F84"/>
  <c r="F82"/>
  <c r="E80"/>
  <c r="J59"/>
  <c r="F58"/>
  <c r="F56"/>
  <c r="E54"/>
  <c r="J41"/>
  <c r="J23"/>
  <c r="E23"/>
  <c r="J84"/>
  <c r="J58"/>
  <c r="J22"/>
  <c r="J20"/>
  <c r="E20"/>
  <c r="F85"/>
  <c r="F59"/>
  <c r="J19"/>
  <c r="J14"/>
  <c r="J82"/>
  <c r="J56"/>
  <c r="E7"/>
  <c r="E76"/>
  <c r="E50"/>
  <c i="1" r="BD58"/>
  <c r="BC58"/>
  <c r="BB58"/>
  <c r="BA58"/>
  <c r="AZ58"/>
  <c r="AY58"/>
  <c r="AX58"/>
  <c r="AW58"/>
  <c r="AV58"/>
  <c r="AU58"/>
  <c r="AT58"/>
  <c r="AS58"/>
  <c r="AG58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<sst xmlns="http://schemas.openxmlformats.org/spreadsheetml/2006/main">
  <si>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</si>
  <si>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</si>
  <si>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</si>
  <si>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</si>
  <si>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</si>
  <si>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{cdfc4f77-28a8-4cf2-8787-db33a7f342e2}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</si>
  <si>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</si>
  <si>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</si>
  <si>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</si>
  <si>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</si>
  <si>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</si>
  <si>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</si>
  <si>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</si>
  <si>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</si>
  <si>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65019033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</si>
  <si>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</si>
  <si>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</si>
  <si>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pražců ve 2.TK v úseku Úpořiny - Ohníč</t>
  </si>
  <si>
    <t>0,1</t>
  </si>
  <si>
    <t>KSO:</t>
  </si>
  <si>
    <t>824 26</t>
  </si>
  <si>
    <t>CC-CZ:</t>
  </si>
  <si>
    <t>21212</t>
  </si>
  <si>
    <t>1</t>
  </si>
  <si>
    <t>Místo:</t>
  </si>
  <si>
    <t>2. TK Ohníč - Úpořiny</t>
  </si>
  <si>
    <t>Datum:</t>
  </si>
  <si>
    <t>8. 2. 2019</t>
  </si>
  <si>
    <t>10</t>
  </si>
  <si>
    <t>CZ-CPV:</t>
  </si>
  <si>
    <t>44212000-9</t>
  </si>
  <si>
    <t>CZ-CPA:</t>
  </si>
  <si>
    <t>42.12.10</t>
  </si>
  <si>
    <t>100</t>
  </si>
  <si>
    <t>Zadavatel:</t>
  </si>
  <si>
    <t>IČ:</t>
  </si>
  <si>
    <t>70994234</t>
  </si>
  <si>
    <t>SŽDC s.o., OŘ UNL, ST Most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</si>
  <si>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</si>
  <si>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</si>
  <si>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</si>
  <si>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</si>
  <si>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</si>
  <si>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</si>
  <si>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</si>
  <si>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</si>
  <si>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Ing. Střítezský Petr,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</si>
  <si>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</si>
  <si>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</si>
  <si>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</si>
  <si>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</si>
  <si>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</si>
  <si>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</si>
  <si>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</si>
  <si>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</si>
  <si>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</si>
  <si>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</si>
  <si>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</si>
  <si>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</si>
  <si>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</si>
  <si>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</si>
  <si>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</si>
  <si>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</si>
  <si>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</si>
  <si>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</si>
  <si>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</si>
  <si>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</si>
  <si>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</si>
  <si>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</si>
  <si>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</si>
  <si>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</si>
  <si>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</si>
  <si>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</si>
  <si>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</si>
  <si>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</si>
  <si>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</si>
  <si>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</si>
  <si>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</si>
  <si>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</si>
  <si>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</si>
  <si>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</si>
  <si>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</si>
  <si>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</si>
  <si>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</si>
  <si>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</si>
  <si>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</si>
  <si>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O1</t>
  </si>
  <si>
    <t>SVP 2. TK Ohníč - Úpořiny</t>
  </si>
  <si>
    <t>STA</t>
  </si>
  <si>
    <t>{a9e66706-fb44-4e90-825a-36ef0dcebae6}</t>
  </si>
  <si>
    <t>2</t>
  </si>
  <si>
    <t>/</t>
  </si>
  <si>
    <t>Č11</t>
  </si>
  <si>
    <t>Souvislá výměna pražců</t>
  </si>
  <si>
    <t>Soupis</t>
  </si>
  <si>
    <t>{84d08174-abad-4d6f-b4e0-3619e2b6a77a}</t>
  </si>
  <si>
    <t>Č12</t>
  </si>
  <si>
    <t>Práce SZT</t>
  </si>
  <si>
    <t>{60e7d208-dd7c-4c33-bf3c-25a130496779}</t>
  </si>
  <si>
    <t>O2</t>
  </si>
  <si>
    <t>Vedlejší rozpočtové náklady</t>
  </si>
  <si>
    <t>{315ae104-dc62-4bfc-b3d8-025cf51cbb50}</t>
  </si>
  <si>
    <t>Č1</t>
  </si>
  <si>
    <t>VRN</t>
  </si>
  <si>
    <t>{2a140bc5-b522-4fb8-a870-aa228a10496c}</t>
  </si>
  <si>
    <t>Strojní_čištění</t>
  </si>
  <si>
    <t>Strojní čištění</t>
  </si>
  <si>
    <t>km</t>
  </si>
  <si>
    <t>1,459</t>
  </si>
  <si>
    <t>Doplnění_štěrk</t>
  </si>
  <si>
    <t>Doplnění kamenivo 32/63 BII</t>
  </si>
  <si>
    <t>m3</t>
  </si>
  <si>
    <t>1549</t>
  </si>
  <si>
    <t>KRYCÍ LIST SOUPISU PRACÍ</t>
  </si>
  <si>
    <t>B91S</t>
  </si>
  <si>
    <t>Nové pražce B91 dodá zadavatel ze svých zásob</t>
  </si>
  <si>
    <t>kus</t>
  </si>
  <si>
    <t>1547</t>
  </si>
  <si>
    <t>Pryžovky</t>
  </si>
  <si>
    <t>Nové pryžové podložky S49</t>
  </si>
  <si>
    <t>2320</t>
  </si>
  <si>
    <t>GPK</t>
  </si>
  <si>
    <t>Úprava GPK</t>
  </si>
  <si>
    <t>1,559</t>
  </si>
  <si>
    <t>Stezky</t>
  </si>
  <si>
    <t>Oprava stezky do 10 cm</t>
  </si>
  <si>
    <t>m2</t>
  </si>
  <si>
    <t>1231</t>
  </si>
  <si>
    <t>Objekt:</t>
  </si>
  <si>
    <t>Čištění_příkop_zídka</t>
  </si>
  <si>
    <t>Čištění příkopu se zídkou</t>
  </si>
  <si>
    <t>O1 - SVP 2. TK Ohníč - Úpořiny</t>
  </si>
  <si>
    <t>Čištění_příkop_nezpe</t>
  </si>
  <si>
    <t>Čiětění příkopů otevřených</t>
  </si>
  <si>
    <t>369,3</t>
  </si>
  <si>
    <t>Soupis:</t>
  </si>
  <si>
    <t>Zemina_skládka</t>
  </si>
  <si>
    <t>Odpad zeminy na skládku</t>
  </si>
  <si>
    <t>t</t>
  </si>
  <si>
    <t>3350,898</t>
  </si>
  <si>
    <t>Č11 - Souvislá výměna pražců</t>
  </si>
  <si>
    <t>SB5_skládka</t>
  </si>
  <si>
    <t>Pražce SB5 k likvidaci na skládce</t>
  </si>
  <si>
    <t>452,09</t>
  </si>
  <si>
    <t>SB5_demontáž</t>
  </si>
  <si>
    <t>Pražce SB5 demontáž ( k likvidaci )</t>
  </si>
  <si>
    <t>1706</t>
  </si>
  <si>
    <t>Třídění_upevnění</t>
  </si>
  <si>
    <t>Tříděný drobný svrškový materiál</t>
  </si>
  <si>
    <t>42,029</t>
  </si>
  <si>
    <t>ŽS4</t>
  </si>
  <si>
    <t>Komplety ŽS4 na ojedibělou výměnu</t>
  </si>
  <si>
    <t>ks</t>
  </si>
  <si>
    <t>20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</si>
  <si>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</si>
  <si>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</si>
  <si>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</si>
  <si>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</si>
  <si>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</si>
  <si>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</si>
  <si>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</si>
  <si>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</si>
  <si>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</si>
  <si>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</si>
  <si>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</si>
  <si>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</si>
  <si>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</si>
  <si>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</si>
  <si>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</si>
  <si>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</si>
  <si>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</si>
  <si>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</si>
  <si>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</si>
  <si>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</si>
  <si>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</si>
  <si>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</si>
  <si>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</si>
  <si>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</si>
  <si>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</si>
  <si>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</si>
  <si>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</si>
  <si>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5905020010</t>
  </si>
  <si>
    <t>Oprava stezky strojně s odstraněním drnu a nánosu do 10 cm</t>
  </si>
  <si>
    <t>Sborník UOŽI 01 2019</t>
  </si>
  <si>
    <t>4</t>
  </si>
  <si>
    <t>870999948</t>
  </si>
  <si>
    <t>PP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</si>
  <si>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</si>
  <si>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VV</t>
  </si>
  <si>
    <t>"km" (16,624 - 16,484)*1000</t>
  </si>
  <si>
    <t>"km" (17,732 - 16,834)*1000</t>
  </si>
  <si>
    <t>"km" (17,943 - 17,750)*1000</t>
  </si>
  <si>
    <t>Součet</t>
  </si>
  <si>
    <t>5905085060</t>
  </si>
  <si>
    <t>Souvislé čištění KL strojně koleje pražce betonové rozdělení "e"</t>
  </si>
  <si>
    <t>1154033916</t>
  </si>
  <si>
    <t>Souvislé čištění KL strojně koleje pražce betonové rozdělení "e".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</si>
  <si>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P</t>
  </si>
  <si>
    <t>Poznámka k položce:_x000d_
km 16,484 - 17,943</t>
  </si>
  <si>
    <t xml:space="preserve">"km  "(16,484 - 17,943)*-1</t>
  </si>
  <si>
    <t>3</t>
  </si>
  <si>
    <t>5905105030</t>
  </si>
  <si>
    <t>Doplnění KL kamenivem souvisle strojně v koleji</t>
  </si>
  <si>
    <t>2027390230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</si>
  <si>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</si>
  <si>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"čištění"(1459/30)*30</t>
  </si>
  <si>
    <t>"proprac"90</t>
  </si>
  <si>
    <t>5905110010</t>
  </si>
  <si>
    <t>Snížení KL pod patou kolejnice v koleji</t>
  </si>
  <si>
    <t>-1932626050</t>
  </si>
  <si>
    <t>Snížení KL pod patou kolejnice v koleji. Poznámka: 1. V cenách jsou započteny náklady na snížení KL pod patou kolejnice ručně vidlemi. 2. V cenách nejsou obsaženy náklady na doplnění a dodávku kameniva.</t>
  </si>
  <si>
    <t>Poznámka k položce:_x000d_
Kilometr koleje=km_x000d_
etapa propracování</t>
  </si>
  <si>
    <t>Strojní_čištění*2</t>
  </si>
  <si>
    <t>5905115010</t>
  </si>
  <si>
    <t>Příplatek za úpravu nadvýšení KL v oblouku o malém poloměru</t>
  </si>
  <si>
    <t>m</t>
  </si>
  <si>
    <t>1273824761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</si>
  <si>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</si>
  <si>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Poznámka k položce:_x000d_
Kilometr koleje=km</t>
  </si>
  <si>
    <t>130+170+100</t>
  </si>
  <si>
    <t>6</t>
  </si>
  <si>
    <t>5906035120</t>
  </si>
  <si>
    <t>Souvislá výměna pražců současně s výměnou nebo čištěním KL pražce betonové příčné vystrojené</t>
  </si>
  <si>
    <t>169703502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</si>
  <si>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</si>
  <si>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Poznámka k položce:_x000d_
Pražec=kus_x000d_
1706 ks SB5 vyjmout_x000d_
1547 ks B91S vložit</t>
  </si>
  <si>
    <t>"Pražec=kus"</t>
  </si>
  <si>
    <t>"SB5 vyjmout 1706 "</t>
  </si>
  <si>
    <t>"B91S vložit " 1547</t>
  </si>
  <si>
    <t>7</t>
  </si>
  <si>
    <t>5906105020</t>
  </si>
  <si>
    <t>Demontáž pražce betonový</t>
  </si>
  <si>
    <t>Sborník UOŽI 01 2016</t>
  </si>
  <si>
    <t>-842525117</t>
  </si>
  <si>
    <t>Demontáž pražce betonový. Poznámky: 1. V cenách jsou započteny náklady na manipulaci, demontáž, odstrojení do součástí a uložení pražců.</t>
  </si>
  <si>
    <t xml:space="preserve">"SB5 vyjmuté              "1706</t>
  </si>
  <si>
    <t>8</t>
  </si>
  <si>
    <t>5907050020</t>
  </si>
  <si>
    <t>Dělení kolejnic řezáním nebo rozbroušením tv. S49</t>
  </si>
  <si>
    <t>-1031043809</t>
  </si>
  <si>
    <t>Dělení kolejnic řezáním nebo rozbroušením tv. S49. Poznámka: 1. V cenách jsou započteny náklady na manipulaci podložení, označení a provedení řezu kolejnice.</t>
  </si>
  <si>
    <t>Poznámka k položce:_x000d_
Řez=kus</t>
  </si>
  <si>
    <t>9</t>
  </si>
  <si>
    <t>5907050120</t>
  </si>
  <si>
    <t>Dělení kolejnic kyslíkem tv. S49</t>
  </si>
  <si>
    <t>1014723542</t>
  </si>
  <si>
    <t>Dělení kolejnic kyslíkem tv. S49. Poznámka: 1. V cenách jsou započteny náklady na manipulaci podložení, označení a provedení řezu kolejnice.</t>
  </si>
  <si>
    <t>5908050005</t>
  </si>
  <si>
    <t>Výměna upevnění podkladnicového komplet</t>
  </si>
  <si>
    <t>722114513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</si>
  <si>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</si>
  <si>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11</t>
  </si>
  <si>
    <t>5908052010</t>
  </si>
  <si>
    <t>Výměna podložky pryžové pod patu kolejnice</t>
  </si>
  <si>
    <t>-449163492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</si>
  <si>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</si>
  <si>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Poznámka k položce:_x000d_
výběhy + čištění</t>
  </si>
  <si>
    <t>"km" ((17,943 - 17,412)*1000/0,544)*2</t>
  </si>
  <si>
    <t>"výběhy" ((2*50)/0,544)*2</t>
  </si>
  <si>
    <t>"zaokrouhlení na" 2320</t>
  </si>
  <si>
    <t>12</t>
  </si>
  <si>
    <t>5908053250</t>
  </si>
  <si>
    <t>Výměna drobného kolejiva kroužek dvojitý pružný</t>
  </si>
  <si>
    <t>-382947733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</si>
  <si>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</si>
  <si>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Poznámka k položce:_x000d_
ojedinělá výměna prasklých kroužků</t>
  </si>
  <si>
    <t>13</t>
  </si>
  <si>
    <t>5909030020</t>
  </si>
  <si>
    <t>Následná úprava GPK koleje směrové a výškové uspořádání pražce betonové</t>
  </si>
  <si>
    <t>521791134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</si>
  <si>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</si>
  <si>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položce:_x000d_
Kilometr koleje=km_x000d_
etapa propracování pouze v místě čištění</t>
  </si>
  <si>
    <t>"výběhy" 2*0,050</t>
  </si>
  <si>
    <t>14</t>
  </si>
  <si>
    <t>5909050010</t>
  </si>
  <si>
    <t>Stabilizace kolejového lože koleje nově zřízeného nebo čistého</t>
  </si>
  <si>
    <t>-441615925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</si>
  <si>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</si>
  <si>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Poznámka k položce:_x000d_
S3/1 Kilometr koleje=km_x000d_
etapa SVP</t>
  </si>
  <si>
    <t>5910020130</t>
  </si>
  <si>
    <t>Svařování kolejnic termitem plný předehřev standardní spára svar jednotlivý tv. S49</t>
  </si>
  <si>
    <t>svar</t>
  </si>
  <si>
    <t>718128800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</si>
  <si>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</si>
  <si>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16</t>
  </si>
  <si>
    <t>5910021120</t>
  </si>
  <si>
    <t>Svařování kolejnic termitem zkrácený předehřev standardní spára svar jednotlivý tv. S49</t>
  </si>
  <si>
    <t>1426004838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</si>
  <si>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</si>
  <si>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17</t>
  </si>
  <si>
    <t>5910030310</t>
  </si>
  <si>
    <t>Příplatek za směrové vyrovnání kolejnic v obloucích o poloměru 300 m a menším</t>
  </si>
  <si>
    <t>-1267290558</t>
  </si>
  <si>
    <t>Příplatek za směrové vyrovnání kolejnic v obloucích o poloměru 300 m a menším. Poznámka: 1. V cenách jsou započteny náklady na použití přípravku pro směrové vyrovnání kolejnic.</t>
  </si>
  <si>
    <t>18</t>
  </si>
  <si>
    <t>5910035030</t>
  </si>
  <si>
    <t>Dosažení dovolené upínací teploty v BK prodloužením kolejnicového pásu v koleji tv. S49</t>
  </si>
  <si>
    <t>-1502521732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</si>
  <si>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</si>
  <si>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19</t>
  </si>
  <si>
    <t>5910040230</t>
  </si>
  <si>
    <t>Umožnění volné dilatace kolejnice bez demontáže nebo montáže upevňovadel s osazením a odstraněním kluzných podložek rozdělení pražců "u"</t>
  </si>
  <si>
    <t>1702109409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</si>
  <si>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</si>
  <si>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Metr kolejnice=m</t>
  </si>
  <si>
    <t>GPK*2*1000</t>
  </si>
  <si>
    <t>BK</t>
  </si>
  <si>
    <t>5910135010</t>
  </si>
  <si>
    <t>Demontáž pražcové kotvy v koleji</t>
  </si>
  <si>
    <t>816734428</t>
  </si>
  <si>
    <t>Demontáž pražcové kotvy v koleji. Poznámka: 1. V cenách jsou započteny náklady na odstranění kameniva, demontáž, dohození a úpravu kameniva a naložení výzisku na dopravní prostředek.</t>
  </si>
  <si>
    <t>"SB5" 129+151+105</t>
  </si>
  <si>
    <t>"SB8" 70</t>
  </si>
  <si>
    <t>5910136010</t>
  </si>
  <si>
    <t>Montáž pražcové kotvy v koleji</t>
  </si>
  <si>
    <t>-989553089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</si>
  <si>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</si>
  <si>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94</t>
  </si>
  <si>
    <t>111+5</t>
  </si>
  <si>
    <t>65</t>
  </si>
  <si>
    <t>22</t>
  </si>
  <si>
    <t>5910137010</t>
  </si>
  <si>
    <t>Kontrola pražcové kotvy v koleji</t>
  </si>
  <si>
    <t>-1227461223</t>
  </si>
  <si>
    <t>Kontrola pražcové kotvy v koleji. Poznámka: 1. V cenách jsou započteny náklady na odstranění kameniva, očištění, kontrolu šroubů, dotažení matic, ošetření součástí mazivem a úpravu kameniva. 2. V cenách nejsou obsaženy náklady na dodávku materiálu.</t>
  </si>
  <si>
    <t>Poznámka k položce:_x000d_
regenerace praž. kotev</t>
  </si>
  <si>
    <t>23</t>
  </si>
  <si>
    <t>5912060210</t>
  </si>
  <si>
    <t>Demontáž zajišťovací značky včetně sloupku a základu konzolové</t>
  </si>
  <si>
    <t>1401802768</t>
  </si>
  <si>
    <t>Demontáž zajišťovací značky včetně sloupku a základu konzolové. Poznámka: 1. V cenách jsou započteny náklady na demontáž součástí značky, úpravu a urovnání terénu.</t>
  </si>
  <si>
    <t>Poznámka k položce:_x000d_
Značka=kus</t>
  </si>
  <si>
    <t>24</t>
  </si>
  <si>
    <t>5912065010</t>
  </si>
  <si>
    <t>Montáž zajišťovací značky samostatné konzolové</t>
  </si>
  <si>
    <t>224789402</t>
  </si>
  <si>
    <t>Montáž zajišťovací značky samostatné konzolové. Poznámka: 1. V cenách jsou započteny náklady na montáž součástí značky včetně zemních prací a úpravy terénu. 2. V cenách nejsou obsaženy náklady na dodávku materiálu.</t>
  </si>
  <si>
    <t>Poznámka k položce:_x000d_
Značka=kus_x000d_
na sloupy TS</t>
  </si>
  <si>
    <t>25</t>
  </si>
  <si>
    <t>5914015040</t>
  </si>
  <si>
    <t>Čištění odvodňovacích zařízení ručně příkopová zídka s krytem</t>
  </si>
  <si>
    <t>-1294594629</t>
  </si>
  <si>
    <t>Čištění odvodňovacích zařízení ručně příkopová zídka s krytem. Poznámka: 1. V cenách jsou započteny náklady na vyčištění od nánosu a nečistot a rozprostření výzisku na terén nebo naložení na dopravní prostředek. 2. V cenách nejsou obsaženy náklady na dopravu a skládkovné.</t>
  </si>
  <si>
    <t>Poznámka k položce:_x000d_
nános na krytu</t>
  </si>
  <si>
    <t>"km 16,624 - 16,834" 210*1*0,1</t>
  </si>
  <si>
    <t>26</t>
  </si>
  <si>
    <t>5914020020</t>
  </si>
  <si>
    <t>Čištění otevřených odvodňovacích zařízení strojně příkop nezpevněný</t>
  </si>
  <si>
    <t>1115286099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</si>
  <si>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</si>
  <si>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"km" ((16,624-16,484)*1*0,3)*1000</t>
  </si>
  <si>
    <t>"km" ((17,732-16,834)*1*0,3)*1000</t>
  </si>
  <si>
    <t>"km" ((17,943-17,750)*1*0,3)*1000</t>
  </si>
  <si>
    <t>27</t>
  </si>
  <si>
    <t>5915010010</t>
  </si>
  <si>
    <t>Těžení zeminy nebo horniny železničního spodku I. třídy</t>
  </si>
  <si>
    <t>-839292962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</si>
  <si>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</si>
  <si>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Poznámka k položce:_x000d_
sondy pro zjištění sítí</t>
  </si>
  <si>
    <t>28</t>
  </si>
  <si>
    <t>M</t>
  </si>
  <si>
    <t>5955101005</t>
  </si>
  <si>
    <t>Kamenivo drcené štěrk frakce 31,5/63 třídy min. BII</t>
  </si>
  <si>
    <t>2060660082</t>
  </si>
  <si>
    <t>Doplnění_štěrk*1,6</t>
  </si>
  <si>
    <t>29</t>
  </si>
  <si>
    <t>5958128010</t>
  </si>
  <si>
    <t>Komplety ŽS 4 (šroub RS 1, matice M 24, podložka Fe6, svěrka ŽS4)</t>
  </si>
  <si>
    <t>-730727180</t>
  </si>
  <si>
    <t>"Nahodilé výměny"20</t>
  </si>
  <si>
    <t>30</t>
  </si>
  <si>
    <t>5958134040</t>
  </si>
  <si>
    <t>Součásti upevňovací kroužek pružný dvojitý Fe 6</t>
  </si>
  <si>
    <t>-883874017</t>
  </si>
  <si>
    <t>31</t>
  </si>
  <si>
    <t>5958158005</t>
  </si>
  <si>
    <t xml:space="preserve">Podložka pryžová pod patu kolejnice S49  183/126/6</t>
  </si>
  <si>
    <t>1783237580</t>
  </si>
  <si>
    <t>32</t>
  </si>
  <si>
    <t>5962119010</t>
  </si>
  <si>
    <t>Zajištění PPK konzolová značka</t>
  </si>
  <si>
    <t>-1122415249</t>
  </si>
  <si>
    <t>Poznámka k položce:_x000d_
včetně štítku</t>
  </si>
  <si>
    <t>33</t>
  </si>
  <si>
    <t>5962119020</t>
  </si>
  <si>
    <t>Zajištění PPK štítek konzolové a hřebové značky</t>
  </si>
  <si>
    <t>1523990589</t>
  </si>
  <si>
    <t>34</t>
  </si>
  <si>
    <t>5958134120</t>
  </si>
  <si>
    <t>Součásti upevňovací matice M24 samojistná</t>
  </si>
  <si>
    <t>829694187</t>
  </si>
  <si>
    <t>35</t>
  </si>
  <si>
    <t>5958122010</t>
  </si>
  <si>
    <t>Šrouby abnormální M24x70 mm se šestihrannou hlavou</t>
  </si>
  <si>
    <t>873875484</t>
  </si>
  <si>
    <t>36</t>
  </si>
  <si>
    <t>5999005010</t>
  </si>
  <si>
    <t>Třídění spojovacích a upevňovacích součástí</t>
  </si>
  <si>
    <t>-1308492710</t>
  </si>
  <si>
    <t>Třídění spojovacích a upevňovacích součástí. Poznámka: 1. V cenách jsou započteny náklady na manipulaci, vytřídění a uložení materiálu na úložiště nebo do skladu.</t>
  </si>
  <si>
    <t xml:space="preserve">"podkladnice                 "SB5_demontáž*14,7/1000</t>
  </si>
  <si>
    <t xml:space="preserve">"vrtule                              "SB5_demontáž*4,08/1000</t>
  </si>
  <si>
    <t xml:space="preserve">"svěrky                             "SB5_demontáž*(1,46+1,64)/1000</t>
  </si>
  <si>
    <t xml:space="preserve">"šrouby                            "SB5_demontáž*2,12/1000</t>
  </si>
  <si>
    <t xml:space="preserve">"matice                            "SB5_demontáž*0,636/1000</t>
  </si>
  <si>
    <t>OST</t>
  </si>
  <si>
    <t>Ostatní</t>
  </si>
  <si>
    <t>37</t>
  </si>
  <si>
    <t>7497351560</t>
  </si>
  <si>
    <t>Montáž přímého ukolejnění na elektrizovaných tratích nebo v kolejových obvodech</t>
  </si>
  <si>
    <t>512</t>
  </si>
  <si>
    <t>-1665020704</t>
  </si>
  <si>
    <t>Poznámka k položce:_x000d_
etapa SVP + proprac.</t>
  </si>
  <si>
    <t>38</t>
  </si>
  <si>
    <t>7497371630</t>
  </si>
  <si>
    <t>Demontáže zařízení trakčního vedení svodu propojení nebo ukolejnění na elektrizovaných tratích nebo v kolejových obvodech</t>
  </si>
  <si>
    <t>-947923732</t>
  </si>
  <si>
    <t>Demontáže zařízení trakčního vedení svodu propojení nebo ukolejnění na elektrizovaných tratích nebo v kolejových obvodech - demontáž stávajícího zařízení se všemi pomocnými doplňujícími úpravami</t>
  </si>
  <si>
    <t>39</t>
  </si>
  <si>
    <t>9902200200</t>
  </si>
  <si>
    <t>Doprava dodávek zhotovitele, dodávek objednatele nebo výzisku mechanizací přes 3,5 t objemnějšího kusového materiálu do 20 km</t>
  </si>
  <si>
    <t>2012901640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</si>
  <si>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</si>
  <si>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40</t>
  </si>
  <si>
    <t>9902900100</t>
  </si>
  <si>
    <t xml:space="preserve">Naložení  sypanin, drobného kusového materiálu, suti</t>
  </si>
  <si>
    <t>838617390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</si>
  <si>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</si>
  <si>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41</t>
  </si>
  <si>
    <t>9902900200</t>
  </si>
  <si>
    <t xml:space="preserve">Naložení  objemnějšího kusového materiálu, vybouraných hmot</t>
  </si>
  <si>
    <t>-2120023566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</si>
  <si>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</si>
  <si>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 xml:space="preserve">"Složení z oběhových vozů - dodávka ŽPSV pro SŽDC                                      "1547*0,326</t>
  </si>
  <si>
    <t xml:space="preserve">"Naložení na prostředky zhotovitele pro dopravu na místo vložení          "1547*0,326</t>
  </si>
  <si>
    <t>Mezisoučet</t>
  </si>
  <si>
    <t>"Naložení na prostředky zhotovitele pro dopravu na skládku" SB5_demontáž*0,265</t>
  </si>
  <si>
    <t>42</t>
  </si>
  <si>
    <t>9909000500</t>
  </si>
  <si>
    <t>Poplatek uložení odpadu betonových prefabrikátů</t>
  </si>
  <si>
    <t>-1273387281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</si>
  <si>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</si>
  <si>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43</t>
  </si>
  <si>
    <t>9909000100</t>
  </si>
  <si>
    <t>Poplatek za uložení suti nebo hmot na oficiální skládku</t>
  </si>
  <si>
    <t>1131934485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</si>
  <si>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</si>
  <si>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položce:_x000d_
likvidace odpadu z čištění banketů, příkopů a ŠL</t>
  </si>
  <si>
    <t xml:space="preserve">Strojní_čištění*1000*1,8     "m3/m"</t>
  </si>
  <si>
    <t>Čištění_příkop_zídka*1,8</t>
  </si>
  <si>
    <t>Stezky*0,01*1,8</t>
  </si>
  <si>
    <t>Čištění_příkop_nezpe*1,8</t>
  </si>
  <si>
    <t>44</t>
  </si>
  <si>
    <t>9909000400</t>
  </si>
  <si>
    <t>Poplatek za likvidaci plastových součástí</t>
  </si>
  <si>
    <t>1443987004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</si>
  <si>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</si>
  <si>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Pryžovky*0,000186</t>
  </si>
  <si>
    <t>Pryžovky_skládka</t>
  </si>
  <si>
    <t>45</t>
  </si>
  <si>
    <t>9902100200</t>
  </si>
  <si>
    <t xml:space="preserve">Doprava dodávek zhotovitele, dodávek objednatele nebo výzisku mechanizací přes 3,5 t sypanin  do 20 km</t>
  </si>
  <si>
    <t>1326766047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</si>
  <si>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</si>
  <si>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odvoz výzisku z čištění banketů, příkopů a ŠL na skládku odpadů</t>
  </si>
  <si>
    <t>46</t>
  </si>
  <si>
    <t>9901000200</t>
  </si>
  <si>
    <t>Doprava dodávek zhotovitele, dodávek objednatele nebo výzisku mechanizací o nosnosti do 3,5 t do 20 km</t>
  </si>
  <si>
    <t>-1543201454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</si>
  <si>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</si>
  <si>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"odvoz pryžovek na skládku odpadů"1</t>
  </si>
  <si>
    <t>47</t>
  </si>
  <si>
    <t>9902200100</t>
  </si>
  <si>
    <t>Doprava dodávek zhotovitele, dodávek objednatele nebo výzisku mechanizací přes 3,5 t objemnějšího kusového materiálu do 10 km</t>
  </si>
  <si>
    <t>135889949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</si>
  <si>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</si>
  <si>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přeprava nových pražců B91S/2 ze žst. Ohníč na místo vložení</t>
  </si>
  <si>
    <t>"Doprava z mezideponie nových pražců na stavbu" B91S*0,326</t>
  </si>
  <si>
    <t>Č12 - Práce SZT</t>
  </si>
  <si>
    <t>7592005050</t>
  </si>
  <si>
    <t>Montáž počítacího bodu (senzoru) RSR 180</t>
  </si>
  <si>
    <t>Montáž počítacího bodu (senzoru) RSR 180 - uložení a připevnění na určené místo, seřízení polohy, přezkoušení</t>
  </si>
  <si>
    <t>7592007050</t>
  </si>
  <si>
    <t>Demontáž počítacího bodu (senzoru) RSR 180</t>
  </si>
  <si>
    <t>7594107070</t>
  </si>
  <si>
    <t>Demontáž lanového propojení tlumivek z betonových pražců</t>
  </si>
  <si>
    <t>7594207010</t>
  </si>
  <si>
    <t>Demontáž stykového transformátoru DT olejového</t>
  </si>
  <si>
    <t>7594105070</t>
  </si>
  <si>
    <t>Montáž lanového propojení tlumivek na betonové pražce 1,9 nebo 2,4 m</t>
  </si>
  <si>
    <t>Montáž lanového propojení tlumivek na betonové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</si>
  <si>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7594105072</t>
  </si>
  <si>
    <t>Montáž lanového propojení tlumivek na betonové pražce 3,7 nebo 4,2 m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</si>
  <si>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</si>
  <si>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7594205010</t>
  </si>
  <si>
    <t>Montáž stykového transformátoru jednoho DT olejového</t>
  </si>
  <si>
    <t>Montáž stykového transformátoru jednoho DT olejového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</si>
  <si>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O2 - Vedlejší rozpočtové náklady</t>
  </si>
  <si>
    <t>Č1 - VRN</t>
  </si>
  <si>
    <t>VRN - Vedlejší rozpočtové náklady</t>
  </si>
  <si>
    <t>022101011</t>
  </si>
  <si>
    <t>Geodetické práce Geodetické práce v průběhu opravy</t>
  </si>
  <si>
    <t>%</t>
  </si>
  <si>
    <t>-330426780</t>
  </si>
  <si>
    <t>023101031</t>
  </si>
  <si>
    <t>Projektové práce Projektové práce v rozsahu ZRN (vyjma dále jmenované práce) přes 5 do 20 mil. Kč</t>
  </si>
  <si>
    <t>1626686399</t>
  </si>
  <si>
    <t>Poznámka k položce:_x000d_
Jednoduchá projektová dokumentace - směrové a výškové řešení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</si>
  <si>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</si>
  <si>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</si>
  <si>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-1993181310</t>
  </si>
  <si>
    <t>024101401</t>
  </si>
  <si>
    <t>Inženýrská činnost koordinační a kompletační činnost</t>
  </si>
  <si>
    <t>1432565446</t>
  </si>
  <si>
    <t>Poznámka k položce:_x000d_
vytýčení sítí</t>
  </si>
  <si>
    <t>011101001</t>
  </si>
  <si>
    <t>Finanční náklady pojistné</t>
  </si>
  <si>
    <t>519539893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</si>
</sst>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top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1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18</v>
      </c>
    </row>
    <row r="7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21</v>
      </c>
      <c r="AL7" s="22"/>
      <c r="AM7" s="22"/>
      <c r="AN7" s="27" t="s">
        <v>22</v>
      </c>
      <c r="AO7" s="22"/>
      <c r="AP7" s="22"/>
      <c r="AQ7" s="22"/>
      <c r="AR7" s="20"/>
      <c r="BE7" s="31"/>
      <c r="BS7" s="17" t="s">
        <v>23</v>
      </c>
    </row>
    <row r="8" ht="12" customHeight="1">
      <c r="B8" s="21"/>
      <c r="C8" s="22"/>
      <c r="D8" s="32" t="s">
        <v>24</v>
      </c>
      <c r="E8" s="22"/>
      <c r="F8" s="22"/>
      <c r="G8" s="22"/>
      <c r="H8" s="22"/>
      <c r="I8" s="22"/>
      <c r="J8" s="22"/>
      <c r="K8" s="27" t="s">
        <v>25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26</v>
      </c>
      <c r="AL8" s="22"/>
      <c r="AM8" s="22"/>
      <c r="AN8" s="33" t="s">
        <v>27</v>
      </c>
      <c r="AO8" s="22"/>
      <c r="AP8" s="22"/>
      <c r="AQ8" s="22"/>
      <c r="AR8" s="20"/>
      <c r="BE8" s="31"/>
      <c r="BS8" s="17" t="s">
        <v>28</v>
      </c>
    </row>
    <row r="9" ht="29.28" customHeight="1">
      <c r="B9" s="21"/>
      <c r="C9" s="22"/>
      <c r="D9" s="26" t="s">
        <v>29</v>
      </c>
      <c r="E9" s="22"/>
      <c r="F9" s="22"/>
      <c r="G9" s="22"/>
      <c r="H9" s="22"/>
      <c r="I9" s="22"/>
      <c r="J9" s="22"/>
      <c r="K9" s="34" t="s">
        <v>30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31</v>
      </c>
      <c r="AL9" s="22"/>
      <c r="AM9" s="22"/>
      <c r="AN9" s="34" t="s">
        <v>32</v>
      </c>
      <c r="AO9" s="22"/>
      <c r="AP9" s="22"/>
      <c r="AQ9" s="22"/>
      <c r="AR9" s="20"/>
      <c r="BE9" s="31"/>
      <c r="BS9" s="17" t="s">
        <v>33</v>
      </c>
    </row>
    <row r="10" ht="12" customHeight="1">
      <c r="B10" s="21"/>
      <c r="C10" s="22"/>
      <c r="D10" s="32" t="s">
        <v>34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35</v>
      </c>
      <c r="AL10" s="22"/>
      <c r="AM10" s="22"/>
      <c r="AN10" s="27" t="s">
        <v>36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37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38</v>
      </c>
      <c r="AL11" s="22"/>
      <c r="AM11" s="22"/>
      <c r="AN11" s="27" t="s">
        <v>39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40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35</v>
      </c>
      <c r="AL13" s="22"/>
      <c r="AM13" s="22"/>
      <c r="AN13" s="35" t="s">
        <v>41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5" t="s">
        <v>41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38</v>
      </c>
      <c r="AL14" s="22"/>
      <c r="AM14" s="22"/>
      <c r="AN14" s="35" t="s">
        <v>41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42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43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44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45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46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44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47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16.5" customHeight="1">
      <c r="B23" s="21"/>
      <c r="C23" s="22"/>
      <c r="D23" s="22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1" customFormat="1" ht="25.92" customHeight="1">
      <c r="B26" s="39"/>
      <c r="C26" s="40"/>
      <c r="D26" s="41" t="s">
        <v>48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1" customFormat="1" ht="6.96" customHeight="1"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1" customFormat="1"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50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51</v>
      </c>
      <c r="AL28" s="45"/>
      <c r="AM28" s="45"/>
      <c r="AN28" s="45"/>
      <c r="AO28" s="45"/>
      <c r="AP28" s="40"/>
      <c r="AQ28" s="40"/>
      <c r="AR28" s="44"/>
      <c r="BE28" s="31"/>
    </row>
    <row r="29" hidden="1" s="2" customFormat="1" ht="14.4" customHeight="1">
      <c r="B29" s="46"/>
      <c r="C29" s="47"/>
      <c r="D29" s="32" t="s">
        <v>52</v>
      </c>
      <c r="E29" s="47"/>
      <c r="F29" s="32" t="s">
        <v>53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31"/>
    </row>
    <row r="30" hidden="1" s="2" customFormat="1" ht="14.4" customHeight="1">
      <c r="B30" s="46"/>
      <c r="C30" s="47"/>
      <c r="D30" s="47"/>
      <c r="E30" s="47"/>
      <c r="F30" s="32" t="s">
        <v>54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31"/>
    </row>
    <row r="31" s="2" customFormat="1" ht="14.4" customHeight="1">
      <c r="B31" s="46"/>
      <c r="C31" s="47"/>
      <c r="D31" s="32" t="s">
        <v>52</v>
      </c>
      <c r="E31" s="47"/>
      <c r="F31" s="32" t="s">
        <v>55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31"/>
    </row>
    <row r="32" s="2" customFormat="1" ht="14.4" customHeight="1">
      <c r="B32" s="46"/>
      <c r="C32" s="47"/>
      <c r="D32" s="47"/>
      <c r="E32" s="47"/>
      <c r="F32" s="32" t="s">
        <v>56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31"/>
    </row>
    <row r="33" hidden="1" s="2" customFormat="1" ht="14.4" customHeight="1">
      <c r="B33" s="46"/>
      <c r="C33" s="47"/>
      <c r="D33" s="47"/>
      <c r="E33" s="47"/>
      <c r="F33" s="32" t="s">
        <v>57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1"/>
    </row>
    <row r="34" s="1" customFormat="1" ht="6.96" customHeight="1"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1" customFormat="1" ht="25.92" customHeight="1">
      <c r="B35" s="39"/>
      <c r="C35" s="51"/>
      <c r="D35" s="52" t="s">
        <v>58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59</v>
      </c>
      <c r="U35" s="53"/>
      <c r="V35" s="53"/>
      <c r="W35" s="53"/>
      <c r="X35" s="55" t="s">
        <v>60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4"/>
    </row>
    <row r="36" s="1" customFormat="1" ht="6.96" customHeight="1"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</row>
    <row r="37" s="1" customFormat="1" ht="6.96" customHeight="1"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4"/>
    </row>
    <row r="41" s="1" customFormat="1" ht="6.96" customHeight="1"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4"/>
    </row>
    <row r="42" s="1" customFormat="1" ht="24.96" customHeight="1">
      <c r="B42" s="39"/>
      <c r="C42" s="23" t="s">
        <v>61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</row>
    <row r="43" s="1" customFormat="1" ht="6.96" customHeight="1"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</row>
    <row r="44" s="1" customFormat="1" ht="12" customHeight="1">
      <c r="B44" s="39"/>
      <c r="C44" s="32" t="s">
        <v>13</v>
      </c>
      <c r="D44" s="40"/>
      <c r="E44" s="40"/>
      <c r="F44" s="40"/>
      <c r="G44" s="40"/>
      <c r="H44" s="40"/>
      <c r="I44" s="40"/>
      <c r="J44" s="40"/>
      <c r="K44" s="40"/>
      <c r="L44" s="40" t="str">
        <f>K5</f>
        <v>65019033</v>
      </c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4"/>
    </row>
    <row r="45" s="3" customFormat="1" ht="36.96" customHeight="1"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Výměna pražců ve 2.TK v úseku Úpořiny - Ohníč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</row>
    <row r="47" s="1" customFormat="1" ht="12" customHeight="1">
      <c r="B47" s="39"/>
      <c r="C47" s="32" t="s">
        <v>24</v>
      </c>
      <c r="D47" s="40"/>
      <c r="E47" s="40"/>
      <c r="F47" s="40"/>
      <c r="G47" s="40"/>
      <c r="H47" s="40"/>
      <c r="I47" s="40"/>
      <c r="J47" s="40"/>
      <c r="K47" s="40"/>
      <c r="L47" s="67" t="str">
        <f>IF(K8="","",K8)</f>
        <v>2. TK Ohníč - Úpořiny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26</v>
      </c>
      <c r="AJ47" s="40"/>
      <c r="AK47" s="40"/>
      <c r="AL47" s="40"/>
      <c r="AM47" s="68" t="str">
        <f>IF(AN8= "","",AN8)</f>
        <v>8. 2. 2019</v>
      </c>
      <c r="AN47" s="68"/>
      <c r="AO47" s="40"/>
      <c r="AP47" s="40"/>
      <c r="AQ47" s="40"/>
      <c r="AR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</row>
    <row r="49" s="1" customFormat="1" ht="13.65" customHeight="1">
      <c r="B49" s="39"/>
      <c r="C49" s="32" t="s">
        <v>34</v>
      </c>
      <c r="D49" s="40"/>
      <c r="E49" s="40"/>
      <c r="F49" s="40"/>
      <c r="G49" s="40"/>
      <c r="H49" s="40"/>
      <c r="I49" s="40"/>
      <c r="J49" s="40"/>
      <c r="K49" s="40"/>
      <c r="L49" s="40" t="str">
        <f>IF(E11= "","",E11)</f>
        <v>SŽDC s.o., OŘ UNL, ST Most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42</v>
      </c>
      <c r="AJ49" s="40"/>
      <c r="AK49" s="40"/>
      <c r="AL49" s="40"/>
      <c r="AM49" s="69" t="str">
        <f>IF(E17="","",E17)</f>
        <v xml:space="preserve"> </v>
      </c>
      <c r="AN49" s="40"/>
      <c r="AO49" s="40"/>
      <c r="AP49" s="40"/>
      <c r="AQ49" s="40"/>
      <c r="AR49" s="44"/>
      <c r="AS49" s="70" t="s">
        <v>62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</row>
    <row r="50" s="1" customFormat="1" ht="13.65" customHeight="1">
      <c r="B50" s="39"/>
      <c r="C50" s="32" t="s">
        <v>40</v>
      </c>
      <c r="D50" s="40"/>
      <c r="E50" s="40"/>
      <c r="F50" s="40"/>
      <c r="G50" s="40"/>
      <c r="H50" s="40"/>
      <c r="I50" s="40"/>
      <c r="J50" s="40"/>
      <c r="K50" s="40"/>
      <c r="L50" s="40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45</v>
      </c>
      <c r="AJ50" s="40"/>
      <c r="AK50" s="40"/>
      <c r="AL50" s="40"/>
      <c r="AM50" s="69" t="str">
        <f>IF(E20="","",E20)</f>
        <v>Ing. Střítezský Petr, DiS.</v>
      </c>
      <c r="AN50" s="40"/>
      <c r="AO50" s="40"/>
      <c r="AP50" s="40"/>
      <c r="AQ50" s="40"/>
      <c r="AR50" s="44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</row>
    <row r="51" s="1" customFormat="1" ht="10.8" customHeight="1"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</row>
    <row r="52" s="1" customFormat="1" ht="29.28" customHeight="1">
      <c r="B52" s="39"/>
      <c r="C52" s="82" t="s">
        <v>63</v>
      </c>
      <c r="D52" s="83"/>
      <c r="E52" s="83"/>
      <c r="F52" s="83"/>
      <c r="G52" s="83"/>
      <c r="H52" s="84"/>
      <c r="I52" s="85" t="s">
        <v>64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65</v>
      </c>
      <c r="AH52" s="83"/>
      <c r="AI52" s="83"/>
      <c r="AJ52" s="83"/>
      <c r="AK52" s="83"/>
      <c r="AL52" s="83"/>
      <c r="AM52" s="83"/>
      <c r="AN52" s="85" t="s">
        <v>66</v>
      </c>
      <c r="AO52" s="83"/>
      <c r="AP52" s="87"/>
      <c r="AQ52" s="88" t="s">
        <v>67</v>
      </c>
      <c r="AR52" s="44"/>
      <c r="AS52" s="89" t="s">
        <v>68</v>
      </c>
      <c r="AT52" s="90" t="s">
        <v>69</v>
      </c>
      <c r="AU52" s="90" t="s">
        <v>70</v>
      </c>
      <c r="AV52" s="90" t="s">
        <v>71</v>
      </c>
      <c r="AW52" s="90" t="s">
        <v>72</v>
      </c>
      <c r="AX52" s="90" t="s">
        <v>73</v>
      </c>
      <c r="AY52" s="90" t="s">
        <v>74</v>
      </c>
      <c r="AZ52" s="90" t="s">
        <v>75</v>
      </c>
      <c r="BA52" s="90" t="s">
        <v>76</v>
      </c>
      <c r="BB52" s="90" t="s">
        <v>77</v>
      </c>
      <c r="BC52" s="90" t="s">
        <v>78</v>
      </c>
      <c r="BD52" s="91" t="s">
        <v>79</v>
      </c>
    </row>
    <row r="53" s="1" customFormat="1" ht="10.8" customHeight="1"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</row>
    <row r="54" s="4" customFormat="1" ht="32.4" customHeight="1">
      <c r="B54" s="95"/>
      <c r="C54" s="96" t="s">
        <v>80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ROUND(AG55+AG58,2)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</v>
      </c>
      <c r="AR54" s="101"/>
      <c r="AS54" s="102">
        <f>ROUND(AS55+AS58,2)</f>
        <v>0</v>
      </c>
      <c r="AT54" s="103">
        <f>ROUND(SUM(AV54:AW54),2)</f>
        <v>0</v>
      </c>
      <c r="AU54" s="104">
        <f>ROUND(AU55+AU58,5)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ROUND(AZ55+AZ58,2)</f>
        <v>0</v>
      </c>
      <c r="BA54" s="103">
        <f>ROUND(BA55+BA58,2)</f>
        <v>0</v>
      </c>
      <c r="BB54" s="103">
        <f>ROUND(BB55+BB58,2)</f>
        <v>0</v>
      </c>
      <c r="BC54" s="103">
        <f>ROUND(BC55+BC58,2)</f>
        <v>0</v>
      </c>
      <c r="BD54" s="105">
        <f>ROUND(BD55+BD58,2)</f>
        <v>0</v>
      </c>
      <c r="BS54" s="106" t="s">
        <v>81</v>
      </c>
      <c r="BT54" s="106" t="s">
        <v>82</v>
      </c>
      <c r="BU54" s="107" t="s">
        <v>83</v>
      </c>
      <c r="BV54" s="106" t="s">
        <v>84</v>
      </c>
      <c r="BW54" s="106" t="s">
        <v>5</v>
      </c>
      <c r="BX54" s="106" t="s">
        <v>85</v>
      </c>
      <c r="CL54" s="106" t="s">
        <v>20</v>
      </c>
    </row>
    <row r="55" s="5" customFormat="1" ht="16.5" customHeight="1">
      <c r="B55" s="108"/>
      <c r="C55" s="109"/>
      <c r="D55" s="110" t="s">
        <v>86</v>
      </c>
      <c r="E55" s="110"/>
      <c r="F55" s="110"/>
      <c r="G55" s="110"/>
      <c r="H55" s="110"/>
      <c r="I55" s="111"/>
      <c r="J55" s="110" t="s">
        <v>87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ROUND(SUM(AG56:AG57),2)</f>
        <v>0</v>
      </c>
      <c r="AH55" s="111"/>
      <c r="AI55" s="111"/>
      <c r="AJ55" s="111"/>
      <c r="AK55" s="111"/>
      <c r="AL55" s="111"/>
      <c r="AM55" s="111"/>
      <c r="AN55" s="113">
        <f>SUM(AG55,AT55)</f>
        <v>0</v>
      </c>
      <c r="AO55" s="111"/>
      <c r="AP55" s="111"/>
      <c r="AQ55" s="114" t="s">
        <v>88</v>
      </c>
      <c r="AR55" s="115"/>
      <c r="AS55" s="116">
        <f>ROUND(SUM(AS56:AS57),2)</f>
        <v>0</v>
      </c>
      <c r="AT55" s="117">
        <f>ROUND(SUM(AV55:AW55),2)</f>
        <v>0</v>
      </c>
      <c r="AU55" s="118">
        <f>ROUND(SUM(AU56:AU57),5)</f>
        <v>0</v>
      </c>
      <c r="AV55" s="117">
        <f>ROUND(AZ55*L29,2)</f>
        <v>0</v>
      </c>
      <c r="AW55" s="117">
        <f>ROUND(BA55*L30,2)</f>
        <v>0</v>
      </c>
      <c r="AX55" s="117">
        <f>ROUND(BB55*L29,2)</f>
        <v>0</v>
      </c>
      <c r="AY55" s="117">
        <f>ROUND(BC55*L30,2)</f>
        <v>0</v>
      </c>
      <c r="AZ55" s="117">
        <f>ROUND(SUM(AZ56:AZ57),2)</f>
        <v>0</v>
      </c>
      <c r="BA55" s="117">
        <f>ROUND(SUM(BA56:BA57),2)</f>
        <v>0</v>
      </c>
      <c r="BB55" s="117">
        <f>ROUND(SUM(BB56:BB57),2)</f>
        <v>0</v>
      </c>
      <c r="BC55" s="117">
        <f>ROUND(SUM(BC56:BC57),2)</f>
        <v>0</v>
      </c>
      <c r="BD55" s="119">
        <f>ROUND(SUM(BD56:BD57),2)</f>
        <v>0</v>
      </c>
      <c r="BS55" s="120" t="s">
        <v>81</v>
      </c>
      <c r="BT55" s="120" t="s">
        <v>23</v>
      </c>
      <c r="BU55" s="120" t="s">
        <v>83</v>
      </c>
      <c r="BV55" s="120" t="s">
        <v>84</v>
      </c>
      <c r="BW55" s="120" t="s">
        <v>89</v>
      </c>
      <c r="BX55" s="120" t="s">
        <v>5</v>
      </c>
      <c r="CL55" s="120" t="s">
        <v>1</v>
      </c>
      <c r="CM55" s="120" t="s">
        <v>90</v>
      </c>
    </row>
    <row r="56" s="6" customFormat="1" ht="16.5" customHeight="1">
      <c r="A56" s="121" t="s">
        <v>91</v>
      </c>
      <c r="B56" s="122"/>
      <c r="C56" s="123"/>
      <c r="D56" s="123"/>
      <c r="E56" s="124" t="s">
        <v>92</v>
      </c>
      <c r="F56" s="124"/>
      <c r="G56" s="124"/>
      <c r="H56" s="124"/>
      <c r="I56" s="124"/>
      <c r="J56" s="123"/>
      <c r="K56" s="124" t="s">
        <v>93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'Č11 - Souvislá výměna pražců'!J32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94</v>
      </c>
      <c r="AR56" s="127"/>
      <c r="AS56" s="128">
        <v>0</v>
      </c>
      <c r="AT56" s="129">
        <f>ROUND(SUM(AV56:AW56),2)</f>
        <v>0</v>
      </c>
      <c r="AU56" s="130">
        <f>'Č11 - Souvislá výměna pražců'!P88</f>
        <v>0</v>
      </c>
      <c r="AV56" s="129">
        <f>'Č11 - Souvislá výměna pražců'!J35</f>
        <v>0</v>
      </c>
      <c r="AW56" s="129">
        <f>'Č11 - Souvislá výměna pražců'!J36</f>
        <v>0</v>
      </c>
      <c r="AX56" s="129">
        <f>'Č11 - Souvislá výměna pražců'!J37</f>
        <v>0</v>
      </c>
      <c r="AY56" s="129">
        <f>'Č11 - Souvislá výměna pražců'!J38</f>
        <v>0</v>
      </c>
      <c r="AZ56" s="129">
        <f>'Č11 - Souvislá výměna pražců'!F35</f>
        <v>0</v>
      </c>
      <c r="BA56" s="129">
        <f>'Č11 - Souvislá výměna pražců'!F36</f>
        <v>0</v>
      </c>
      <c r="BB56" s="129">
        <f>'Č11 - Souvislá výměna pražců'!F37</f>
        <v>0</v>
      </c>
      <c r="BC56" s="129">
        <f>'Č11 - Souvislá výměna pražců'!F38</f>
        <v>0</v>
      </c>
      <c r="BD56" s="131">
        <f>'Č11 - Souvislá výměna pražců'!F39</f>
        <v>0</v>
      </c>
      <c r="BT56" s="132" t="s">
        <v>90</v>
      </c>
      <c r="BV56" s="132" t="s">
        <v>84</v>
      </c>
      <c r="BW56" s="132" t="s">
        <v>95</v>
      </c>
      <c r="BX56" s="132" t="s">
        <v>89</v>
      </c>
      <c r="CL56" s="132" t="s">
        <v>1</v>
      </c>
    </row>
    <row r="57" s="6" customFormat="1" ht="16.5" customHeight="1">
      <c r="A57" s="121" t="s">
        <v>91</v>
      </c>
      <c r="B57" s="122"/>
      <c r="C57" s="123"/>
      <c r="D57" s="123"/>
      <c r="E57" s="124" t="s">
        <v>96</v>
      </c>
      <c r="F57" s="124"/>
      <c r="G57" s="124"/>
      <c r="H57" s="124"/>
      <c r="I57" s="124"/>
      <c r="J57" s="123"/>
      <c r="K57" s="124" t="s">
        <v>97</v>
      </c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5">
        <f>'Č12 - Práce SZT'!J32</f>
        <v>0</v>
      </c>
      <c r="AH57" s="123"/>
      <c r="AI57" s="123"/>
      <c r="AJ57" s="123"/>
      <c r="AK57" s="123"/>
      <c r="AL57" s="123"/>
      <c r="AM57" s="123"/>
      <c r="AN57" s="125">
        <f>SUM(AG57,AT57)</f>
        <v>0</v>
      </c>
      <c r="AO57" s="123"/>
      <c r="AP57" s="123"/>
      <c r="AQ57" s="126" t="s">
        <v>94</v>
      </c>
      <c r="AR57" s="127"/>
      <c r="AS57" s="128">
        <v>0</v>
      </c>
      <c r="AT57" s="129">
        <f>ROUND(SUM(AV57:AW57),2)</f>
        <v>0</v>
      </c>
      <c r="AU57" s="130">
        <f>'Č12 - Práce SZT'!P85</f>
        <v>0</v>
      </c>
      <c r="AV57" s="129">
        <f>'Č12 - Práce SZT'!J35</f>
        <v>0</v>
      </c>
      <c r="AW57" s="129">
        <f>'Č12 - Práce SZT'!J36</f>
        <v>0</v>
      </c>
      <c r="AX57" s="129">
        <f>'Č12 - Práce SZT'!J37</f>
        <v>0</v>
      </c>
      <c r="AY57" s="129">
        <f>'Č12 - Práce SZT'!J38</f>
        <v>0</v>
      </c>
      <c r="AZ57" s="129">
        <f>'Č12 - Práce SZT'!F35</f>
        <v>0</v>
      </c>
      <c r="BA57" s="129">
        <f>'Č12 - Práce SZT'!F36</f>
        <v>0</v>
      </c>
      <c r="BB57" s="129">
        <f>'Č12 - Práce SZT'!F37</f>
        <v>0</v>
      </c>
      <c r="BC57" s="129">
        <f>'Č12 - Práce SZT'!F38</f>
        <v>0</v>
      </c>
      <c r="BD57" s="131">
        <f>'Č12 - Práce SZT'!F39</f>
        <v>0</v>
      </c>
      <c r="BT57" s="132" t="s">
        <v>90</v>
      </c>
      <c r="BV57" s="132" t="s">
        <v>84</v>
      </c>
      <c r="BW57" s="132" t="s">
        <v>98</v>
      </c>
      <c r="BX57" s="132" t="s">
        <v>89</v>
      </c>
      <c r="CL57" s="132" t="s">
        <v>1</v>
      </c>
    </row>
    <row r="58" s="5" customFormat="1" ht="16.5" customHeight="1">
      <c r="B58" s="108"/>
      <c r="C58" s="109"/>
      <c r="D58" s="110" t="s">
        <v>99</v>
      </c>
      <c r="E58" s="110"/>
      <c r="F58" s="110"/>
      <c r="G58" s="110"/>
      <c r="H58" s="110"/>
      <c r="I58" s="111"/>
      <c r="J58" s="110" t="s">
        <v>100</v>
      </c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2">
        <f>ROUND(AG59,2)</f>
        <v>0</v>
      </c>
      <c r="AH58" s="111"/>
      <c r="AI58" s="111"/>
      <c r="AJ58" s="111"/>
      <c r="AK58" s="111"/>
      <c r="AL58" s="111"/>
      <c r="AM58" s="111"/>
      <c r="AN58" s="113">
        <f>SUM(AG58,AT58)</f>
        <v>0</v>
      </c>
      <c r="AO58" s="111"/>
      <c r="AP58" s="111"/>
      <c r="AQ58" s="114" t="s">
        <v>88</v>
      </c>
      <c r="AR58" s="115"/>
      <c r="AS58" s="116">
        <f>ROUND(AS59,2)</f>
        <v>0</v>
      </c>
      <c r="AT58" s="117">
        <f>ROUND(SUM(AV58:AW58),2)</f>
        <v>0</v>
      </c>
      <c r="AU58" s="118">
        <f>ROUND(AU59,5)</f>
        <v>0</v>
      </c>
      <c r="AV58" s="117">
        <f>ROUND(AZ58*L29,2)</f>
        <v>0</v>
      </c>
      <c r="AW58" s="117">
        <f>ROUND(BA58*L30,2)</f>
        <v>0</v>
      </c>
      <c r="AX58" s="117">
        <f>ROUND(BB58*L29,2)</f>
        <v>0</v>
      </c>
      <c r="AY58" s="117">
        <f>ROUND(BC58*L30,2)</f>
        <v>0</v>
      </c>
      <c r="AZ58" s="117">
        <f>ROUND(AZ59,2)</f>
        <v>0</v>
      </c>
      <c r="BA58" s="117">
        <f>ROUND(BA59,2)</f>
        <v>0</v>
      </c>
      <c r="BB58" s="117">
        <f>ROUND(BB59,2)</f>
        <v>0</v>
      </c>
      <c r="BC58" s="117">
        <f>ROUND(BC59,2)</f>
        <v>0</v>
      </c>
      <c r="BD58" s="119">
        <f>ROUND(BD59,2)</f>
        <v>0</v>
      </c>
      <c r="BS58" s="120" t="s">
        <v>81</v>
      </c>
      <c r="BT58" s="120" t="s">
        <v>23</v>
      </c>
      <c r="BU58" s="120" t="s">
        <v>83</v>
      </c>
      <c r="BV58" s="120" t="s">
        <v>84</v>
      </c>
      <c r="BW58" s="120" t="s">
        <v>101</v>
      </c>
      <c r="BX58" s="120" t="s">
        <v>5</v>
      </c>
      <c r="CL58" s="120" t="s">
        <v>1</v>
      </c>
      <c r="CM58" s="120" t="s">
        <v>90</v>
      </c>
    </row>
    <row r="59" s="6" customFormat="1" ht="16.5" customHeight="1">
      <c r="A59" s="121" t="s">
        <v>91</v>
      </c>
      <c r="B59" s="122"/>
      <c r="C59" s="123"/>
      <c r="D59" s="123"/>
      <c r="E59" s="124" t="s">
        <v>102</v>
      </c>
      <c r="F59" s="124"/>
      <c r="G59" s="124"/>
      <c r="H59" s="124"/>
      <c r="I59" s="124"/>
      <c r="J59" s="123"/>
      <c r="K59" s="124" t="s">
        <v>103</v>
      </c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5">
        <f>'Č1 - VRN'!J32</f>
        <v>0</v>
      </c>
      <c r="AH59" s="123"/>
      <c r="AI59" s="123"/>
      <c r="AJ59" s="123"/>
      <c r="AK59" s="123"/>
      <c r="AL59" s="123"/>
      <c r="AM59" s="123"/>
      <c r="AN59" s="125">
        <f>SUM(AG59,AT59)</f>
        <v>0</v>
      </c>
      <c r="AO59" s="123"/>
      <c r="AP59" s="123"/>
      <c r="AQ59" s="126" t="s">
        <v>94</v>
      </c>
      <c r="AR59" s="127"/>
      <c r="AS59" s="133">
        <v>0</v>
      </c>
      <c r="AT59" s="134">
        <f>ROUND(SUM(AV59:AW59),2)</f>
        <v>0</v>
      </c>
      <c r="AU59" s="135">
        <f>'Č1 - VRN'!P86</f>
        <v>0</v>
      </c>
      <c r="AV59" s="134">
        <f>'Č1 - VRN'!J35</f>
        <v>0</v>
      </c>
      <c r="AW59" s="134">
        <f>'Č1 - VRN'!J36</f>
        <v>0</v>
      </c>
      <c r="AX59" s="134">
        <f>'Č1 - VRN'!J37</f>
        <v>0</v>
      </c>
      <c r="AY59" s="134">
        <f>'Č1 - VRN'!J38</f>
        <v>0</v>
      </c>
      <c r="AZ59" s="134">
        <f>'Č1 - VRN'!F35</f>
        <v>0</v>
      </c>
      <c r="BA59" s="134">
        <f>'Č1 - VRN'!F36</f>
        <v>0</v>
      </c>
      <c r="BB59" s="134">
        <f>'Č1 - VRN'!F37</f>
        <v>0</v>
      </c>
      <c r="BC59" s="134">
        <f>'Č1 - VRN'!F38</f>
        <v>0</v>
      </c>
      <c r="BD59" s="136">
        <f>'Č1 - VRN'!F39</f>
        <v>0</v>
      </c>
      <c r="BT59" s="132" t="s">
        <v>90</v>
      </c>
      <c r="BV59" s="132" t="s">
        <v>84</v>
      </c>
      <c r="BW59" s="132" t="s">
        <v>104</v>
      </c>
      <c r="BX59" s="132" t="s">
        <v>101</v>
      </c>
      <c r="CL59" s="132" t="s">
        <v>1</v>
      </c>
    </row>
    <row r="60" s="1" customFormat="1" ht="30" customHeight="1"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4"/>
    </row>
    <row r="61" s="1" customFormat="1" ht="6.96" customHeight="1"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44"/>
    </row>
  </sheetData>
  <sheetProtection sheet="1" formatColumns="0" formatRows="0" objects="1" scenarios="1" spinCount="100000" saltValue="RwveSzJBokhduUra6YY/0g8zU3TVKctI3+9xLjf9VgUY/dbZXY3267HG5OJAEzxZkHRSgW1aZKuyNW9KhFBYdw==" hashValue="TVcetkgc78wdB6aqBGwHIzYoKtgVTE/4qfiaJAKK4Sxjfda0WidFgEraAj16GsdvVbP442GoYMKEtWHAllOqtg==" algorithmName="SHA-512" password="CC35"/>
  <mergeCells count="5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E56:I56"/>
    <mergeCell ref="K56:AF56"/>
    <mergeCell ref="E57:I57"/>
    <mergeCell ref="K57:AF57"/>
    <mergeCell ref="D58:H58"/>
    <mergeCell ref="J58:AF58"/>
    <mergeCell ref="E59:I59"/>
    <mergeCell ref="K59:AF59"/>
  </mergeCells>
  <hyperlinks>
    <hyperlink ref="A56" location="'Č11 - Souvislá výměna pražců'!C2" display="/"/>
    <hyperlink ref="A57" location="'Č12 - Práce SZT'!C2" display="/"/>
    <hyperlink ref="A59" location="'Č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95</v>
      </c>
      <c r="AZ2" s="138" t="s">
        <v>105</v>
      </c>
      <c r="BA2" s="138" t="s">
        <v>106</v>
      </c>
      <c r="BB2" s="138" t="s">
        <v>107</v>
      </c>
      <c r="BC2" s="138" t="s">
        <v>108</v>
      </c>
      <c r="BD2" s="138" t="s">
        <v>90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90</v>
      </c>
      <c r="AZ3" s="138" t="s">
        <v>109</v>
      </c>
      <c r="BA3" s="138" t="s">
        <v>110</v>
      </c>
      <c r="BB3" s="138" t="s">
        <v>111</v>
      </c>
      <c r="BC3" s="138" t="s">
        <v>112</v>
      </c>
      <c r="BD3" s="138" t="s">
        <v>90</v>
      </c>
    </row>
    <row r="4" ht="24.96" customHeight="1">
      <c r="B4" s="20"/>
      <c r="D4" s="142" t="s">
        <v>113</v>
      </c>
      <c r="L4" s="20"/>
      <c r="M4" s="24" t="s">
        <v>10</v>
      </c>
      <c r="AT4" s="17" t="s">
        <v>44</v>
      </c>
      <c r="AZ4" s="138" t="s">
        <v>114</v>
      </c>
      <c r="BA4" s="138" t="s">
        <v>115</v>
      </c>
      <c r="BB4" s="138" t="s">
        <v>116</v>
      </c>
      <c r="BC4" s="138" t="s">
        <v>117</v>
      </c>
      <c r="BD4" s="138" t="s">
        <v>90</v>
      </c>
    </row>
    <row r="5" ht="6.96" customHeight="1">
      <c r="B5" s="20"/>
      <c r="L5" s="20"/>
      <c r="AZ5" s="138" t="s">
        <v>118</v>
      </c>
      <c r="BA5" s="138" t="s">
        <v>119</v>
      </c>
      <c r="BB5" s="138" t="s">
        <v>116</v>
      </c>
      <c r="BC5" s="138" t="s">
        <v>120</v>
      </c>
      <c r="BD5" s="138" t="s">
        <v>90</v>
      </c>
    </row>
    <row r="6" ht="12" customHeight="1">
      <c r="B6" s="20"/>
      <c r="D6" s="143" t="s">
        <v>16</v>
      </c>
      <c r="L6" s="20"/>
      <c r="AZ6" s="138" t="s">
        <v>121</v>
      </c>
      <c r="BA6" s="138" t="s">
        <v>122</v>
      </c>
      <c r="BB6" s="138" t="s">
        <v>107</v>
      </c>
      <c r="BC6" s="138" t="s">
        <v>123</v>
      </c>
      <c r="BD6" s="138" t="s">
        <v>90</v>
      </c>
    </row>
    <row r="7" ht="16.5" customHeight="1">
      <c r="B7" s="20"/>
      <c r="E7" s="144" t="str">
        <f>'Rekapitulace stavby'!K6</f>
        <v>Výměna pražců ve 2.TK v úseku Úpořiny - Ohníč</v>
      </c>
      <c r="F7" s="143"/>
      <c r="G7" s="143"/>
      <c r="H7" s="143"/>
      <c r="L7" s="20"/>
      <c r="AZ7" s="138" t="s">
        <v>124</v>
      </c>
      <c r="BA7" s="138" t="s">
        <v>125</v>
      </c>
      <c r="BB7" s="138" t="s">
        <v>126</v>
      </c>
      <c r="BC7" s="138" t="s">
        <v>127</v>
      </c>
      <c r="BD7" s="138" t="s">
        <v>90</v>
      </c>
    </row>
    <row r="8" ht="12" customHeight="1">
      <c r="B8" s="20"/>
      <c r="D8" s="143" t="s">
        <v>128</v>
      </c>
      <c r="L8" s="20"/>
      <c r="AZ8" s="138" t="s">
        <v>129</v>
      </c>
      <c r="BA8" s="138" t="s">
        <v>130</v>
      </c>
      <c r="BB8" s="138" t="s">
        <v>111</v>
      </c>
      <c r="BC8" s="138" t="s">
        <v>7</v>
      </c>
      <c r="BD8" s="138" t="s">
        <v>90</v>
      </c>
    </row>
    <row r="9" s="1" customFormat="1" ht="16.5" customHeight="1">
      <c r="B9" s="44"/>
      <c r="E9" s="144" t="s">
        <v>131</v>
      </c>
      <c r="F9" s="1"/>
      <c r="G9" s="1"/>
      <c r="H9" s="1"/>
      <c r="I9" s="145"/>
      <c r="L9" s="44"/>
      <c r="AZ9" s="138" t="s">
        <v>132</v>
      </c>
      <c r="BA9" s="138" t="s">
        <v>133</v>
      </c>
      <c r="BB9" s="138" t="s">
        <v>111</v>
      </c>
      <c r="BC9" s="138" t="s">
        <v>134</v>
      </c>
      <c r="BD9" s="138" t="s">
        <v>90</v>
      </c>
    </row>
    <row r="10" s="1" customFormat="1" ht="12" customHeight="1">
      <c r="B10" s="44"/>
      <c r="D10" s="143" t="s">
        <v>135</v>
      </c>
      <c r="I10" s="145"/>
      <c r="L10" s="44"/>
      <c r="AZ10" s="138" t="s">
        <v>136</v>
      </c>
      <c r="BA10" s="138" t="s">
        <v>137</v>
      </c>
      <c r="BB10" s="138" t="s">
        <v>138</v>
      </c>
      <c r="BC10" s="138" t="s">
        <v>139</v>
      </c>
      <c r="BD10" s="138" t="s">
        <v>90</v>
      </c>
    </row>
    <row r="11" s="1" customFormat="1" ht="36.96" customHeight="1">
      <c r="B11" s="44"/>
      <c r="E11" s="146" t="s">
        <v>140</v>
      </c>
      <c r="F11" s="1"/>
      <c r="G11" s="1"/>
      <c r="H11" s="1"/>
      <c r="I11" s="145"/>
      <c r="L11" s="44"/>
      <c r="AZ11" s="138" t="s">
        <v>141</v>
      </c>
      <c r="BA11" s="138" t="s">
        <v>142</v>
      </c>
      <c r="BB11" s="138" t="s">
        <v>138</v>
      </c>
      <c r="BC11" s="138" t="s">
        <v>143</v>
      </c>
      <c r="BD11" s="138" t="s">
        <v>90</v>
      </c>
    </row>
    <row r="12" s="1" customFormat="1">
      <c r="B12" s="44"/>
      <c r="I12" s="145"/>
      <c r="L12" s="44"/>
      <c r="AZ12" s="138" t="s">
        <v>144</v>
      </c>
      <c r="BA12" s="138" t="s">
        <v>145</v>
      </c>
      <c r="BB12" s="138" t="s">
        <v>116</v>
      </c>
      <c r="BC12" s="138" t="s">
        <v>146</v>
      </c>
      <c r="BD12" s="138" t="s">
        <v>90</v>
      </c>
    </row>
    <row r="13" s="1" customFormat="1" ht="12" customHeight="1">
      <c r="B13" s="44"/>
      <c r="D13" s="143" t="s">
        <v>19</v>
      </c>
      <c r="F13" s="17" t="s">
        <v>1</v>
      </c>
      <c r="I13" s="147" t="s">
        <v>21</v>
      </c>
      <c r="J13" s="17" t="s">
        <v>1</v>
      </c>
      <c r="L13" s="44"/>
      <c r="AZ13" s="138" t="s">
        <v>147</v>
      </c>
      <c r="BA13" s="138" t="s">
        <v>148</v>
      </c>
      <c r="BB13" s="138" t="s">
        <v>138</v>
      </c>
      <c r="BC13" s="138" t="s">
        <v>149</v>
      </c>
      <c r="BD13" s="138" t="s">
        <v>90</v>
      </c>
    </row>
    <row r="14" s="1" customFormat="1" ht="12" customHeight="1">
      <c r="B14" s="44"/>
      <c r="D14" s="143" t="s">
        <v>24</v>
      </c>
      <c r="F14" s="17" t="s">
        <v>25</v>
      </c>
      <c r="I14" s="147" t="s">
        <v>26</v>
      </c>
      <c r="J14" s="148" t="str">
        <f>'Rekapitulace stavby'!AN8</f>
        <v>8. 2. 2019</v>
      </c>
      <c r="L14" s="44"/>
      <c r="AZ14" s="138" t="s">
        <v>150</v>
      </c>
      <c r="BA14" s="138" t="s">
        <v>151</v>
      </c>
      <c r="BB14" s="138" t="s">
        <v>152</v>
      </c>
      <c r="BC14" s="138" t="s">
        <v>153</v>
      </c>
      <c r="BD14" s="138" t="s">
        <v>90</v>
      </c>
    </row>
    <row r="15" s="1" customFormat="1" ht="10.8" customHeight="1">
      <c r="B15" s="44"/>
      <c r="I15" s="145"/>
      <c r="L15" s="44"/>
    </row>
    <row r="16" s="1" customFormat="1" ht="12" customHeight="1">
      <c r="B16" s="44"/>
      <c r="D16" s="143" t="s">
        <v>34</v>
      </c>
      <c r="I16" s="147" t="s">
        <v>35</v>
      </c>
      <c r="J16" s="17" t="s">
        <v>36</v>
      </c>
      <c r="L16" s="44"/>
    </row>
    <row r="17" s="1" customFormat="1" ht="18" customHeight="1">
      <c r="B17" s="44"/>
      <c r="E17" s="17" t="s">
        <v>37</v>
      </c>
      <c r="I17" s="147" t="s">
        <v>38</v>
      </c>
      <c r="J17" s="17" t="s">
        <v>39</v>
      </c>
      <c r="L17" s="44"/>
    </row>
    <row r="18" s="1" customFormat="1" ht="6.96" customHeight="1">
      <c r="B18" s="44"/>
      <c r="I18" s="145"/>
      <c r="L18" s="44"/>
    </row>
    <row r="19" s="1" customFormat="1" ht="12" customHeight="1">
      <c r="B19" s="44"/>
      <c r="D19" s="143" t="s">
        <v>40</v>
      </c>
      <c r="I19" s="147" t="s">
        <v>35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7" t="s">
        <v>38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5"/>
      <c r="L21" s="44"/>
    </row>
    <row r="22" s="1" customFormat="1" ht="12" customHeight="1">
      <c r="B22" s="44"/>
      <c r="D22" s="143" t="s">
        <v>42</v>
      </c>
      <c r="I22" s="147" t="s">
        <v>35</v>
      </c>
      <c r="J22" s="17" t="str">
        <f>IF('Rekapitulace stavby'!AN16="","",'Rekapitulace stavby'!AN16)</f>
        <v/>
      </c>
      <c r="L22" s="44"/>
    </row>
    <row r="23" s="1" customFormat="1" ht="18" customHeight="1">
      <c r="B23" s="44"/>
      <c r="E23" s="17" t="str">
        <f>IF('Rekapitulace stavby'!E17="","",'Rekapitulace stavby'!E17)</f>
        <v xml:space="preserve"> </v>
      </c>
      <c r="I23" s="147" t="s">
        <v>38</v>
      </c>
      <c r="J23" s="17" t="str">
        <f>IF('Rekapitulace stavby'!AN17="","",'Rekapitulace stavby'!AN17)</f>
        <v/>
      </c>
      <c r="L23" s="44"/>
    </row>
    <row r="24" s="1" customFormat="1" ht="6.96" customHeight="1">
      <c r="B24" s="44"/>
      <c r="I24" s="145"/>
      <c r="L24" s="44"/>
    </row>
    <row r="25" s="1" customFormat="1" ht="12" customHeight="1">
      <c r="B25" s="44"/>
      <c r="D25" s="143" t="s">
        <v>45</v>
      </c>
      <c r="I25" s="147" t="s">
        <v>35</v>
      </c>
      <c r="J25" s="17" t="s">
        <v>1</v>
      </c>
      <c r="L25" s="44"/>
    </row>
    <row r="26" s="1" customFormat="1" ht="18" customHeight="1">
      <c r="B26" s="44"/>
      <c r="E26" s="17" t="s">
        <v>46</v>
      </c>
      <c r="I26" s="147" t="s">
        <v>38</v>
      </c>
      <c r="J26" s="17" t="s">
        <v>1</v>
      </c>
      <c r="L26" s="44"/>
    </row>
    <row r="27" s="1" customFormat="1" ht="6.96" customHeight="1">
      <c r="B27" s="44"/>
      <c r="I27" s="145"/>
      <c r="L27" s="44"/>
    </row>
    <row r="28" s="1" customFormat="1" ht="12" customHeight="1">
      <c r="B28" s="44"/>
      <c r="D28" s="143" t="s">
        <v>47</v>
      </c>
      <c r="I28" s="145"/>
      <c r="L28" s="44"/>
    </row>
    <row r="29" s="7" customFormat="1" ht="16.5" customHeight="1">
      <c r="B29" s="149"/>
      <c r="E29" s="150" t="s">
        <v>1</v>
      </c>
      <c r="F29" s="150"/>
      <c r="G29" s="150"/>
      <c r="H29" s="150"/>
      <c r="I29" s="151"/>
      <c r="L29" s="149"/>
    </row>
    <row r="30" s="1" customFormat="1" ht="6.96" customHeight="1">
      <c r="B30" s="44"/>
      <c r="I30" s="145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2"/>
      <c r="J31" s="72"/>
      <c r="K31" s="72"/>
      <c r="L31" s="44"/>
    </row>
    <row r="32" s="1" customFormat="1" ht="25.44" customHeight="1">
      <c r="B32" s="44"/>
      <c r="D32" s="153" t="s">
        <v>48</v>
      </c>
      <c r="I32" s="145"/>
      <c r="J32" s="154">
        <f>ROUND(J88,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2"/>
      <c r="J33" s="72"/>
      <c r="K33" s="72"/>
      <c r="L33" s="44"/>
    </row>
    <row r="34" s="1" customFormat="1" ht="14.4" customHeight="1">
      <c r="B34" s="44"/>
      <c r="F34" s="155" t="s">
        <v>50</v>
      </c>
      <c r="I34" s="156" t="s">
        <v>49</v>
      </c>
      <c r="J34" s="155" t="s">
        <v>51</v>
      </c>
      <c r="L34" s="44"/>
    </row>
    <row r="35" hidden="1" s="1" customFormat="1" ht="14.4" customHeight="1">
      <c r="B35" s="44"/>
      <c r="D35" s="143" t="s">
        <v>52</v>
      </c>
      <c r="E35" s="143" t="s">
        <v>53</v>
      </c>
      <c r="F35" s="157">
        <f>ROUND((SUM(BE88:BE287)),  2)</f>
        <v>0</v>
      </c>
      <c r="I35" s="158">
        <v>0.20999999999999999</v>
      </c>
      <c r="J35" s="157">
        <f>ROUND(((SUM(BE88:BE287))*I35),  2)</f>
        <v>0</v>
      </c>
      <c r="L35" s="44"/>
    </row>
    <row r="36" hidden="1" s="1" customFormat="1" ht="14.4" customHeight="1">
      <c r="B36" s="44"/>
      <c r="E36" s="143" t="s">
        <v>54</v>
      </c>
      <c r="F36" s="157">
        <f>ROUND((SUM(BF88:BF287)),  2)</f>
        <v>0</v>
      </c>
      <c r="I36" s="158">
        <v>0.14999999999999999</v>
      </c>
      <c r="J36" s="157">
        <f>ROUND(((SUM(BF88:BF287))*I36),  2)</f>
        <v>0</v>
      </c>
      <c r="L36" s="44"/>
    </row>
    <row r="37" s="1" customFormat="1" ht="14.4" customHeight="1">
      <c r="B37" s="44"/>
      <c r="D37" s="143" t="s">
        <v>52</v>
      </c>
      <c r="E37" s="143" t="s">
        <v>55</v>
      </c>
      <c r="F37" s="157">
        <f>ROUND((SUM(BG88:BG287)),  2)</f>
        <v>0</v>
      </c>
      <c r="I37" s="158">
        <v>0.20999999999999999</v>
      </c>
      <c r="J37" s="157">
        <f>0</f>
        <v>0</v>
      </c>
      <c r="L37" s="44"/>
    </row>
    <row r="38" s="1" customFormat="1" ht="14.4" customHeight="1">
      <c r="B38" s="44"/>
      <c r="E38" s="143" t="s">
        <v>56</v>
      </c>
      <c r="F38" s="157">
        <f>ROUND((SUM(BH88:BH287)),  2)</f>
        <v>0</v>
      </c>
      <c r="I38" s="158">
        <v>0.14999999999999999</v>
      </c>
      <c r="J38" s="157">
        <f>0</f>
        <v>0</v>
      </c>
      <c r="L38" s="44"/>
    </row>
    <row r="39" hidden="1" s="1" customFormat="1" ht="14.4" customHeight="1">
      <c r="B39" s="44"/>
      <c r="E39" s="143" t="s">
        <v>57</v>
      </c>
      <c r="F39" s="157">
        <f>ROUND((SUM(BI88:BI287)),  2)</f>
        <v>0</v>
      </c>
      <c r="I39" s="158">
        <v>0</v>
      </c>
      <c r="J39" s="157">
        <f>0</f>
        <v>0</v>
      </c>
      <c r="L39" s="44"/>
    </row>
    <row r="40" s="1" customFormat="1" ht="6.96" customHeight="1">
      <c r="B40" s="44"/>
      <c r="I40" s="145"/>
      <c r="L40" s="44"/>
    </row>
    <row r="41" s="1" customFormat="1" ht="25.44" customHeight="1">
      <c r="B41" s="44"/>
      <c r="C41" s="159"/>
      <c r="D41" s="160" t="s">
        <v>58</v>
      </c>
      <c r="E41" s="161"/>
      <c r="F41" s="161"/>
      <c r="G41" s="162" t="s">
        <v>59</v>
      </c>
      <c r="H41" s="163" t="s">
        <v>60</v>
      </c>
      <c r="I41" s="164"/>
      <c r="J41" s="165">
        <f>SUM(J32:J39)</f>
        <v>0</v>
      </c>
      <c r="K41" s="166"/>
      <c r="L41" s="44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4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4"/>
    </row>
    <row r="47" s="1" customFormat="1" ht="24.96" customHeight="1">
      <c r="B47" s="39"/>
      <c r="C47" s="23" t="s">
        <v>154</v>
      </c>
      <c r="D47" s="40"/>
      <c r="E47" s="40"/>
      <c r="F47" s="40"/>
      <c r="G47" s="40"/>
      <c r="H47" s="40"/>
      <c r="I47" s="145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5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5"/>
      <c r="J49" s="40"/>
      <c r="K49" s="40"/>
      <c r="L49" s="44"/>
    </row>
    <row r="50" s="1" customFormat="1" ht="16.5" customHeight="1">
      <c r="B50" s="39"/>
      <c r="C50" s="40"/>
      <c r="D50" s="40"/>
      <c r="E50" s="173" t="str">
        <f>E7</f>
        <v>Výměna pražců ve 2.TK v úseku Úpořiny - Ohníč</v>
      </c>
      <c r="F50" s="32"/>
      <c r="G50" s="32"/>
      <c r="H50" s="32"/>
      <c r="I50" s="145"/>
      <c r="J50" s="40"/>
      <c r="K50" s="40"/>
      <c r="L50" s="44"/>
    </row>
    <row r="51" ht="12" customHeight="1">
      <c r="B51" s="21"/>
      <c r="C51" s="32" t="s">
        <v>128</v>
      </c>
      <c r="D51" s="22"/>
      <c r="E51" s="22"/>
      <c r="F51" s="22"/>
      <c r="G51" s="22"/>
      <c r="H51" s="22"/>
      <c r="I51" s="137"/>
      <c r="J51" s="22"/>
      <c r="K51" s="22"/>
      <c r="L51" s="20"/>
    </row>
    <row r="52" s="1" customFormat="1" ht="16.5" customHeight="1">
      <c r="B52" s="39"/>
      <c r="C52" s="40"/>
      <c r="D52" s="40"/>
      <c r="E52" s="173" t="s">
        <v>131</v>
      </c>
      <c r="F52" s="40"/>
      <c r="G52" s="40"/>
      <c r="H52" s="40"/>
      <c r="I52" s="145"/>
      <c r="J52" s="40"/>
      <c r="K52" s="40"/>
      <c r="L52" s="44"/>
    </row>
    <row r="53" s="1" customFormat="1" ht="12" customHeight="1">
      <c r="B53" s="39"/>
      <c r="C53" s="32" t="s">
        <v>135</v>
      </c>
      <c r="D53" s="40"/>
      <c r="E53" s="40"/>
      <c r="F53" s="40"/>
      <c r="G53" s="40"/>
      <c r="H53" s="40"/>
      <c r="I53" s="145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>Č11 - Souvislá výměna pražců</v>
      </c>
      <c r="F54" s="40"/>
      <c r="G54" s="40"/>
      <c r="H54" s="40"/>
      <c r="I54" s="145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5"/>
      <c r="J55" s="40"/>
      <c r="K55" s="40"/>
      <c r="L55" s="44"/>
    </row>
    <row r="56" s="1" customFormat="1" ht="12" customHeight="1">
      <c r="B56" s="39"/>
      <c r="C56" s="32" t="s">
        <v>24</v>
      </c>
      <c r="D56" s="40"/>
      <c r="E56" s="40"/>
      <c r="F56" s="27" t="str">
        <f>F14</f>
        <v>2. TK Ohníč - Úpořiny</v>
      </c>
      <c r="G56" s="40"/>
      <c r="H56" s="40"/>
      <c r="I56" s="147" t="s">
        <v>26</v>
      </c>
      <c r="J56" s="68" t="str">
        <f>IF(J14="","",J14)</f>
        <v>8. 2. 2019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5"/>
      <c r="J57" s="40"/>
      <c r="K57" s="40"/>
      <c r="L57" s="44"/>
    </row>
    <row r="58" s="1" customFormat="1" ht="13.65" customHeight="1">
      <c r="B58" s="39"/>
      <c r="C58" s="32" t="s">
        <v>34</v>
      </c>
      <c r="D58" s="40"/>
      <c r="E58" s="40"/>
      <c r="F58" s="27" t="str">
        <f>E17</f>
        <v>SŽDC s.o., OŘ UNL, ST Most</v>
      </c>
      <c r="G58" s="40"/>
      <c r="H58" s="40"/>
      <c r="I58" s="147" t="s">
        <v>42</v>
      </c>
      <c r="J58" s="37" t="str">
        <f>E23</f>
        <v xml:space="preserve"> </v>
      </c>
      <c r="K58" s="40"/>
      <c r="L58" s="44"/>
    </row>
    <row r="59" s="1" customFormat="1" ht="13.65" customHeight="1">
      <c r="B59" s="39"/>
      <c r="C59" s="32" t="s">
        <v>40</v>
      </c>
      <c r="D59" s="40"/>
      <c r="E59" s="40"/>
      <c r="F59" s="27" t="str">
        <f>IF(E20="","",E20)</f>
        <v>Vyplň údaj</v>
      </c>
      <c r="G59" s="40"/>
      <c r="H59" s="40"/>
      <c r="I59" s="147" t="s">
        <v>45</v>
      </c>
      <c r="J59" s="37" t="str">
        <f>E26</f>
        <v>Ing. Střítezský Petr, DiS.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5"/>
      <c r="J60" s="40"/>
      <c r="K60" s="40"/>
      <c r="L60" s="44"/>
    </row>
    <row r="61" s="1" customFormat="1" ht="29.28" customHeight="1">
      <c r="B61" s="39"/>
      <c r="C61" s="174" t="s">
        <v>155</v>
      </c>
      <c r="D61" s="175"/>
      <c r="E61" s="175"/>
      <c r="F61" s="175"/>
      <c r="G61" s="175"/>
      <c r="H61" s="175"/>
      <c r="I61" s="176"/>
      <c r="J61" s="177" t="s">
        <v>156</v>
      </c>
      <c r="K61" s="175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5"/>
      <c r="J62" s="40"/>
      <c r="K62" s="40"/>
      <c r="L62" s="44"/>
    </row>
    <row r="63" s="1" customFormat="1" ht="22.8" customHeight="1">
      <c r="B63" s="39"/>
      <c r="C63" s="178" t="s">
        <v>157</v>
      </c>
      <c r="D63" s="40"/>
      <c r="E63" s="40"/>
      <c r="F63" s="40"/>
      <c r="G63" s="40"/>
      <c r="H63" s="40"/>
      <c r="I63" s="145"/>
      <c r="J63" s="99">
        <f>J88</f>
        <v>0</v>
      </c>
      <c r="K63" s="40"/>
      <c r="L63" s="44"/>
      <c r="AU63" s="17" t="s">
        <v>158</v>
      </c>
    </row>
    <row r="64" s="8" customFormat="1" ht="24.96" customHeight="1">
      <c r="B64" s="179"/>
      <c r="C64" s="180"/>
      <c r="D64" s="181" t="s">
        <v>159</v>
      </c>
      <c r="E64" s="182"/>
      <c r="F64" s="182"/>
      <c r="G64" s="182"/>
      <c r="H64" s="182"/>
      <c r="I64" s="183"/>
      <c r="J64" s="184">
        <f>J89</f>
        <v>0</v>
      </c>
      <c r="K64" s="180"/>
      <c r="L64" s="185"/>
    </row>
    <row r="65" s="9" customFormat="1" ht="19.92" customHeight="1">
      <c r="B65" s="186"/>
      <c r="C65" s="123"/>
      <c r="D65" s="187" t="s">
        <v>160</v>
      </c>
      <c r="E65" s="188"/>
      <c r="F65" s="188"/>
      <c r="G65" s="188"/>
      <c r="H65" s="188"/>
      <c r="I65" s="189"/>
      <c r="J65" s="190">
        <f>J90</f>
        <v>0</v>
      </c>
      <c r="K65" s="123"/>
      <c r="L65" s="191"/>
    </row>
    <row r="66" s="8" customFormat="1" ht="24.96" customHeight="1">
      <c r="B66" s="179"/>
      <c r="C66" s="180"/>
      <c r="D66" s="181" t="s">
        <v>161</v>
      </c>
      <c r="E66" s="182"/>
      <c r="F66" s="182"/>
      <c r="G66" s="182"/>
      <c r="H66" s="182"/>
      <c r="I66" s="183"/>
      <c r="J66" s="184">
        <f>J234</f>
        <v>0</v>
      </c>
      <c r="K66" s="180"/>
      <c r="L66" s="185"/>
    </row>
    <row r="67" s="1" customFormat="1" ht="21.84" customHeight="1">
      <c r="B67" s="39"/>
      <c r="C67" s="40"/>
      <c r="D67" s="40"/>
      <c r="E67" s="40"/>
      <c r="F67" s="40"/>
      <c r="G67" s="40"/>
      <c r="H67" s="40"/>
      <c r="I67" s="145"/>
      <c r="J67" s="40"/>
      <c r="K67" s="40"/>
      <c r="L67" s="44"/>
    </row>
    <row r="68" s="1" customFormat="1" ht="6.96" customHeight="1">
      <c r="B68" s="58"/>
      <c r="C68" s="59"/>
      <c r="D68" s="59"/>
      <c r="E68" s="59"/>
      <c r="F68" s="59"/>
      <c r="G68" s="59"/>
      <c r="H68" s="59"/>
      <c r="I68" s="169"/>
      <c r="J68" s="59"/>
      <c r="K68" s="59"/>
      <c r="L68" s="44"/>
    </row>
    <row r="72" s="1" customFormat="1" ht="6.96" customHeight="1">
      <c r="B72" s="60"/>
      <c r="C72" s="61"/>
      <c r="D72" s="61"/>
      <c r="E72" s="61"/>
      <c r="F72" s="61"/>
      <c r="G72" s="61"/>
      <c r="H72" s="61"/>
      <c r="I72" s="172"/>
      <c r="J72" s="61"/>
      <c r="K72" s="61"/>
      <c r="L72" s="44"/>
    </row>
    <row r="73" s="1" customFormat="1" ht="24.96" customHeight="1">
      <c r="B73" s="39"/>
      <c r="C73" s="23" t="s">
        <v>162</v>
      </c>
      <c r="D73" s="40"/>
      <c r="E73" s="40"/>
      <c r="F73" s="40"/>
      <c r="G73" s="40"/>
      <c r="H73" s="40"/>
      <c r="I73" s="145"/>
      <c r="J73" s="40"/>
      <c r="K73" s="40"/>
      <c r="L73" s="44"/>
    </row>
    <row r="74" s="1" customFormat="1" ht="6.96" customHeight="1">
      <c r="B74" s="39"/>
      <c r="C74" s="40"/>
      <c r="D74" s="40"/>
      <c r="E74" s="40"/>
      <c r="F74" s="40"/>
      <c r="G74" s="40"/>
      <c r="H74" s="40"/>
      <c r="I74" s="145"/>
      <c r="J74" s="40"/>
      <c r="K74" s="40"/>
      <c r="L74" s="44"/>
    </row>
    <row r="75" s="1" customFormat="1" ht="12" customHeight="1">
      <c r="B75" s="39"/>
      <c r="C75" s="32" t="s">
        <v>16</v>
      </c>
      <c r="D75" s="40"/>
      <c r="E75" s="40"/>
      <c r="F75" s="40"/>
      <c r="G75" s="40"/>
      <c r="H75" s="40"/>
      <c r="I75" s="145"/>
      <c r="J75" s="40"/>
      <c r="K75" s="40"/>
      <c r="L75" s="44"/>
    </row>
    <row r="76" s="1" customFormat="1" ht="16.5" customHeight="1">
      <c r="B76" s="39"/>
      <c r="C76" s="40"/>
      <c r="D76" s="40"/>
      <c r="E76" s="173" t="str">
        <f>E7</f>
        <v>Výměna pražců ve 2.TK v úseku Úpořiny - Ohníč</v>
      </c>
      <c r="F76" s="32"/>
      <c r="G76" s="32"/>
      <c r="H76" s="32"/>
      <c r="I76" s="145"/>
      <c r="J76" s="40"/>
      <c r="K76" s="40"/>
      <c r="L76" s="44"/>
    </row>
    <row r="77" ht="12" customHeight="1">
      <c r="B77" s="21"/>
      <c r="C77" s="32" t="s">
        <v>128</v>
      </c>
      <c r="D77" s="22"/>
      <c r="E77" s="22"/>
      <c r="F77" s="22"/>
      <c r="G77" s="22"/>
      <c r="H77" s="22"/>
      <c r="I77" s="137"/>
      <c r="J77" s="22"/>
      <c r="K77" s="22"/>
      <c r="L77" s="20"/>
    </row>
    <row r="78" s="1" customFormat="1" ht="16.5" customHeight="1">
      <c r="B78" s="39"/>
      <c r="C78" s="40"/>
      <c r="D78" s="40"/>
      <c r="E78" s="173" t="s">
        <v>131</v>
      </c>
      <c r="F78" s="40"/>
      <c r="G78" s="40"/>
      <c r="H78" s="40"/>
      <c r="I78" s="145"/>
      <c r="J78" s="40"/>
      <c r="K78" s="40"/>
      <c r="L78" s="44"/>
    </row>
    <row r="79" s="1" customFormat="1" ht="12" customHeight="1">
      <c r="B79" s="39"/>
      <c r="C79" s="32" t="s">
        <v>135</v>
      </c>
      <c r="D79" s="40"/>
      <c r="E79" s="40"/>
      <c r="F79" s="40"/>
      <c r="G79" s="40"/>
      <c r="H79" s="40"/>
      <c r="I79" s="145"/>
      <c r="J79" s="40"/>
      <c r="K79" s="40"/>
      <c r="L79" s="44"/>
    </row>
    <row r="80" s="1" customFormat="1" ht="16.5" customHeight="1">
      <c r="B80" s="39"/>
      <c r="C80" s="40"/>
      <c r="D80" s="40"/>
      <c r="E80" s="65" t="str">
        <f>E11</f>
        <v>Č11 - Souvislá výměna pražců</v>
      </c>
      <c r="F80" s="40"/>
      <c r="G80" s="40"/>
      <c r="H80" s="40"/>
      <c r="I80" s="145"/>
      <c r="J80" s="40"/>
      <c r="K80" s="40"/>
      <c r="L80" s="44"/>
    </row>
    <row r="81" s="1" customFormat="1" ht="6.96" customHeight="1">
      <c r="B81" s="39"/>
      <c r="C81" s="40"/>
      <c r="D81" s="40"/>
      <c r="E81" s="40"/>
      <c r="F81" s="40"/>
      <c r="G81" s="40"/>
      <c r="H81" s="40"/>
      <c r="I81" s="145"/>
      <c r="J81" s="40"/>
      <c r="K81" s="40"/>
      <c r="L81" s="44"/>
    </row>
    <row r="82" s="1" customFormat="1" ht="12" customHeight="1">
      <c r="B82" s="39"/>
      <c r="C82" s="32" t="s">
        <v>24</v>
      </c>
      <c r="D82" s="40"/>
      <c r="E82" s="40"/>
      <c r="F82" s="27" t="str">
        <f>F14</f>
        <v>2. TK Ohníč - Úpořiny</v>
      </c>
      <c r="G82" s="40"/>
      <c r="H82" s="40"/>
      <c r="I82" s="147" t="s">
        <v>26</v>
      </c>
      <c r="J82" s="68" t="str">
        <f>IF(J14="","",J14)</f>
        <v>8. 2. 2019</v>
      </c>
      <c r="K82" s="40"/>
      <c r="L82" s="44"/>
    </row>
    <row r="83" s="1" customFormat="1" ht="6.96" customHeight="1">
      <c r="B83" s="39"/>
      <c r="C83" s="40"/>
      <c r="D83" s="40"/>
      <c r="E83" s="40"/>
      <c r="F83" s="40"/>
      <c r="G83" s="40"/>
      <c r="H83" s="40"/>
      <c r="I83" s="145"/>
      <c r="J83" s="40"/>
      <c r="K83" s="40"/>
      <c r="L83" s="44"/>
    </row>
    <row r="84" s="1" customFormat="1" ht="13.65" customHeight="1">
      <c r="B84" s="39"/>
      <c r="C84" s="32" t="s">
        <v>34</v>
      </c>
      <c r="D84" s="40"/>
      <c r="E84" s="40"/>
      <c r="F84" s="27" t="str">
        <f>E17</f>
        <v>SŽDC s.o., OŘ UNL, ST Most</v>
      </c>
      <c r="G84" s="40"/>
      <c r="H84" s="40"/>
      <c r="I84" s="147" t="s">
        <v>42</v>
      </c>
      <c r="J84" s="37" t="str">
        <f>E23</f>
        <v xml:space="preserve"> </v>
      </c>
      <c r="K84" s="40"/>
      <c r="L84" s="44"/>
    </row>
    <row r="85" s="1" customFormat="1" ht="13.65" customHeight="1">
      <c r="B85" s="39"/>
      <c r="C85" s="32" t="s">
        <v>40</v>
      </c>
      <c r="D85" s="40"/>
      <c r="E85" s="40"/>
      <c r="F85" s="27" t="str">
        <f>IF(E20="","",E20)</f>
        <v>Vyplň údaj</v>
      </c>
      <c r="G85" s="40"/>
      <c r="H85" s="40"/>
      <c r="I85" s="147" t="s">
        <v>45</v>
      </c>
      <c r="J85" s="37" t="str">
        <f>E26</f>
        <v>Ing. Střítezský Petr, DiS.</v>
      </c>
      <c r="K85" s="40"/>
      <c r="L85" s="44"/>
    </row>
    <row r="86" s="1" customFormat="1" ht="10.32" customHeight="1">
      <c r="B86" s="39"/>
      <c r="C86" s="40"/>
      <c r="D86" s="40"/>
      <c r="E86" s="40"/>
      <c r="F86" s="40"/>
      <c r="G86" s="40"/>
      <c r="H86" s="40"/>
      <c r="I86" s="145"/>
      <c r="J86" s="40"/>
      <c r="K86" s="40"/>
      <c r="L86" s="44"/>
    </row>
    <row r="87" s="10" customFormat="1" ht="29.28" customHeight="1">
      <c r="B87" s="192"/>
      <c r="C87" s="193" t="s">
        <v>163</v>
      </c>
      <c r="D87" s="194" t="s">
        <v>67</v>
      </c>
      <c r="E87" s="194" t="s">
        <v>63</v>
      </c>
      <c r="F87" s="194" t="s">
        <v>64</v>
      </c>
      <c r="G87" s="194" t="s">
        <v>164</v>
      </c>
      <c r="H87" s="194" t="s">
        <v>165</v>
      </c>
      <c r="I87" s="195" t="s">
        <v>166</v>
      </c>
      <c r="J87" s="194" t="s">
        <v>156</v>
      </c>
      <c r="K87" s="196" t="s">
        <v>167</v>
      </c>
      <c r="L87" s="197"/>
      <c r="M87" s="89" t="s">
        <v>1</v>
      </c>
      <c r="N87" s="90" t="s">
        <v>52</v>
      </c>
      <c r="O87" s="90" t="s">
        <v>168</v>
      </c>
      <c r="P87" s="90" t="s">
        <v>169</v>
      </c>
      <c r="Q87" s="90" t="s">
        <v>170</v>
      </c>
      <c r="R87" s="90" t="s">
        <v>171</v>
      </c>
      <c r="S87" s="90" t="s">
        <v>172</v>
      </c>
      <c r="T87" s="91" t="s">
        <v>173</v>
      </c>
    </row>
    <row r="88" s="1" customFormat="1" ht="22.8" customHeight="1">
      <c r="B88" s="39"/>
      <c r="C88" s="96" t="s">
        <v>174</v>
      </c>
      <c r="D88" s="40"/>
      <c r="E88" s="40"/>
      <c r="F88" s="40"/>
      <c r="G88" s="40"/>
      <c r="H88" s="40"/>
      <c r="I88" s="145"/>
      <c r="J88" s="198">
        <f>BK88</f>
        <v>0</v>
      </c>
      <c r="K88" s="40"/>
      <c r="L88" s="44"/>
      <c r="M88" s="92"/>
      <c r="N88" s="93"/>
      <c r="O88" s="93"/>
      <c r="P88" s="199">
        <f>P89+P234</f>
        <v>0</v>
      </c>
      <c r="Q88" s="93"/>
      <c r="R88" s="199">
        <f>R89+R234</f>
        <v>2493.5674000000004</v>
      </c>
      <c r="S88" s="93"/>
      <c r="T88" s="200">
        <f>T89+T234</f>
        <v>0</v>
      </c>
      <c r="AT88" s="17" t="s">
        <v>81</v>
      </c>
      <c r="AU88" s="17" t="s">
        <v>158</v>
      </c>
      <c r="BK88" s="201">
        <f>BK89+BK234</f>
        <v>0</v>
      </c>
    </row>
    <row r="89" s="11" customFormat="1" ht="25.92" customHeight="1">
      <c r="B89" s="202"/>
      <c r="C89" s="203"/>
      <c r="D89" s="204" t="s">
        <v>81</v>
      </c>
      <c r="E89" s="205" t="s">
        <v>175</v>
      </c>
      <c r="F89" s="205" t="s">
        <v>176</v>
      </c>
      <c r="G89" s="203"/>
      <c r="H89" s="203"/>
      <c r="I89" s="206"/>
      <c r="J89" s="207">
        <f>BK89</f>
        <v>0</v>
      </c>
      <c r="K89" s="203"/>
      <c r="L89" s="208"/>
      <c r="M89" s="209"/>
      <c r="N89" s="210"/>
      <c r="O89" s="210"/>
      <c r="P89" s="211">
        <f>P90</f>
        <v>0</v>
      </c>
      <c r="Q89" s="210"/>
      <c r="R89" s="211">
        <f>R90</f>
        <v>2493.5674000000004</v>
      </c>
      <c r="S89" s="210"/>
      <c r="T89" s="212">
        <f>T90</f>
        <v>0</v>
      </c>
      <c r="AR89" s="213" t="s">
        <v>23</v>
      </c>
      <c r="AT89" s="214" t="s">
        <v>81</v>
      </c>
      <c r="AU89" s="214" t="s">
        <v>82</v>
      </c>
      <c r="AY89" s="213" t="s">
        <v>177</v>
      </c>
      <c r="BK89" s="215">
        <f>BK90</f>
        <v>0</v>
      </c>
    </row>
    <row r="90" s="11" customFormat="1" ht="22.8" customHeight="1">
      <c r="B90" s="202"/>
      <c r="C90" s="203"/>
      <c r="D90" s="204" t="s">
        <v>81</v>
      </c>
      <c r="E90" s="216" t="s">
        <v>178</v>
      </c>
      <c r="F90" s="216" t="s">
        <v>179</v>
      </c>
      <c r="G90" s="203"/>
      <c r="H90" s="203"/>
      <c r="I90" s="206"/>
      <c r="J90" s="217">
        <f>BK90</f>
        <v>0</v>
      </c>
      <c r="K90" s="203"/>
      <c r="L90" s="208"/>
      <c r="M90" s="209"/>
      <c r="N90" s="210"/>
      <c r="O90" s="210"/>
      <c r="P90" s="211">
        <f>SUM(P91:P233)</f>
        <v>0</v>
      </c>
      <c r="Q90" s="210"/>
      <c r="R90" s="211">
        <f>SUM(R91:R233)</f>
        <v>2493.5674000000004</v>
      </c>
      <c r="S90" s="210"/>
      <c r="T90" s="212">
        <f>SUM(T91:T233)</f>
        <v>0</v>
      </c>
      <c r="AR90" s="213" t="s">
        <v>23</v>
      </c>
      <c r="AT90" s="214" t="s">
        <v>81</v>
      </c>
      <c r="AU90" s="214" t="s">
        <v>23</v>
      </c>
      <c r="AY90" s="213" t="s">
        <v>177</v>
      </c>
      <c r="BK90" s="215">
        <f>SUM(BK91:BK233)</f>
        <v>0</v>
      </c>
    </row>
    <row r="91" s="1" customFormat="1" ht="22.5" customHeight="1">
      <c r="B91" s="39"/>
      <c r="C91" s="218" t="s">
        <v>23</v>
      </c>
      <c r="D91" s="218" t="s">
        <v>180</v>
      </c>
      <c r="E91" s="219" t="s">
        <v>181</v>
      </c>
      <c r="F91" s="220" t="s">
        <v>182</v>
      </c>
      <c r="G91" s="221" t="s">
        <v>126</v>
      </c>
      <c r="H91" s="222">
        <v>1231</v>
      </c>
      <c r="I91" s="223"/>
      <c r="J91" s="224">
        <f>ROUND(I91*H91,2)</f>
        <v>0</v>
      </c>
      <c r="K91" s="220" t="s">
        <v>183</v>
      </c>
      <c r="L91" s="44"/>
      <c r="M91" s="225" t="s">
        <v>1</v>
      </c>
      <c r="N91" s="226" t="s">
        <v>55</v>
      </c>
      <c r="O91" s="80"/>
      <c r="P91" s="227">
        <f>O91*H91</f>
        <v>0</v>
      </c>
      <c r="Q91" s="227">
        <v>0</v>
      </c>
      <c r="R91" s="227">
        <f>Q91*H91</f>
        <v>0</v>
      </c>
      <c r="S91" s="227">
        <v>0</v>
      </c>
      <c r="T91" s="228">
        <f>S91*H91</f>
        <v>0</v>
      </c>
      <c r="AR91" s="17" t="s">
        <v>184</v>
      </c>
      <c r="AT91" s="17" t="s">
        <v>180</v>
      </c>
      <c r="AU91" s="17" t="s">
        <v>90</v>
      </c>
      <c r="AY91" s="17" t="s">
        <v>177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7" t="s">
        <v>184</v>
      </c>
      <c r="BK91" s="229">
        <f>ROUND(I91*H91,2)</f>
        <v>0</v>
      </c>
      <c r="BL91" s="17" t="s">
        <v>184</v>
      </c>
      <c r="BM91" s="17" t="s">
        <v>185</v>
      </c>
    </row>
    <row r="92" s="1" customFormat="1">
      <c r="B92" s="39"/>
      <c r="C92" s="40"/>
      <c r="D92" s="230" t="s">
        <v>186</v>
      </c>
      <c r="E92" s="40"/>
      <c r="F92" s="231" t="s">
        <v>187</v>
      </c>
      <c r="G92" s="40"/>
      <c r="H92" s="40"/>
      <c r="I92" s="145"/>
      <c r="J92" s="40"/>
      <c r="K92" s="40"/>
      <c r="L92" s="44"/>
      <c r="M92" s="232"/>
      <c r="N92" s="80"/>
      <c r="O92" s="80"/>
      <c r="P92" s="80"/>
      <c r="Q92" s="80"/>
      <c r="R92" s="80"/>
      <c r="S92" s="80"/>
      <c r="T92" s="81"/>
      <c r="AT92" s="17" t="s">
        <v>186</v>
      </c>
      <c r="AU92" s="17" t="s">
        <v>90</v>
      </c>
    </row>
    <row r="93" s="12" customFormat="1">
      <c r="B93" s="233"/>
      <c r="C93" s="234"/>
      <c r="D93" s="230" t="s">
        <v>188</v>
      </c>
      <c r="E93" s="235" t="s">
        <v>1</v>
      </c>
      <c r="F93" s="236" t="s">
        <v>189</v>
      </c>
      <c r="G93" s="234"/>
      <c r="H93" s="237">
        <v>140</v>
      </c>
      <c r="I93" s="238"/>
      <c r="J93" s="234"/>
      <c r="K93" s="234"/>
      <c r="L93" s="239"/>
      <c r="M93" s="240"/>
      <c r="N93" s="241"/>
      <c r="O93" s="241"/>
      <c r="P93" s="241"/>
      <c r="Q93" s="241"/>
      <c r="R93" s="241"/>
      <c r="S93" s="241"/>
      <c r="T93" s="242"/>
      <c r="AT93" s="243" t="s">
        <v>188</v>
      </c>
      <c r="AU93" s="243" t="s">
        <v>90</v>
      </c>
      <c r="AV93" s="12" t="s">
        <v>90</v>
      </c>
      <c r="AW93" s="12" t="s">
        <v>44</v>
      </c>
      <c r="AX93" s="12" t="s">
        <v>82</v>
      </c>
      <c r="AY93" s="243" t="s">
        <v>177</v>
      </c>
    </row>
    <row r="94" s="12" customFormat="1">
      <c r="B94" s="233"/>
      <c r="C94" s="234"/>
      <c r="D94" s="230" t="s">
        <v>188</v>
      </c>
      <c r="E94" s="235" t="s">
        <v>1</v>
      </c>
      <c r="F94" s="236" t="s">
        <v>190</v>
      </c>
      <c r="G94" s="234"/>
      <c r="H94" s="237">
        <v>898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AT94" s="243" t="s">
        <v>188</v>
      </c>
      <c r="AU94" s="243" t="s">
        <v>90</v>
      </c>
      <c r="AV94" s="12" t="s">
        <v>90</v>
      </c>
      <c r="AW94" s="12" t="s">
        <v>44</v>
      </c>
      <c r="AX94" s="12" t="s">
        <v>82</v>
      </c>
      <c r="AY94" s="243" t="s">
        <v>177</v>
      </c>
    </row>
    <row r="95" s="12" customFormat="1">
      <c r="B95" s="233"/>
      <c r="C95" s="234"/>
      <c r="D95" s="230" t="s">
        <v>188</v>
      </c>
      <c r="E95" s="235" t="s">
        <v>1</v>
      </c>
      <c r="F95" s="236" t="s">
        <v>191</v>
      </c>
      <c r="G95" s="234"/>
      <c r="H95" s="237">
        <v>193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AT95" s="243" t="s">
        <v>188</v>
      </c>
      <c r="AU95" s="243" t="s">
        <v>90</v>
      </c>
      <c r="AV95" s="12" t="s">
        <v>90</v>
      </c>
      <c r="AW95" s="12" t="s">
        <v>44</v>
      </c>
      <c r="AX95" s="12" t="s">
        <v>82</v>
      </c>
      <c r="AY95" s="243" t="s">
        <v>177</v>
      </c>
    </row>
    <row r="96" s="13" customFormat="1">
      <c r="B96" s="244"/>
      <c r="C96" s="245"/>
      <c r="D96" s="230" t="s">
        <v>188</v>
      </c>
      <c r="E96" s="246" t="s">
        <v>124</v>
      </c>
      <c r="F96" s="247" t="s">
        <v>192</v>
      </c>
      <c r="G96" s="245"/>
      <c r="H96" s="248">
        <v>1231</v>
      </c>
      <c r="I96" s="249"/>
      <c r="J96" s="245"/>
      <c r="K96" s="245"/>
      <c r="L96" s="250"/>
      <c r="M96" s="251"/>
      <c r="N96" s="252"/>
      <c r="O96" s="252"/>
      <c r="P96" s="252"/>
      <c r="Q96" s="252"/>
      <c r="R96" s="252"/>
      <c r="S96" s="252"/>
      <c r="T96" s="253"/>
      <c r="AT96" s="254" t="s">
        <v>188</v>
      </c>
      <c r="AU96" s="254" t="s">
        <v>90</v>
      </c>
      <c r="AV96" s="13" t="s">
        <v>184</v>
      </c>
      <c r="AW96" s="13" t="s">
        <v>44</v>
      </c>
      <c r="AX96" s="13" t="s">
        <v>23</v>
      </c>
      <c r="AY96" s="254" t="s">
        <v>177</v>
      </c>
    </row>
    <row r="97" s="1" customFormat="1" ht="22.5" customHeight="1">
      <c r="B97" s="39"/>
      <c r="C97" s="218" t="s">
        <v>90</v>
      </c>
      <c r="D97" s="218" t="s">
        <v>180</v>
      </c>
      <c r="E97" s="219" t="s">
        <v>193</v>
      </c>
      <c r="F97" s="220" t="s">
        <v>194</v>
      </c>
      <c r="G97" s="221" t="s">
        <v>107</v>
      </c>
      <c r="H97" s="222">
        <v>1.4590000000000001</v>
      </c>
      <c r="I97" s="223"/>
      <c r="J97" s="224">
        <f>ROUND(I97*H97,2)</f>
        <v>0</v>
      </c>
      <c r="K97" s="220" t="s">
        <v>183</v>
      </c>
      <c r="L97" s="44"/>
      <c r="M97" s="225" t="s">
        <v>1</v>
      </c>
      <c r="N97" s="226" t="s">
        <v>55</v>
      </c>
      <c r="O97" s="80"/>
      <c r="P97" s="227">
        <f>O97*H97</f>
        <v>0</v>
      </c>
      <c r="Q97" s="227">
        <v>0</v>
      </c>
      <c r="R97" s="227">
        <f>Q97*H97</f>
        <v>0</v>
      </c>
      <c r="S97" s="227">
        <v>0</v>
      </c>
      <c r="T97" s="228">
        <f>S97*H97</f>
        <v>0</v>
      </c>
      <c r="AR97" s="17" t="s">
        <v>184</v>
      </c>
      <c r="AT97" s="17" t="s">
        <v>180</v>
      </c>
      <c r="AU97" s="17" t="s">
        <v>90</v>
      </c>
      <c r="AY97" s="17" t="s">
        <v>177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17" t="s">
        <v>184</v>
      </c>
      <c r="BK97" s="229">
        <f>ROUND(I97*H97,2)</f>
        <v>0</v>
      </c>
      <c r="BL97" s="17" t="s">
        <v>184</v>
      </c>
      <c r="BM97" s="17" t="s">
        <v>195</v>
      </c>
    </row>
    <row r="98" s="1" customFormat="1">
      <c r="B98" s="39"/>
      <c r="C98" s="40"/>
      <c r="D98" s="230" t="s">
        <v>186</v>
      </c>
      <c r="E98" s="40"/>
      <c r="F98" s="231" t="s">
        <v>196</v>
      </c>
      <c r="G98" s="40"/>
      <c r="H98" s="40"/>
      <c r="I98" s="145"/>
      <c r="J98" s="40"/>
      <c r="K98" s="40"/>
      <c r="L98" s="44"/>
      <c r="M98" s="232"/>
      <c r="N98" s="80"/>
      <c r="O98" s="80"/>
      <c r="P98" s="80"/>
      <c r="Q98" s="80"/>
      <c r="R98" s="80"/>
      <c r="S98" s="80"/>
      <c r="T98" s="81"/>
      <c r="AT98" s="17" t="s">
        <v>186</v>
      </c>
      <c r="AU98" s="17" t="s">
        <v>90</v>
      </c>
    </row>
    <row r="99" s="1" customFormat="1">
      <c r="B99" s="39"/>
      <c r="C99" s="40"/>
      <c r="D99" s="230" t="s">
        <v>197</v>
      </c>
      <c r="E99" s="40"/>
      <c r="F99" s="255" t="s">
        <v>198</v>
      </c>
      <c r="G99" s="40"/>
      <c r="H99" s="40"/>
      <c r="I99" s="145"/>
      <c r="J99" s="40"/>
      <c r="K99" s="40"/>
      <c r="L99" s="44"/>
      <c r="M99" s="232"/>
      <c r="N99" s="80"/>
      <c r="O99" s="80"/>
      <c r="P99" s="80"/>
      <c r="Q99" s="80"/>
      <c r="R99" s="80"/>
      <c r="S99" s="80"/>
      <c r="T99" s="81"/>
      <c r="AT99" s="17" t="s">
        <v>197</v>
      </c>
      <c r="AU99" s="17" t="s">
        <v>90</v>
      </c>
    </row>
    <row r="100" s="12" customFormat="1">
      <c r="B100" s="233"/>
      <c r="C100" s="234"/>
      <c r="D100" s="230" t="s">
        <v>188</v>
      </c>
      <c r="E100" s="235" t="s">
        <v>1</v>
      </c>
      <c r="F100" s="236" t="s">
        <v>199</v>
      </c>
      <c r="G100" s="234"/>
      <c r="H100" s="237">
        <v>1.4590000000000001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AT100" s="243" t="s">
        <v>188</v>
      </c>
      <c r="AU100" s="243" t="s">
        <v>90</v>
      </c>
      <c r="AV100" s="12" t="s">
        <v>90</v>
      </c>
      <c r="AW100" s="12" t="s">
        <v>44</v>
      </c>
      <c r="AX100" s="12" t="s">
        <v>82</v>
      </c>
      <c r="AY100" s="243" t="s">
        <v>177</v>
      </c>
    </row>
    <row r="101" s="13" customFormat="1">
      <c r="B101" s="244"/>
      <c r="C101" s="245"/>
      <c r="D101" s="230" t="s">
        <v>188</v>
      </c>
      <c r="E101" s="246" t="s">
        <v>105</v>
      </c>
      <c r="F101" s="247" t="s">
        <v>192</v>
      </c>
      <c r="G101" s="245"/>
      <c r="H101" s="248">
        <v>1.4590000000000001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AT101" s="254" t="s">
        <v>188</v>
      </c>
      <c r="AU101" s="254" t="s">
        <v>90</v>
      </c>
      <c r="AV101" s="13" t="s">
        <v>184</v>
      </c>
      <c r="AW101" s="13" t="s">
        <v>44</v>
      </c>
      <c r="AX101" s="13" t="s">
        <v>23</v>
      </c>
      <c r="AY101" s="254" t="s">
        <v>177</v>
      </c>
    </row>
    <row r="102" s="1" customFormat="1" ht="22.5" customHeight="1">
      <c r="B102" s="39"/>
      <c r="C102" s="218" t="s">
        <v>200</v>
      </c>
      <c r="D102" s="218" t="s">
        <v>180</v>
      </c>
      <c r="E102" s="219" t="s">
        <v>201</v>
      </c>
      <c r="F102" s="220" t="s">
        <v>202</v>
      </c>
      <c r="G102" s="221" t="s">
        <v>111</v>
      </c>
      <c r="H102" s="222">
        <v>1549</v>
      </c>
      <c r="I102" s="223"/>
      <c r="J102" s="224">
        <f>ROUND(I102*H102,2)</f>
        <v>0</v>
      </c>
      <c r="K102" s="220" t="s">
        <v>183</v>
      </c>
      <c r="L102" s="44"/>
      <c r="M102" s="225" t="s">
        <v>1</v>
      </c>
      <c r="N102" s="226" t="s">
        <v>55</v>
      </c>
      <c r="O102" s="80"/>
      <c r="P102" s="227">
        <f>O102*H102</f>
        <v>0</v>
      </c>
      <c r="Q102" s="227">
        <v>0</v>
      </c>
      <c r="R102" s="227">
        <f>Q102*H102</f>
        <v>0</v>
      </c>
      <c r="S102" s="227">
        <v>0</v>
      </c>
      <c r="T102" s="228">
        <f>S102*H102</f>
        <v>0</v>
      </c>
      <c r="AR102" s="17" t="s">
        <v>184</v>
      </c>
      <c r="AT102" s="17" t="s">
        <v>180</v>
      </c>
      <c r="AU102" s="17" t="s">
        <v>90</v>
      </c>
      <c r="AY102" s="17" t="s">
        <v>177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7" t="s">
        <v>184</v>
      </c>
      <c r="BK102" s="229">
        <f>ROUND(I102*H102,2)</f>
        <v>0</v>
      </c>
      <c r="BL102" s="17" t="s">
        <v>184</v>
      </c>
      <c r="BM102" s="17" t="s">
        <v>203</v>
      </c>
    </row>
    <row r="103" s="1" customFormat="1">
      <c r="B103" s="39"/>
      <c r="C103" s="40"/>
      <c r="D103" s="230" t="s">
        <v>186</v>
      </c>
      <c r="E103" s="40"/>
      <c r="F103" s="231" t="s">
        <v>204</v>
      </c>
      <c r="G103" s="40"/>
      <c r="H103" s="40"/>
      <c r="I103" s="145"/>
      <c r="J103" s="40"/>
      <c r="K103" s="40"/>
      <c r="L103" s="44"/>
      <c r="M103" s="232"/>
      <c r="N103" s="80"/>
      <c r="O103" s="80"/>
      <c r="P103" s="80"/>
      <c r="Q103" s="80"/>
      <c r="R103" s="80"/>
      <c r="S103" s="80"/>
      <c r="T103" s="81"/>
      <c r="AT103" s="17" t="s">
        <v>186</v>
      </c>
      <c r="AU103" s="17" t="s">
        <v>90</v>
      </c>
    </row>
    <row r="104" s="12" customFormat="1">
      <c r="B104" s="233"/>
      <c r="C104" s="234"/>
      <c r="D104" s="230" t="s">
        <v>188</v>
      </c>
      <c r="E104" s="235" t="s">
        <v>1</v>
      </c>
      <c r="F104" s="236" t="s">
        <v>205</v>
      </c>
      <c r="G104" s="234"/>
      <c r="H104" s="237">
        <v>1459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188</v>
      </c>
      <c r="AU104" s="243" t="s">
        <v>90</v>
      </c>
      <c r="AV104" s="12" t="s">
        <v>90</v>
      </c>
      <c r="AW104" s="12" t="s">
        <v>44</v>
      </c>
      <c r="AX104" s="12" t="s">
        <v>82</v>
      </c>
      <c r="AY104" s="243" t="s">
        <v>177</v>
      </c>
    </row>
    <row r="105" s="12" customFormat="1">
      <c r="B105" s="233"/>
      <c r="C105" s="234"/>
      <c r="D105" s="230" t="s">
        <v>188</v>
      </c>
      <c r="E105" s="235" t="s">
        <v>1</v>
      </c>
      <c r="F105" s="236" t="s">
        <v>206</v>
      </c>
      <c r="G105" s="234"/>
      <c r="H105" s="237">
        <v>90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188</v>
      </c>
      <c r="AU105" s="243" t="s">
        <v>90</v>
      </c>
      <c r="AV105" s="12" t="s">
        <v>90</v>
      </c>
      <c r="AW105" s="12" t="s">
        <v>44</v>
      </c>
      <c r="AX105" s="12" t="s">
        <v>82</v>
      </c>
      <c r="AY105" s="243" t="s">
        <v>177</v>
      </c>
    </row>
    <row r="106" s="13" customFormat="1">
      <c r="B106" s="244"/>
      <c r="C106" s="245"/>
      <c r="D106" s="230" t="s">
        <v>188</v>
      </c>
      <c r="E106" s="246" t="s">
        <v>109</v>
      </c>
      <c r="F106" s="247" t="s">
        <v>192</v>
      </c>
      <c r="G106" s="245"/>
      <c r="H106" s="248">
        <v>1549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AT106" s="254" t="s">
        <v>188</v>
      </c>
      <c r="AU106" s="254" t="s">
        <v>90</v>
      </c>
      <c r="AV106" s="13" t="s">
        <v>184</v>
      </c>
      <c r="AW106" s="13" t="s">
        <v>44</v>
      </c>
      <c r="AX106" s="13" t="s">
        <v>23</v>
      </c>
      <c r="AY106" s="254" t="s">
        <v>177</v>
      </c>
    </row>
    <row r="107" s="1" customFormat="1" ht="22.5" customHeight="1">
      <c r="B107" s="39"/>
      <c r="C107" s="218" t="s">
        <v>184</v>
      </c>
      <c r="D107" s="218" t="s">
        <v>180</v>
      </c>
      <c r="E107" s="219" t="s">
        <v>207</v>
      </c>
      <c r="F107" s="220" t="s">
        <v>208</v>
      </c>
      <c r="G107" s="221" t="s">
        <v>107</v>
      </c>
      <c r="H107" s="222">
        <v>2.9180000000000001</v>
      </c>
      <c r="I107" s="223"/>
      <c r="J107" s="224">
        <f>ROUND(I107*H107,2)</f>
        <v>0</v>
      </c>
      <c r="K107" s="220" t="s">
        <v>183</v>
      </c>
      <c r="L107" s="44"/>
      <c r="M107" s="225" t="s">
        <v>1</v>
      </c>
      <c r="N107" s="226" t="s">
        <v>55</v>
      </c>
      <c r="O107" s="80"/>
      <c r="P107" s="227">
        <f>O107*H107</f>
        <v>0</v>
      </c>
      <c r="Q107" s="227">
        <v>0</v>
      </c>
      <c r="R107" s="227">
        <f>Q107*H107</f>
        <v>0</v>
      </c>
      <c r="S107" s="227">
        <v>0</v>
      </c>
      <c r="T107" s="228">
        <f>S107*H107</f>
        <v>0</v>
      </c>
      <c r="AR107" s="17" t="s">
        <v>184</v>
      </c>
      <c r="AT107" s="17" t="s">
        <v>180</v>
      </c>
      <c r="AU107" s="17" t="s">
        <v>90</v>
      </c>
      <c r="AY107" s="17" t="s">
        <v>177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17" t="s">
        <v>184</v>
      </c>
      <c r="BK107" s="229">
        <f>ROUND(I107*H107,2)</f>
        <v>0</v>
      </c>
      <c r="BL107" s="17" t="s">
        <v>184</v>
      </c>
      <c r="BM107" s="17" t="s">
        <v>209</v>
      </c>
    </row>
    <row r="108" s="1" customFormat="1">
      <c r="B108" s="39"/>
      <c r="C108" s="40"/>
      <c r="D108" s="230" t="s">
        <v>186</v>
      </c>
      <c r="E108" s="40"/>
      <c r="F108" s="231" t="s">
        <v>210</v>
      </c>
      <c r="G108" s="40"/>
      <c r="H108" s="40"/>
      <c r="I108" s="145"/>
      <c r="J108" s="40"/>
      <c r="K108" s="40"/>
      <c r="L108" s="44"/>
      <c r="M108" s="232"/>
      <c r="N108" s="80"/>
      <c r="O108" s="80"/>
      <c r="P108" s="80"/>
      <c r="Q108" s="80"/>
      <c r="R108" s="80"/>
      <c r="S108" s="80"/>
      <c r="T108" s="81"/>
      <c r="AT108" s="17" t="s">
        <v>186</v>
      </c>
      <c r="AU108" s="17" t="s">
        <v>90</v>
      </c>
    </row>
    <row r="109" s="1" customFormat="1">
      <c r="B109" s="39"/>
      <c r="C109" s="40"/>
      <c r="D109" s="230" t="s">
        <v>197</v>
      </c>
      <c r="E109" s="40"/>
      <c r="F109" s="255" t="s">
        <v>211</v>
      </c>
      <c r="G109" s="40"/>
      <c r="H109" s="40"/>
      <c r="I109" s="145"/>
      <c r="J109" s="40"/>
      <c r="K109" s="40"/>
      <c r="L109" s="44"/>
      <c r="M109" s="232"/>
      <c r="N109" s="80"/>
      <c r="O109" s="80"/>
      <c r="P109" s="80"/>
      <c r="Q109" s="80"/>
      <c r="R109" s="80"/>
      <c r="S109" s="80"/>
      <c r="T109" s="81"/>
      <c r="AT109" s="17" t="s">
        <v>197</v>
      </c>
      <c r="AU109" s="17" t="s">
        <v>90</v>
      </c>
    </row>
    <row r="110" s="12" customFormat="1">
      <c r="B110" s="233"/>
      <c r="C110" s="234"/>
      <c r="D110" s="230" t="s">
        <v>188</v>
      </c>
      <c r="E110" s="235" t="s">
        <v>1</v>
      </c>
      <c r="F110" s="236" t="s">
        <v>212</v>
      </c>
      <c r="G110" s="234"/>
      <c r="H110" s="237">
        <v>2.9180000000000001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188</v>
      </c>
      <c r="AU110" s="243" t="s">
        <v>90</v>
      </c>
      <c r="AV110" s="12" t="s">
        <v>90</v>
      </c>
      <c r="AW110" s="12" t="s">
        <v>44</v>
      </c>
      <c r="AX110" s="12" t="s">
        <v>23</v>
      </c>
      <c r="AY110" s="243" t="s">
        <v>177</v>
      </c>
    </row>
    <row r="111" s="1" customFormat="1" ht="22.5" customHeight="1">
      <c r="B111" s="39"/>
      <c r="C111" s="218" t="s">
        <v>178</v>
      </c>
      <c r="D111" s="218" t="s">
        <v>180</v>
      </c>
      <c r="E111" s="219" t="s">
        <v>213</v>
      </c>
      <c r="F111" s="220" t="s">
        <v>214</v>
      </c>
      <c r="G111" s="221" t="s">
        <v>215</v>
      </c>
      <c r="H111" s="222">
        <v>400</v>
      </c>
      <c r="I111" s="223"/>
      <c r="J111" s="224">
        <f>ROUND(I111*H111,2)</f>
        <v>0</v>
      </c>
      <c r="K111" s="220" t="s">
        <v>183</v>
      </c>
      <c r="L111" s="44"/>
      <c r="M111" s="225" t="s">
        <v>1</v>
      </c>
      <c r="N111" s="226" t="s">
        <v>55</v>
      </c>
      <c r="O111" s="80"/>
      <c r="P111" s="227">
        <f>O111*H111</f>
        <v>0</v>
      </c>
      <c r="Q111" s="227">
        <v>0</v>
      </c>
      <c r="R111" s="227">
        <f>Q111*H111</f>
        <v>0</v>
      </c>
      <c r="S111" s="227">
        <v>0</v>
      </c>
      <c r="T111" s="228">
        <f>S111*H111</f>
        <v>0</v>
      </c>
      <c r="AR111" s="17" t="s">
        <v>184</v>
      </c>
      <c r="AT111" s="17" t="s">
        <v>180</v>
      </c>
      <c r="AU111" s="17" t="s">
        <v>90</v>
      </c>
      <c r="AY111" s="17" t="s">
        <v>177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17" t="s">
        <v>184</v>
      </c>
      <c r="BK111" s="229">
        <f>ROUND(I111*H111,2)</f>
        <v>0</v>
      </c>
      <c r="BL111" s="17" t="s">
        <v>184</v>
      </c>
      <c r="BM111" s="17" t="s">
        <v>216</v>
      </c>
    </row>
    <row r="112" s="1" customFormat="1">
      <c r="B112" s="39"/>
      <c r="C112" s="40"/>
      <c r="D112" s="230" t="s">
        <v>186</v>
      </c>
      <c r="E112" s="40"/>
      <c r="F112" s="231" t="s">
        <v>217</v>
      </c>
      <c r="G112" s="40"/>
      <c r="H112" s="40"/>
      <c r="I112" s="145"/>
      <c r="J112" s="40"/>
      <c r="K112" s="40"/>
      <c r="L112" s="44"/>
      <c r="M112" s="232"/>
      <c r="N112" s="80"/>
      <c r="O112" s="80"/>
      <c r="P112" s="80"/>
      <c r="Q112" s="80"/>
      <c r="R112" s="80"/>
      <c r="S112" s="80"/>
      <c r="T112" s="81"/>
      <c r="AT112" s="17" t="s">
        <v>186</v>
      </c>
      <c r="AU112" s="17" t="s">
        <v>90</v>
      </c>
    </row>
    <row r="113" s="1" customFormat="1">
      <c r="B113" s="39"/>
      <c r="C113" s="40"/>
      <c r="D113" s="230" t="s">
        <v>197</v>
      </c>
      <c r="E113" s="40"/>
      <c r="F113" s="255" t="s">
        <v>218</v>
      </c>
      <c r="G113" s="40"/>
      <c r="H113" s="40"/>
      <c r="I113" s="145"/>
      <c r="J113" s="40"/>
      <c r="K113" s="40"/>
      <c r="L113" s="44"/>
      <c r="M113" s="232"/>
      <c r="N113" s="80"/>
      <c r="O113" s="80"/>
      <c r="P113" s="80"/>
      <c r="Q113" s="80"/>
      <c r="R113" s="80"/>
      <c r="S113" s="80"/>
      <c r="T113" s="81"/>
      <c r="AT113" s="17" t="s">
        <v>197</v>
      </c>
      <c r="AU113" s="17" t="s">
        <v>90</v>
      </c>
    </row>
    <row r="114" s="12" customFormat="1">
      <c r="B114" s="233"/>
      <c r="C114" s="234"/>
      <c r="D114" s="230" t="s">
        <v>188</v>
      </c>
      <c r="E114" s="235" t="s">
        <v>1</v>
      </c>
      <c r="F114" s="236" t="s">
        <v>219</v>
      </c>
      <c r="G114" s="234"/>
      <c r="H114" s="237">
        <v>400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AT114" s="243" t="s">
        <v>188</v>
      </c>
      <c r="AU114" s="243" t="s">
        <v>90</v>
      </c>
      <c r="AV114" s="12" t="s">
        <v>90</v>
      </c>
      <c r="AW114" s="12" t="s">
        <v>44</v>
      </c>
      <c r="AX114" s="12" t="s">
        <v>82</v>
      </c>
      <c r="AY114" s="243" t="s">
        <v>177</v>
      </c>
    </row>
    <row r="115" s="13" customFormat="1">
      <c r="B115" s="244"/>
      <c r="C115" s="245"/>
      <c r="D115" s="230" t="s">
        <v>188</v>
      </c>
      <c r="E115" s="246" t="s">
        <v>1</v>
      </c>
      <c r="F115" s="247" t="s">
        <v>192</v>
      </c>
      <c r="G115" s="245"/>
      <c r="H115" s="248">
        <v>400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AT115" s="254" t="s">
        <v>188</v>
      </c>
      <c r="AU115" s="254" t="s">
        <v>90</v>
      </c>
      <c r="AV115" s="13" t="s">
        <v>184</v>
      </c>
      <c r="AW115" s="13" t="s">
        <v>44</v>
      </c>
      <c r="AX115" s="13" t="s">
        <v>23</v>
      </c>
      <c r="AY115" s="254" t="s">
        <v>177</v>
      </c>
    </row>
    <row r="116" s="1" customFormat="1" ht="22.5" customHeight="1">
      <c r="B116" s="39"/>
      <c r="C116" s="218" t="s">
        <v>220</v>
      </c>
      <c r="D116" s="218" t="s">
        <v>180</v>
      </c>
      <c r="E116" s="219" t="s">
        <v>221</v>
      </c>
      <c r="F116" s="220" t="s">
        <v>222</v>
      </c>
      <c r="G116" s="221" t="s">
        <v>116</v>
      </c>
      <c r="H116" s="222">
        <v>1547</v>
      </c>
      <c r="I116" s="223"/>
      <c r="J116" s="224">
        <f>ROUND(I116*H116,2)</f>
        <v>0</v>
      </c>
      <c r="K116" s="220" t="s">
        <v>183</v>
      </c>
      <c r="L116" s="44"/>
      <c r="M116" s="225" t="s">
        <v>1</v>
      </c>
      <c r="N116" s="226" t="s">
        <v>55</v>
      </c>
      <c r="O116" s="80"/>
      <c r="P116" s="227">
        <f>O116*H116</f>
        <v>0</v>
      </c>
      <c r="Q116" s="227">
        <v>0</v>
      </c>
      <c r="R116" s="227">
        <f>Q116*H116</f>
        <v>0</v>
      </c>
      <c r="S116" s="227">
        <v>0</v>
      </c>
      <c r="T116" s="228">
        <f>S116*H116</f>
        <v>0</v>
      </c>
      <c r="AR116" s="17" t="s">
        <v>184</v>
      </c>
      <c r="AT116" s="17" t="s">
        <v>180</v>
      </c>
      <c r="AU116" s="17" t="s">
        <v>90</v>
      </c>
      <c r="AY116" s="17" t="s">
        <v>177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17" t="s">
        <v>184</v>
      </c>
      <c r="BK116" s="229">
        <f>ROUND(I116*H116,2)</f>
        <v>0</v>
      </c>
      <c r="BL116" s="17" t="s">
        <v>184</v>
      </c>
      <c r="BM116" s="17" t="s">
        <v>223</v>
      </c>
    </row>
    <row r="117" s="1" customFormat="1">
      <c r="B117" s="39"/>
      <c r="C117" s="40"/>
      <c r="D117" s="230" t="s">
        <v>186</v>
      </c>
      <c r="E117" s="40"/>
      <c r="F117" s="231" t="s">
        <v>224</v>
      </c>
      <c r="G117" s="40"/>
      <c r="H117" s="40"/>
      <c r="I117" s="145"/>
      <c r="J117" s="40"/>
      <c r="K117" s="40"/>
      <c r="L117" s="44"/>
      <c r="M117" s="232"/>
      <c r="N117" s="80"/>
      <c r="O117" s="80"/>
      <c r="P117" s="80"/>
      <c r="Q117" s="80"/>
      <c r="R117" s="80"/>
      <c r="S117" s="80"/>
      <c r="T117" s="81"/>
      <c r="AT117" s="17" t="s">
        <v>186</v>
      </c>
      <c r="AU117" s="17" t="s">
        <v>90</v>
      </c>
    </row>
    <row r="118" s="1" customFormat="1">
      <c r="B118" s="39"/>
      <c r="C118" s="40"/>
      <c r="D118" s="230" t="s">
        <v>197</v>
      </c>
      <c r="E118" s="40"/>
      <c r="F118" s="255" t="s">
        <v>225</v>
      </c>
      <c r="G118" s="40"/>
      <c r="H118" s="40"/>
      <c r="I118" s="145"/>
      <c r="J118" s="40"/>
      <c r="K118" s="40"/>
      <c r="L118" s="44"/>
      <c r="M118" s="232"/>
      <c r="N118" s="80"/>
      <c r="O118" s="80"/>
      <c r="P118" s="80"/>
      <c r="Q118" s="80"/>
      <c r="R118" s="80"/>
      <c r="S118" s="80"/>
      <c r="T118" s="81"/>
      <c r="AT118" s="17" t="s">
        <v>197</v>
      </c>
      <c r="AU118" s="17" t="s">
        <v>90</v>
      </c>
    </row>
    <row r="119" s="14" customFormat="1">
      <c r="B119" s="256"/>
      <c r="C119" s="257"/>
      <c r="D119" s="230" t="s">
        <v>188</v>
      </c>
      <c r="E119" s="258" t="s">
        <v>1</v>
      </c>
      <c r="F119" s="259" t="s">
        <v>226</v>
      </c>
      <c r="G119" s="257"/>
      <c r="H119" s="258" t="s">
        <v>1</v>
      </c>
      <c r="I119" s="260"/>
      <c r="J119" s="257"/>
      <c r="K119" s="257"/>
      <c r="L119" s="261"/>
      <c r="M119" s="262"/>
      <c r="N119" s="263"/>
      <c r="O119" s="263"/>
      <c r="P119" s="263"/>
      <c r="Q119" s="263"/>
      <c r="R119" s="263"/>
      <c r="S119" s="263"/>
      <c r="T119" s="264"/>
      <c r="AT119" s="265" t="s">
        <v>188</v>
      </c>
      <c r="AU119" s="265" t="s">
        <v>90</v>
      </c>
      <c r="AV119" s="14" t="s">
        <v>23</v>
      </c>
      <c r="AW119" s="14" t="s">
        <v>44</v>
      </c>
      <c r="AX119" s="14" t="s">
        <v>82</v>
      </c>
      <c r="AY119" s="265" t="s">
        <v>177</v>
      </c>
    </row>
    <row r="120" s="14" customFormat="1">
      <c r="B120" s="256"/>
      <c r="C120" s="257"/>
      <c r="D120" s="230" t="s">
        <v>188</v>
      </c>
      <c r="E120" s="258" t="s">
        <v>1</v>
      </c>
      <c r="F120" s="259" t="s">
        <v>227</v>
      </c>
      <c r="G120" s="257"/>
      <c r="H120" s="258" t="s">
        <v>1</v>
      </c>
      <c r="I120" s="260"/>
      <c r="J120" s="257"/>
      <c r="K120" s="257"/>
      <c r="L120" s="261"/>
      <c r="M120" s="262"/>
      <c r="N120" s="263"/>
      <c r="O120" s="263"/>
      <c r="P120" s="263"/>
      <c r="Q120" s="263"/>
      <c r="R120" s="263"/>
      <c r="S120" s="263"/>
      <c r="T120" s="264"/>
      <c r="AT120" s="265" t="s">
        <v>188</v>
      </c>
      <c r="AU120" s="265" t="s">
        <v>90</v>
      </c>
      <c r="AV120" s="14" t="s">
        <v>23</v>
      </c>
      <c r="AW120" s="14" t="s">
        <v>44</v>
      </c>
      <c r="AX120" s="14" t="s">
        <v>82</v>
      </c>
      <c r="AY120" s="265" t="s">
        <v>177</v>
      </c>
    </row>
    <row r="121" s="12" customFormat="1">
      <c r="B121" s="233"/>
      <c r="C121" s="234"/>
      <c r="D121" s="230" t="s">
        <v>188</v>
      </c>
      <c r="E121" s="235" t="s">
        <v>1</v>
      </c>
      <c r="F121" s="236" t="s">
        <v>228</v>
      </c>
      <c r="G121" s="234"/>
      <c r="H121" s="237">
        <v>1547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188</v>
      </c>
      <c r="AU121" s="243" t="s">
        <v>90</v>
      </c>
      <c r="AV121" s="12" t="s">
        <v>90</v>
      </c>
      <c r="AW121" s="12" t="s">
        <v>44</v>
      </c>
      <c r="AX121" s="12" t="s">
        <v>82</v>
      </c>
      <c r="AY121" s="243" t="s">
        <v>177</v>
      </c>
    </row>
    <row r="122" s="13" customFormat="1">
      <c r="B122" s="244"/>
      <c r="C122" s="245"/>
      <c r="D122" s="230" t="s">
        <v>188</v>
      </c>
      <c r="E122" s="246" t="s">
        <v>114</v>
      </c>
      <c r="F122" s="247" t="s">
        <v>192</v>
      </c>
      <c r="G122" s="245"/>
      <c r="H122" s="248">
        <v>1547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AT122" s="254" t="s">
        <v>188</v>
      </c>
      <c r="AU122" s="254" t="s">
        <v>90</v>
      </c>
      <c r="AV122" s="13" t="s">
        <v>184</v>
      </c>
      <c r="AW122" s="13" t="s">
        <v>44</v>
      </c>
      <c r="AX122" s="13" t="s">
        <v>23</v>
      </c>
      <c r="AY122" s="254" t="s">
        <v>177</v>
      </c>
    </row>
    <row r="123" s="1" customFormat="1" ht="22.5" customHeight="1">
      <c r="B123" s="39"/>
      <c r="C123" s="218" t="s">
        <v>229</v>
      </c>
      <c r="D123" s="218" t="s">
        <v>180</v>
      </c>
      <c r="E123" s="219" t="s">
        <v>230</v>
      </c>
      <c r="F123" s="220" t="s">
        <v>231</v>
      </c>
      <c r="G123" s="221" t="s">
        <v>116</v>
      </c>
      <c r="H123" s="222">
        <v>1706</v>
      </c>
      <c r="I123" s="223"/>
      <c r="J123" s="224">
        <f>ROUND(I123*H123,2)</f>
        <v>0</v>
      </c>
      <c r="K123" s="220" t="s">
        <v>232</v>
      </c>
      <c r="L123" s="44"/>
      <c r="M123" s="225" t="s">
        <v>1</v>
      </c>
      <c r="N123" s="226" t="s">
        <v>55</v>
      </c>
      <c r="O123" s="80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AR123" s="17" t="s">
        <v>184</v>
      </c>
      <c r="AT123" s="17" t="s">
        <v>180</v>
      </c>
      <c r="AU123" s="17" t="s">
        <v>90</v>
      </c>
      <c r="AY123" s="17" t="s">
        <v>177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7" t="s">
        <v>184</v>
      </c>
      <c r="BK123" s="229">
        <f>ROUND(I123*H123,2)</f>
        <v>0</v>
      </c>
      <c r="BL123" s="17" t="s">
        <v>184</v>
      </c>
      <c r="BM123" s="17" t="s">
        <v>233</v>
      </c>
    </row>
    <row r="124" s="1" customFormat="1">
      <c r="B124" s="39"/>
      <c r="C124" s="40"/>
      <c r="D124" s="230" t="s">
        <v>186</v>
      </c>
      <c r="E124" s="40"/>
      <c r="F124" s="231" t="s">
        <v>234</v>
      </c>
      <c r="G124" s="40"/>
      <c r="H124" s="40"/>
      <c r="I124" s="145"/>
      <c r="J124" s="40"/>
      <c r="K124" s="40"/>
      <c r="L124" s="44"/>
      <c r="M124" s="232"/>
      <c r="N124" s="80"/>
      <c r="O124" s="80"/>
      <c r="P124" s="80"/>
      <c r="Q124" s="80"/>
      <c r="R124" s="80"/>
      <c r="S124" s="80"/>
      <c r="T124" s="81"/>
      <c r="AT124" s="17" t="s">
        <v>186</v>
      </c>
      <c r="AU124" s="17" t="s">
        <v>90</v>
      </c>
    </row>
    <row r="125" s="12" customFormat="1">
      <c r="B125" s="233"/>
      <c r="C125" s="234"/>
      <c r="D125" s="230" t="s">
        <v>188</v>
      </c>
      <c r="E125" s="235" t="s">
        <v>1</v>
      </c>
      <c r="F125" s="236" t="s">
        <v>235</v>
      </c>
      <c r="G125" s="234"/>
      <c r="H125" s="237">
        <v>1706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188</v>
      </c>
      <c r="AU125" s="243" t="s">
        <v>90</v>
      </c>
      <c r="AV125" s="12" t="s">
        <v>90</v>
      </c>
      <c r="AW125" s="12" t="s">
        <v>44</v>
      </c>
      <c r="AX125" s="12" t="s">
        <v>82</v>
      </c>
      <c r="AY125" s="243" t="s">
        <v>177</v>
      </c>
    </row>
    <row r="126" s="13" customFormat="1">
      <c r="B126" s="244"/>
      <c r="C126" s="245"/>
      <c r="D126" s="230" t="s">
        <v>188</v>
      </c>
      <c r="E126" s="246" t="s">
        <v>144</v>
      </c>
      <c r="F126" s="247" t="s">
        <v>192</v>
      </c>
      <c r="G126" s="245"/>
      <c r="H126" s="248">
        <v>1706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AT126" s="254" t="s">
        <v>188</v>
      </c>
      <c r="AU126" s="254" t="s">
        <v>90</v>
      </c>
      <c r="AV126" s="13" t="s">
        <v>184</v>
      </c>
      <c r="AW126" s="13" t="s">
        <v>44</v>
      </c>
      <c r="AX126" s="13" t="s">
        <v>23</v>
      </c>
      <c r="AY126" s="254" t="s">
        <v>177</v>
      </c>
    </row>
    <row r="127" s="1" customFormat="1" ht="22.5" customHeight="1">
      <c r="B127" s="39"/>
      <c r="C127" s="218" t="s">
        <v>236</v>
      </c>
      <c r="D127" s="218" t="s">
        <v>180</v>
      </c>
      <c r="E127" s="219" t="s">
        <v>237</v>
      </c>
      <c r="F127" s="220" t="s">
        <v>238</v>
      </c>
      <c r="G127" s="221" t="s">
        <v>116</v>
      </c>
      <c r="H127" s="222">
        <v>12</v>
      </c>
      <c r="I127" s="223"/>
      <c r="J127" s="224">
        <f>ROUND(I127*H127,2)</f>
        <v>0</v>
      </c>
      <c r="K127" s="220" t="s">
        <v>183</v>
      </c>
      <c r="L127" s="44"/>
      <c r="M127" s="225" t="s">
        <v>1</v>
      </c>
      <c r="N127" s="226" t="s">
        <v>55</v>
      </c>
      <c r="O127" s="80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AR127" s="17" t="s">
        <v>184</v>
      </c>
      <c r="AT127" s="17" t="s">
        <v>180</v>
      </c>
      <c r="AU127" s="17" t="s">
        <v>90</v>
      </c>
      <c r="AY127" s="17" t="s">
        <v>177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7" t="s">
        <v>184</v>
      </c>
      <c r="BK127" s="229">
        <f>ROUND(I127*H127,2)</f>
        <v>0</v>
      </c>
      <c r="BL127" s="17" t="s">
        <v>184</v>
      </c>
      <c r="BM127" s="17" t="s">
        <v>239</v>
      </c>
    </row>
    <row r="128" s="1" customFormat="1">
      <c r="B128" s="39"/>
      <c r="C128" s="40"/>
      <c r="D128" s="230" t="s">
        <v>186</v>
      </c>
      <c r="E128" s="40"/>
      <c r="F128" s="231" t="s">
        <v>240</v>
      </c>
      <c r="G128" s="40"/>
      <c r="H128" s="40"/>
      <c r="I128" s="145"/>
      <c r="J128" s="40"/>
      <c r="K128" s="40"/>
      <c r="L128" s="44"/>
      <c r="M128" s="232"/>
      <c r="N128" s="80"/>
      <c r="O128" s="80"/>
      <c r="P128" s="80"/>
      <c r="Q128" s="80"/>
      <c r="R128" s="80"/>
      <c r="S128" s="80"/>
      <c r="T128" s="81"/>
      <c r="AT128" s="17" t="s">
        <v>186</v>
      </c>
      <c r="AU128" s="17" t="s">
        <v>90</v>
      </c>
    </row>
    <row r="129" s="1" customFormat="1">
      <c r="B129" s="39"/>
      <c r="C129" s="40"/>
      <c r="D129" s="230" t="s">
        <v>197</v>
      </c>
      <c r="E129" s="40"/>
      <c r="F129" s="255" t="s">
        <v>241</v>
      </c>
      <c r="G129" s="40"/>
      <c r="H129" s="40"/>
      <c r="I129" s="145"/>
      <c r="J129" s="40"/>
      <c r="K129" s="40"/>
      <c r="L129" s="44"/>
      <c r="M129" s="232"/>
      <c r="N129" s="80"/>
      <c r="O129" s="80"/>
      <c r="P129" s="80"/>
      <c r="Q129" s="80"/>
      <c r="R129" s="80"/>
      <c r="S129" s="80"/>
      <c r="T129" s="81"/>
      <c r="AT129" s="17" t="s">
        <v>197</v>
      </c>
      <c r="AU129" s="17" t="s">
        <v>90</v>
      </c>
    </row>
    <row r="130" s="1" customFormat="1" ht="22.5" customHeight="1">
      <c r="B130" s="39"/>
      <c r="C130" s="218" t="s">
        <v>242</v>
      </c>
      <c r="D130" s="218" t="s">
        <v>180</v>
      </c>
      <c r="E130" s="219" t="s">
        <v>243</v>
      </c>
      <c r="F130" s="220" t="s">
        <v>244</v>
      </c>
      <c r="G130" s="221" t="s">
        <v>116</v>
      </c>
      <c r="H130" s="222">
        <v>4</v>
      </c>
      <c r="I130" s="223"/>
      <c r="J130" s="224">
        <f>ROUND(I130*H130,2)</f>
        <v>0</v>
      </c>
      <c r="K130" s="220" t="s">
        <v>183</v>
      </c>
      <c r="L130" s="44"/>
      <c r="M130" s="225" t="s">
        <v>1</v>
      </c>
      <c r="N130" s="226" t="s">
        <v>55</v>
      </c>
      <c r="O130" s="80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AR130" s="17" t="s">
        <v>184</v>
      </c>
      <c r="AT130" s="17" t="s">
        <v>180</v>
      </c>
      <c r="AU130" s="17" t="s">
        <v>90</v>
      </c>
      <c r="AY130" s="17" t="s">
        <v>177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7" t="s">
        <v>184</v>
      </c>
      <c r="BK130" s="229">
        <f>ROUND(I130*H130,2)</f>
        <v>0</v>
      </c>
      <c r="BL130" s="17" t="s">
        <v>184</v>
      </c>
      <c r="BM130" s="17" t="s">
        <v>245</v>
      </c>
    </row>
    <row r="131" s="1" customFormat="1">
      <c r="B131" s="39"/>
      <c r="C131" s="40"/>
      <c r="D131" s="230" t="s">
        <v>186</v>
      </c>
      <c r="E131" s="40"/>
      <c r="F131" s="231" t="s">
        <v>246</v>
      </c>
      <c r="G131" s="40"/>
      <c r="H131" s="40"/>
      <c r="I131" s="145"/>
      <c r="J131" s="40"/>
      <c r="K131" s="40"/>
      <c r="L131" s="44"/>
      <c r="M131" s="232"/>
      <c r="N131" s="80"/>
      <c r="O131" s="80"/>
      <c r="P131" s="80"/>
      <c r="Q131" s="80"/>
      <c r="R131" s="80"/>
      <c r="S131" s="80"/>
      <c r="T131" s="81"/>
      <c r="AT131" s="17" t="s">
        <v>186</v>
      </c>
      <c r="AU131" s="17" t="s">
        <v>90</v>
      </c>
    </row>
    <row r="132" s="1" customFormat="1">
      <c r="B132" s="39"/>
      <c r="C132" s="40"/>
      <c r="D132" s="230" t="s">
        <v>197</v>
      </c>
      <c r="E132" s="40"/>
      <c r="F132" s="255" t="s">
        <v>241</v>
      </c>
      <c r="G132" s="40"/>
      <c r="H132" s="40"/>
      <c r="I132" s="145"/>
      <c r="J132" s="40"/>
      <c r="K132" s="40"/>
      <c r="L132" s="44"/>
      <c r="M132" s="232"/>
      <c r="N132" s="80"/>
      <c r="O132" s="80"/>
      <c r="P132" s="80"/>
      <c r="Q132" s="80"/>
      <c r="R132" s="80"/>
      <c r="S132" s="80"/>
      <c r="T132" s="81"/>
      <c r="AT132" s="17" t="s">
        <v>197</v>
      </c>
      <c r="AU132" s="17" t="s">
        <v>90</v>
      </c>
    </row>
    <row r="133" s="1" customFormat="1" ht="22.5" customHeight="1">
      <c r="B133" s="39"/>
      <c r="C133" s="218" t="s">
        <v>28</v>
      </c>
      <c r="D133" s="218" t="s">
        <v>180</v>
      </c>
      <c r="E133" s="219" t="s">
        <v>247</v>
      </c>
      <c r="F133" s="220" t="s">
        <v>248</v>
      </c>
      <c r="G133" s="221" t="s">
        <v>116</v>
      </c>
      <c r="H133" s="222">
        <v>20</v>
      </c>
      <c r="I133" s="223"/>
      <c r="J133" s="224">
        <f>ROUND(I133*H133,2)</f>
        <v>0</v>
      </c>
      <c r="K133" s="220" t="s">
        <v>183</v>
      </c>
      <c r="L133" s="44"/>
      <c r="M133" s="225" t="s">
        <v>1</v>
      </c>
      <c r="N133" s="226" t="s">
        <v>55</v>
      </c>
      <c r="O133" s="80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AR133" s="17" t="s">
        <v>184</v>
      </c>
      <c r="AT133" s="17" t="s">
        <v>180</v>
      </c>
      <c r="AU133" s="17" t="s">
        <v>90</v>
      </c>
      <c r="AY133" s="17" t="s">
        <v>177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7" t="s">
        <v>184</v>
      </c>
      <c r="BK133" s="229">
        <f>ROUND(I133*H133,2)</f>
        <v>0</v>
      </c>
      <c r="BL133" s="17" t="s">
        <v>184</v>
      </c>
      <c r="BM133" s="17" t="s">
        <v>249</v>
      </c>
    </row>
    <row r="134" s="1" customFormat="1">
      <c r="B134" s="39"/>
      <c r="C134" s="40"/>
      <c r="D134" s="230" t="s">
        <v>186</v>
      </c>
      <c r="E134" s="40"/>
      <c r="F134" s="231" t="s">
        <v>250</v>
      </c>
      <c r="G134" s="40"/>
      <c r="H134" s="40"/>
      <c r="I134" s="145"/>
      <c r="J134" s="40"/>
      <c r="K134" s="40"/>
      <c r="L134" s="44"/>
      <c r="M134" s="232"/>
      <c r="N134" s="80"/>
      <c r="O134" s="80"/>
      <c r="P134" s="80"/>
      <c r="Q134" s="80"/>
      <c r="R134" s="80"/>
      <c r="S134" s="80"/>
      <c r="T134" s="81"/>
      <c r="AT134" s="17" t="s">
        <v>186</v>
      </c>
      <c r="AU134" s="17" t="s">
        <v>90</v>
      </c>
    </row>
    <row r="135" s="12" customFormat="1">
      <c r="B135" s="233"/>
      <c r="C135" s="234"/>
      <c r="D135" s="230" t="s">
        <v>188</v>
      </c>
      <c r="E135" s="235" t="s">
        <v>1</v>
      </c>
      <c r="F135" s="236" t="s">
        <v>150</v>
      </c>
      <c r="G135" s="234"/>
      <c r="H135" s="237">
        <v>20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188</v>
      </c>
      <c r="AU135" s="243" t="s">
        <v>90</v>
      </c>
      <c r="AV135" s="12" t="s">
        <v>90</v>
      </c>
      <c r="AW135" s="12" t="s">
        <v>44</v>
      </c>
      <c r="AX135" s="12" t="s">
        <v>23</v>
      </c>
      <c r="AY135" s="243" t="s">
        <v>177</v>
      </c>
    </row>
    <row r="136" s="1" customFormat="1" ht="22.5" customHeight="1">
      <c r="B136" s="39"/>
      <c r="C136" s="218" t="s">
        <v>251</v>
      </c>
      <c r="D136" s="218" t="s">
        <v>180</v>
      </c>
      <c r="E136" s="219" t="s">
        <v>252</v>
      </c>
      <c r="F136" s="220" t="s">
        <v>253</v>
      </c>
      <c r="G136" s="221" t="s">
        <v>116</v>
      </c>
      <c r="H136" s="222">
        <v>2320</v>
      </c>
      <c r="I136" s="223"/>
      <c r="J136" s="224">
        <f>ROUND(I136*H136,2)</f>
        <v>0</v>
      </c>
      <c r="K136" s="220" t="s">
        <v>183</v>
      </c>
      <c r="L136" s="44"/>
      <c r="M136" s="225" t="s">
        <v>1</v>
      </c>
      <c r="N136" s="226" t="s">
        <v>55</v>
      </c>
      <c r="O136" s="80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AR136" s="17" t="s">
        <v>184</v>
      </c>
      <c r="AT136" s="17" t="s">
        <v>180</v>
      </c>
      <c r="AU136" s="17" t="s">
        <v>90</v>
      </c>
      <c r="AY136" s="17" t="s">
        <v>177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7" t="s">
        <v>184</v>
      </c>
      <c r="BK136" s="229">
        <f>ROUND(I136*H136,2)</f>
        <v>0</v>
      </c>
      <c r="BL136" s="17" t="s">
        <v>184</v>
      </c>
      <c r="BM136" s="17" t="s">
        <v>254</v>
      </c>
    </row>
    <row r="137" s="1" customFormat="1">
      <c r="B137" s="39"/>
      <c r="C137" s="40"/>
      <c r="D137" s="230" t="s">
        <v>186</v>
      </c>
      <c r="E137" s="40"/>
      <c r="F137" s="231" t="s">
        <v>255</v>
      </c>
      <c r="G137" s="40"/>
      <c r="H137" s="40"/>
      <c r="I137" s="145"/>
      <c r="J137" s="40"/>
      <c r="K137" s="40"/>
      <c r="L137" s="44"/>
      <c r="M137" s="232"/>
      <c r="N137" s="80"/>
      <c r="O137" s="80"/>
      <c r="P137" s="80"/>
      <c r="Q137" s="80"/>
      <c r="R137" s="80"/>
      <c r="S137" s="80"/>
      <c r="T137" s="81"/>
      <c r="AT137" s="17" t="s">
        <v>186</v>
      </c>
      <c r="AU137" s="17" t="s">
        <v>90</v>
      </c>
    </row>
    <row r="138" s="1" customFormat="1">
      <c r="B138" s="39"/>
      <c r="C138" s="40"/>
      <c r="D138" s="230" t="s">
        <v>197</v>
      </c>
      <c r="E138" s="40"/>
      <c r="F138" s="255" t="s">
        <v>256</v>
      </c>
      <c r="G138" s="40"/>
      <c r="H138" s="40"/>
      <c r="I138" s="145"/>
      <c r="J138" s="40"/>
      <c r="K138" s="40"/>
      <c r="L138" s="44"/>
      <c r="M138" s="232"/>
      <c r="N138" s="80"/>
      <c r="O138" s="80"/>
      <c r="P138" s="80"/>
      <c r="Q138" s="80"/>
      <c r="R138" s="80"/>
      <c r="S138" s="80"/>
      <c r="T138" s="81"/>
      <c r="AT138" s="17" t="s">
        <v>197</v>
      </c>
      <c r="AU138" s="17" t="s">
        <v>90</v>
      </c>
    </row>
    <row r="139" s="12" customFormat="1">
      <c r="B139" s="233"/>
      <c r="C139" s="234"/>
      <c r="D139" s="230" t="s">
        <v>188</v>
      </c>
      <c r="E139" s="235" t="s">
        <v>1</v>
      </c>
      <c r="F139" s="236" t="s">
        <v>257</v>
      </c>
      <c r="G139" s="234"/>
      <c r="H139" s="237">
        <v>1952.2059999999999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AT139" s="243" t="s">
        <v>188</v>
      </c>
      <c r="AU139" s="243" t="s">
        <v>90</v>
      </c>
      <c r="AV139" s="12" t="s">
        <v>90</v>
      </c>
      <c r="AW139" s="12" t="s">
        <v>44</v>
      </c>
      <c r="AX139" s="12" t="s">
        <v>82</v>
      </c>
      <c r="AY139" s="243" t="s">
        <v>177</v>
      </c>
    </row>
    <row r="140" s="12" customFormat="1">
      <c r="B140" s="233"/>
      <c r="C140" s="234"/>
      <c r="D140" s="230" t="s">
        <v>188</v>
      </c>
      <c r="E140" s="235" t="s">
        <v>1</v>
      </c>
      <c r="F140" s="236" t="s">
        <v>258</v>
      </c>
      <c r="G140" s="234"/>
      <c r="H140" s="237">
        <v>367.64699999999999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188</v>
      </c>
      <c r="AU140" s="243" t="s">
        <v>90</v>
      </c>
      <c r="AV140" s="12" t="s">
        <v>90</v>
      </c>
      <c r="AW140" s="12" t="s">
        <v>44</v>
      </c>
      <c r="AX140" s="12" t="s">
        <v>82</v>
      </c>
      <c r="AY140" s="243" t="s">
        <v>177</v>
      </c>
    </row>
    <row r="141" s="12" customFormat="1">
      <c r="B141" s="233"/>
      <c r="C141" s="234"/>
      <c r="D141" s="230" t="s">
        <v>188</v>
      </c>
      <c r="E141" s="235" t="s">
        <v>118</v>
      </c>
      <c r="F141" s="236" t="s">
        <v>259</v>
      </c>
      <c r="G141" s="234"/>
      <c r="H141" s="237">
        <v>2320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188</v>
      </c>
      <c r="AU141" s="243" t="s">
        <v>90</v>
      </c>
      <c r="AV141" s="12" t="s">
        <v>90</v>
      </c>
      <c r="AW141" s="12" t="s">
        <v>44</v>
      </c>
      <c r="AX141" s="12" t="s">
        <v>23</v>
      </c>
      <c r="AY141" s="243" t="s">
        <v>177</v>
      </c>
    </row>
    <row r="142" s="1" customFormat="1" ht="22.5" customHeight="1">
      <c r="B142" s="39"/>
      <c r="C142" s="218" t="s">
        <v>260</v>
      </c>
      <c r="D142" s="218" t="s">
        <v>180</v>
      </c>
      <c r="E142" s="219" t="s">
        <v>261</v>
      </c>
      <c r="F142" s="220" t="s">
        <v>262</v>
      </c>
      <c r="G142" s="221" t="s">
        <v>116</v>
      </c>
      <c r="H142" s="222">
        <v>200</v>
      </c>
      <c r="I142" s="223"/>
      <c r="J142" s="224">
        <f>ROUND(I142*H142,2)</f>
        <v>0</v>
      </c>
      <c r="K142" s="220" t="s">
        <v>183</v>
      </c>
      <c r="L142" s="44"/>
      <c r="M142" s="225" t="s">
        <v>1</v>
      </c>
      <c r="N142" s="226" t="s">
        <v>55</v>
      </c>
      <c r="O142" s="80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AR142" s="17" t="s">
        <v>184</v>
      </c>
      <c r="AT142" s="17" t="s">
        <v>180</v>
      </c>
      <c r="AU142" s="17" t="s">
        <v>90</v>
      </c>
      <c r="AY142" s="17" t="s">
        <v>177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7" t="s">
        <v>184</v>
      </c>
      <c r="BK142" s="229">
        <f>ROUND(I142*H142,2)</f>
        <v>0</v>
      </c>
      <c r="BL142" s="17" t="s">
        <v>184</v>
      </c>
      <c r="BM142" s="17" t="s">
        <v>263</v>
      </c>
    </row>
    <row r="143" s="1" customFormat="1">
      <c r="B143" s="39"/>
      <c r="C143" s="40"/>
      <c r="D143" s="230" t="s">
        <v>186</v>
      </c>
      <c r="E143" s="40"/>
      <c r="F143" s="231" t="s">
        <v>264</v>
      </c>
      <c r="G143" s="40"/>
      <c r="H143" s="40"/>
      <c r="I143" s="145"/>
      <c r="J143" s="40"/>
      <c r="K143" s="40"/>
      <c r="L143" s="44"/>
      <c r="M143" s="232"/>
      <c r="N143" s="80"/>
      <c r="O143" s="80"/>
      <c r="P143" s="80"/>
      <c r="Q143" s="80"/>
      <c r="R143" s="80"/>
      <c r="S143" s="80"/>
      <c r="T143" s="81"/>
      <c r="AT143" s="17" t="s">
        <v>186</v>
      </c>
      <c r="AU143" s="17" t="s">
        <v>90</v>
      </c>
    </row>
    <row r="144" s="1" customFormat="1">
      <c r="B144" s="39"/>
      <c r="C144" s="40"/>
      <c r="D144" s="230" t="s">
        <v>197</v>
      </c>
      <c r="E144" s="40"/>
      <c r="F144" s="255" t="s">
        <v>265</v>
      </c>
      <c r="G144" s="40"/>
      <c r="H144" s="40"/>
      <c r="I144" s="145"/>
      <c r="J144" s="40"/>
      <c r="K144" s="40"/>
      <c r="L144" s="44"/>
      <c r="M144" s="232"/>
      <c r="N144" s="80"/>
      <c r="O144" s="80"/>
      <c r="P144" s="80"/>
      <c r="Q144" s="80"/>
      <c r="R144" s="80"/>
      <c r="S144" s="80"/>
      <c r="T144" s="81"/>
      <c r="AT144" s="17" t="s">
        <v>197</v>
      </c>
      <c r="AU144" s="17" t="s">
        <v>90</v>
      </c>
    </row>
    <row r="145" s="1" customFormat="1" ht="22.5" customHeight="1">
      <c r="B145" s="39"/>
      <c r="C145" s="218" t="s">
        <v>266</v>
      </c>
      <c r="D145" s="218" t="s">
        <v>180</v>
      </c>
      <c r="E145" s="219" t="s">
        <v>267</v>
      </c>
      <c r="F145" s="220" t="s">
        <v>268</v>
      </c>
      <c r="G145" s="221" t="s">
        <v>107</v>
      </c>
      <c r="H145" s="222">
        <v>1.5589999999999999</v>
      </c>
      <c r="I145" s="223"/>
      <c r="J145" s="224">
        <f>ROUND(I145*H145,2)</f>
        <v>0</v>
      </c>
      <c r="K145" s="220" t="s">
        <v>183</v>
      </c>
      <c r="L145" s="44"/>
      <c r="M145" s="225" t="s">
        <v>1</v>
      </c>
      <c r="N145" s="226" t="s">
        <v>55</v>
      </c>
      <c r="O145" s="80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AR145" s="17" t="s">
        <v>184</v>
      </c>
      <c r="AT145" s="17" t="s">
        <v>180</v>
      </c>
      <c r="AU145" s="17" t="s">
        <v>90</v>
      </c>
      <c r="AY145" s="17" t="s">
        <v>177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7" t="s">
        <v>184</v>
      </c>
      <c r="BK145" s="229">
        <f>ROUND(I145*H145,2)</f>
        <v>0</v>
      </c>
      <c r="BL145" s="17" t="s">
        <v>184</v>
      </c>
      <c r="BM145" s="17" t="s">
        <v>269</v>
      </c>
    </row>
    <row r="146" s="1" customFormat="1">
      <c r="B146" s="39"/>
      <c r="C146" s="40"/>
      <c r="D146" s="230" t="s">
        <v>186</v>
      </c>
      <c r="E146" s="40"/>
      <c r="F146" s="231" t="s">
        <v>270</v>
      </c>
      <c r="G146" s="40"/>
      <c r="H146" s="40"/>
      <c r="I146" s="145"/>
      <c r="J146" s="40"/>
      <c r="K146" s="40"/>
      <c r="L146" s="44"/>
      <c r="M146" s="232"/>
      <c r="N146" s="80"/>
      <c r="O146" s="80"/>
      <c r="P146" s="80"/>
      <c r="Q146" s="80"/>
      <c r="R146" s="80"/>
      <c r="S146" s="80"/>
      <c r="T146" s="81"/>
      <c r="AT146" s="17" t="s">
        <v>186</v>
      </c>
      <c r="AU146" s="17" t="s">
        <v>90</v>
      </c>
    </row>
    <row r="147" s="1" customFormat="1">
      <c r="B147" s="39"/>
      <c r="C147" s="40"/>
      <c r="D147" s="230" t="s">
        <v>197</v>
      </c>
      <c r="E147" s="40"/>
      <c r="F147" s="255" t="s">
        <v>271</v>
      </c>
      <c r="G147" s="40"/>
      <c r="H147" s="40"/>
      <c r="I147" s="145"/>
      <c r="J147" s="40"/>
      <c r="K147" s="40"/>
      <c r="L147" s="44"/>
      <c r="M147" s="232"/>
      <c r="N147" s="80"/>
      <c r="O147" s="80"/>
      <c r="P147" s="80"/>
      <c r="Q147" s="80"/>
      <c r="R147" s="80"/>
      <c r="S147" s="80"/>
      <c r="T147" s="81"/>
      <c r="AT147" s="17" t="s">
        <v>197</v>
      </c>
      <c r="AU147" s="17" t="s">
        <v>90</v>
      </c>
    </row>
    <row r="148" s="12" customFormat="1">
      <c r="B148" s="233"/>
      <c r="C148" s="234"/>
      <c r="D148" s="230" t="s">
        <v>188</v>
      </c>
      <c r="E148" s="235" t="s">
        <v>1</v>
      </c>
      <c r="F148" s="236" t="s">
        <v>105</v>
      </c>
      <c r="G148" s="234"/>
      <c r="H148" s="237">
        <v>1.4590000000000001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188</v>
      </c>
      <c r="AU148" s="243" t="s">
        <v>90</v>
      </c>
      <c r="AV148" s="12" t="s">
        <v>90</v>
      </c>
      <c r="AW148" s="12" t="s">
        <v>44</v>
      </c>
      <c r="AX148" s="12" t="s">
        <v>82</v>
      </c>
      <c r="AY148" s="243" t="s">
        <v>177</v>
      </c>
    </row>
    <row r="149" s="12" customFormat="1">
      <c r="B149" s="233"/>
      <c r="C149" s="234"/>
      <c r="D149" s="230" t="s">
        <v>188</v>
      </c>
      <c r="E149" s="235" t="s">
        <v>1</v>
      </c>
      <c r="F149" s="236" t="s">
        <v>272</v>
      </c>
      <c r="G149" s="234"/>
      <c r="H149" s="237">
        <v>0.10000000000000001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188</v>
      </c>
      <c r="AU149" s="243" t="s">
        <v>90</v>
      </c>
      <c r="AV149" s="12" t="s">
        <v>90</v>
      </c>
      <c r="AW149" s="12" t="s">
        <v>44</v>
      </c>
      <c r="AX149" s="12" t="s">
        <v>82</v>
      </c>
      <c r="AY149" s="243" t="s">
        <v>177</v>
      </c>
    </row>
    <row r="150" s="13" customFormat="1">
      <c r="B150" s="244"/>
      <c r="C150" s="245"/>
      <c r="D150" s="230" t="s">
        <v>188</v>
      </c>
      <c r="E150" s="246" t="s">
        <v>121</v>
      </c>
      <c r="F150" s="247" t="s">
        <v>192</v>
      </c>
      <c r="G150" s="245"/>
      <c r="H150" s="248">
        <v>1.5589999999999999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AT150" s="254" t="s">
        <v>188</v>
      </c>
      <c r="AU150" s="254" t="s">
        <v>90</v>
      </c>
      <c r="AV150" s="13" t="s">
        <v>184</v>
      </c>
      <c r="AW150" s="13" t="s">
        <v>44</v>
      </c>
      <c r="AX150" s="13" t="s">
        <v>23</v>
      </c>
      <c r="AY150" s="254" t="s">
        <v>177</v>
      </c>
    </row>
    <row r="151" s="1" customFormat="1" ht="22.5" customHeight="1">
      <c r="B151" s="39"/>
      <c r="C151" s="218" t="s">
        <v>273</v>
      </c>
      <c r="D151" s="218" t="s">
        <v>180</v>
      </c>
      <c r="E151" s="219" t="s">
        <v>274</v>
      </c>
      <c r="F151" s="220" t="s">
        <v>275</v>
      </c>
      <c r="G151" s="221" t="s">
        <v>107</v>
      </c>
      <c r="H151" s="222">
        <v>3.0179999999999998</v>
      </c>
      <c r="I151" s="223"/>
      <c r="J151" s="224">
        <f>ROUND(I151*H151,2)</f>
        <v>0</v>
      </c>
      <c r="K151" s="220" t="s">
        <v>183</v>
      </c>
      <c r="L151" s="44"/>
      <c r="M151" s="225" t="s">
        <v>1</v>
      </c>
      <c r="N151" s="226" t="s">
        <v>55</v>
      </c>
      <c r="O151" s="80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AR151" s="17" t="s">
        <v>184</v>
      </c>
      <c r="AT151" s="17" t="s">
        <v>180</v>
      </c>
      <c r="AU151" s="17" t="s">
        <v>90</v>
      </c>
      <c r="AY151" s="17" t="s">
        <v>177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7" t="s">
        <v>184</v>
      </c>
      <c r="BK151" s="229">
        <f>ROUND(I151*H151,2)</f>
        <v>0</v>
      </c>
      <c r="BL151" s="17" t="s">
        <v>184</v>
      </c>
      <c r="BM151" s="17" t="s">
        <v>276</v>
      </c>
    </row>
    <row r="152" s="1" customFormat="1">
      <c r="B152" s="39"/>
      <c r="C152" s="40"/>
      <c r="D152" s="230" t="s">
        <v>186</v>
      </c>
      <c r="E152" s="40"/>
      <c r="F152" s="231" t="s">
        <v>277</v>
      </c>
      <c r="G152" s="40"/>
      <c r="H152" s="40"/>
      <c r="I152" s="145"/>
      <c r="J152" s="40"/>
      <c r="K152" s="40"/>
      <c r="L152" s="44"/>
      <c r="M152" s="232"/>
      <c r="N152" s="80"/>
      <c r="O152" s="80"/>
      <c r="P152" s="80"/>
      <c r="Q152" s="80"/>
      <c r="R152" s="80"/>
      <c r="S152" s="80"/>
      <c r="T152" s="81"/>
      <c r="AT152" s="17" t="s">
        <v>186</v>
      </c>
      <c r="AU152" s="17" t="s">
        <v>90</v>
      </c>
    </row>
    <row r="153" s="1" customFormat="1">
      <c r="B153" s="39"/>
      <c r="C153" s="40"/>
      <c r="D153" s="230" t="s">
        <v>197</v>
      </c>
      <c r="E153" s="40"/>
      <c r="F153" s="255" t="s">
        <v>278</v>
      </c>
      <c r="G153" s="40"/>
      <c r="H153" s="40"/>
      <c r="I153" s="145"/>
      <c r="J153" s="40"/>
      <c r="K153" s="40"/>
      <c r="L153" s="44"/>
      <c r="M153" s="232"/>
      <c r="N153" s="80"/>
      <c r="O153" s="80"/>
      <c r="P153" s="80"/>
      <c r="Q153" s="80"/>
      <c r="R153" s="80"/>
      <c r="S153" s="80"/>
      <c r="T153" s="81"/>
      <c r="AT153" s="17" t="s">
        <v>197</v>
      </c>
      <c r="AU153" s="17" t="s">
        <v>90</v>
      </c>
    </row>
    <row r="154" s="12" customFormat="1">
      <c r="B154" s="233"/>
      <c r="C154" s="234"/>
      <c r="D154" s="230" t="s">
        <v>188</v>
      </c>
      <c r="E154" s="235" t="s">
        <v>1</v>
      </c>
      <c r="F154" s="236" t="s">
        <v>105</v>
      </c>
      <c r="G154" s="234"/>
      <c r="H154" s="237">
        <v>1.4590000000000001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188</v>
      </c>
      <c r="AU154" s="243" t="s">
        <v>90</v>
      </c>
      <c r="AV154" s="12" t="s">
        <v>90</v>
      </c>
      <c r="AW154" s="12" t="s">
        <v>44</v>
      </c>
      <c r="AX154" s="12" t="s">
        <v>82</v>
      </c>
      <c r="AY154" s="243" t="s">
        <v>177</v>
      </c>
    </row>
    <row r="155" s="12" customFormat="1">
      <c r="B155" s="233"/>
      <c r="C155" s="234"/>
      <c r="D155" s="230" t="s">
        <v>188</v>
      </c>
      <c r="E155" s="235" t="s">
        <v>1</v>
      </c>
      <c r="F155" s="236" t="s">
        <v>121</v>
      </c>
      <c r="G155" s="234"/>
      <c r="H155" s="237">
        <v>1.5589999999999999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188</v>
      </c>
      <c r="AU155" s="243" t="s">
        <v>90</v>
      </c>
      <c r="AV155" s="12" t="s">
        <v>90</v>
      </c>
      <c r="AW155" s="12" t="s">
        <v>44</v>
      </c>
      <c r="AX155" s="12" t="s">
        <v>82</v>
      </c>
      <c r="AY155" s="243" t="s">
        <v>177</v>
      </c>
    </row>
    <row r="156" s="13" customFormat="1">
      <c r="B156" s="244"/>
      <c r="C156" s="245"/>
      <c r="D156" s="230" t="s">
        <v>188</v>
      </c>
      <c r="E156" s="246" t="s">
        <v>1</v>
      </c>
      <c r="F156" s="247" t="s">
        <v>192</v>
      </c>
      <c r="G156" s="245"/>
      <c r="H156" s="248">
        <v>3.0179999999999998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AT156" s="254" t="s">
        <v>188</v>
      </c>
      <c r="AU156" s="254" t="s">
        <v>90</v>
      </c>
      <c r="AV156" s="13" t="s">
        <v>184</v>
      </c>
      <c r="AW156" s="13" t="s">
        <v>44</v>
      </c>
      <c r="AX156" s="13" t="s">
        <v>23</v>
      </c>
      <c r="AY156" s="254" t="s">
        <v>177</v>
      </c>
    </row>
    <row r="157" s="1" customFormat="1" ht="22.5" customHeight="1">
      <c r="B157" s="39"/>
      <c r="C157" s="218" t="s">
        <v>8</v>
      </c>
      <c r="D157" s="218" t="s">
        <v>180</v>
      </c>
      <c r="E157" s="219" t="s">
        <v>279</v>
      </c>
      <c r="F157" s="220" t="s">
        <v>280</v>
      </c>
      <c r="G157" s="221" t="s">
        <v>281</v>
      </c>
      <c r="H157" s="222">
        <v>4</v>
      </c>
      <c r="I157" s="223"/>
      <c r="J157" s="224">
        <f>ROUND(I157*H157,2)</f>
        <v>0</v>
      </c>
      <c r="K157" s="220" t="s">
        <v>183</v>
      </c>
      <c r="L157" s="44"/>
      <c r="M157" s="225" t="s">
        <v>1</v>
      </c>
      <c r="N157" s="226" t="s">
        <v>55</v>
      </c>
      <c r="O157" s="80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AR157" s="17" t="s">
        <v>184</v>
      </c>
      <c r="AT157" s="17" t="s">
        <v>180</v>
      </c>
      <c r="AU157" s="17" t="s">
        <v>90</v>
      </c>
      <c r="AY157" s="17" t="s">
        <v>177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7" t="s">
        <v>184</v>
      </c>
      <c r="BK157" s="229">
        <f>ROUND(I157*H157,2)</f>
        <v>0</v>
      </c>
      <c r="BL157" s="17" t="s">
        <v>184</v>
      </c>
      <c r="BM157" s="17" t="s">
        <v>282</v>
      </c>
    </row>
    <row r="158" s="1" customFormat="1">
      <c r="B158" s="39"/>
      <c r="C158" s="40"/>
      <c r="D158" s="230" t="s">
        <v>186</v>
      </c>
      <c r="E158" s="40"/>
      <c r="F158" s="231" t="s">
        <v>283</v>
      </c>
      <c r="G158" s="40"/>
      <c r="H158" s="40"/>
      <c r="I158" s="145"/>
      <c r="J158" s="40"/>
      <c r="K158" s="40"/>
      <c r="L158" s="44"/>
      <c r="M158" s="232"/>
      <c r="N158" s="80"/>
      <c r="O158" s="80"/>
      <c r="P158" s="80"/>
      <c r="Q158" s="80"/>
      <c r="R158" s="80"/>
      <c r="S158" s="80"/>
      <c r="T158" s="81"/>
      <c r="AT158" s="17" t="s">
        <v>186</v>
      </c>
      <c r="AU158" s="17" t="s">
        <v>90</v>
      </c>
    </row>
    <row r="159" s="1" customFormat="1" ht="22.5" customHeight="1">
      <c r="B159" s="39"/>
      <c r="C159" s="218" t="s">
        <v>284</v>
      </c>
      <c r="D159" s="218" t="s">
        <v>180</v>
      </c>
      <c r="E159" s="219" t="s">
        <v>285</v>
      </c>
      <c r="F159" s="220" t="s">
        <v>286</v>
      </c>
      <c r="G159" s="221" t="s">
        <v>281</v>
      </c>
      <c r="H159" s="222">
        <v>12</v>
      </c>
      <c r="I159" s="223"/>
      <c r="J159" s="224">
        <f>ROUND(I159*H159,2)</f>
        <v>0</v>
      </c>
      <c r="K159" s="220" t="s">
        <v>183</v>
      </c>
      <c r="L159" s="44"/>
      <c r="M159" s="225" t="s">
        <v>1</v>
      </c>
      <c r="N159" s="226" t="s">
        <v>55</v>
      </c>
      <c r="O159" s="80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AR159" s="17" t="s">
        <v>184</v>
      </c>
      <c r="AT159" s="17" t="s">
        <v>180</v>
      </c>
      <c r="AU159" s="17" t="s">
        <v>90</v>
      </c>
      <c r="AY159" s="17" t="s">
        <v>177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7" t="s">
        <v>184</v>
      </c>
      <c r="BK159" s="229">
        <f>ROUND(I159*H159,2)</f>
        <v>0</v>
      </c>
      <c r="BL159" s="17" t="s">
        <v>184</v>
      </c>
      <c r="BM159" s="17" t="s">
        <v>287</v>
      </c>
    </row>
    <row r="160" s="1" customFormat="1">
      <c r="B160" s="39"/>
      <c r="C160" s="40"/>
      <c r="D160" s="230" t="s">
        <v>186</v>
      </c>
      <c r="E160" s="40"/>
      <c r="F160" s="231" t="s">
        <v>288</v>
      </c>
      <c r="G160" s="40"/>
      <c r="H160" s="40"/>
      <c r="I160" s="145"/>
      <c r="J160" s="40"/>
      <c r="K160" s="40"/>
      <c r="L160" s="44"/>
      <c r="M160" s="232"/>
      <c r="N160" s="80"/>
      <c r="O160" s="80"/>
      <c r="P160" s="80"/>
      <c r="Q160" s="80"/>
      <c r="R160" s="80"/>
      <c r="S160" s="80"/>
      <c r="T160" s="81"/>
      <c r="AT160" s="17" t="s">
        <v>186</v>
      </c>
      <c r="AU160" s="17" t="s">
        <v>90</v>
      </c>
    </row>
    <row r="161" s="1" customFormat="1" ht="22.5" customHeight="1">
      <c r="B161" s="39"/>
      <c r="C161" s="218" t="s">
        <v>289</v>
      </c>
      <c r="D161" s="218" t="s">
        <v>180</v>
      </c>
      <c r="E161" s="219" t="s">
        <v>290</v>
      </c>
      <c r="F161" s="220" t="s">
        <v>291</v>
      </c>
      <c r="G161" s="221" t="s">
        <v>281</v>
      </c>
      <c r="H161" s="222">
        <v>12</v>
      </c>
      <c r="I161" s="223"/>
      <c r="J161" s="224">
        <f>ROUND(I161*H161,2)</f>
        <v>0</v>
      </c>
      <c r="K161" s="220" t="s">
        <v>183</v>
      </c>
      <c r="L161" s="44"/>
      <c r="M161" s="225" t="s">
        <v>1</v>
      </c>
      <c r="N161" s="226" t="s">
        <v>55</v>
      </c>
      <c r="O161" s="80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AR161" s="17" t="s">
        <v>184</v>
      </c>
      <c r="AT161" s="17" t="s">
        <v>180</v>
      </c>
      <c r="AU161" s="17" t="s">
        <v>90</v>
      </c>
      <c r="AY161" s="17" t="s">
        <v>177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7" t="s">
        <v>184</v>
      </c>
      <c r="BK161" s="229">
        <f>ROUND(I161*H161,2)</f>
        <v>0</v>
      </c>
      <c r="BL161" s="17" t="s">
        <v>184</v>
      </c>
      <c r="BM161" s="17" t="s">
        <v>292</v>
      </c>
    </row>
    <row r="162" s="1" customFormat="1">
      <c r="B162" s="39"/>
      <c r="C162" s="40"/>
      <c r="D162" s="230" t="s">
        <v>186</v>
      </c>
      <c r="E162" s="40"/>
      <c r="F162" s="231" t="s">
        <v>293</v>
      </c>
      <c r="G162" s="40"/>
      <c r="H162" s="40"/>
      <c r="I162" s="145"/>
      <c r="J162" s="40"/>
      <c r="K162" s="40"/>
      <c r="L162" s="44"/>
      <c r="M162" s="232"/>
      <c r="N162" s="80"/>
      <c r="O162" s="80"/>
      <c r="P162" s="80"/>
      <c r="Q162" s="80"/>
      <c r="R162" s="80"/>
      <c r="S162" s="80"/>
      <c r="T162" s="81"/>
      <c r="AT162" s="17" t="s">
        <v>186</v>
      </c>
      <c r="AU162" s="17" t="s">
        <v>90</v>
      </c>
    </row>
    <row r="163" s="1" customFormat="1" ht="22.5" customHeight="1">
      <c r="B163" s="39"/>
      <c r="C163" s="218" t="s">
        <v>294</v>
      </c>
      <c r="D163" s="218" t="s">
        <v>180</v>
      </c>
      <c r="E163" s="219" t="s">
        <v>295</v>
      </c>
      <c r="F163" s="220" t="s">
        <v>296</v>
      </c>
      <c r="G163" s="221" t="s">
        <v>281</v>
      </c>
      <c r="H163" s="222">
        <v>16</v>
      </c>
      <c r="I163" s="223"/>
      <c r="J163" s="224">
        <f>ROUND(I163*H163,2)</f>
        <v>0</v>
      </c>
      <c r="K163" s="220" t="s">
        <v>183</v>
      </c>
      <c r="L163" s="44"/>
      <c r="M163" s="225" t="s">
        <v>1</v>
      </c>
      <c r="N163" s="226" t="s">
        <v>55</v>
      </c>
      <c r="O163" s="80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AR163" s="17" t="s">
        <v>184</v>
      </c>
      <c r="AT163" s="17" t="s">
        <v>180</v>
      </c>
      <c r="AU163" s="17" t="s">
        <v>90</v>
      </c>
      <c r="AY163" s="17" t="s">
        <v>177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7" t="s">
        <v>184</v>
      </c>
      <c r="BK163" s="229">
        <f>ROUND(I163*H163,2)</f>
        <v>0</v>
      </c>
      <c r="BL163" s="17" t="s">
        <v>184</v>
      </c>
      <c r="BM163" s="17" t="s">
        <v>297</v>
      </c>
    </row>
    <row r="164" s="1" customFormat="1">
      <c r="B164" s="39"/>
      <c r="C164" s="40"/>
      <c r="D164" s="230" t="s">
        <v>186</v>
      </c>
      <c r="E164" s="40"/>
      <c r="F164" s="231" t="s">
        <v>298</v>
      </c>
      <c r="G164" s="40"/>
      <c r="H164" s="40"/>
      <c r="I164" s="145"/>
      <c r="J164" s="40"/>
      <c r="K164" s="40"/>
      <c r="L164" s="44"/>
      <c r="M164" s="232"/>
      <c r="N164" s="80"/>
      <c r="O164" s="80"/>
      <c r="P164" s="80"/>
      <c r="Q164" s="80"/>
      <c r="R164" s="80"/>
      <c r="S164" s="80"/>
      <c r="T164" s="81"/>
      <c r="AT164" s="17" t="s">
        <v>186</v>
      </c>
      <c r="AU164" s="17" t="s">
        <v>90</v>
      </c>
    </row>
    <row r="165" s="1" customFormat="1" ht="22.5" customHeight="1">
      <c r="B165" s="39"/>
      <c r="C165" s="218" t="s">
        <v>299</v>
      </c>
      <c r="D165" s="218" t="s">
        <v>180</v>
      </c>
      <c r="E165" s="219" t="s">
        <v>300</v>
      </c>
      <c r="F165" s="220" t="s">
        <v>301</v>
      </c>
      <c r="G165" s="221" t="s">
        <v>215</v>
      </c>
      <c r="H165" s="222">
        <v>3118</v>
      </c>
      <c r="I165" s="223"/>
      <c r="J165" s="224">
        <f>ROUND(I165*H165,2)</f>
        <v>0</v>
      </c>
      <c r="K165" s="220" t="s">
        <v>183</v>
      </c>
      <c r="L165" s="44"/>
      <c r="M165" s="225" t="s">
        <v>1</v>
      </c>
      <c r="N165" s="226" t="s">
        <v>55</v>
      </c>
      <c r="O165" s="80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AR165" s="17" t="s">
        <v>184</v>
      </c>
      <c r="AT165" s="17" t="s">
        <v>180</v>
      </c>
      <c r="AU165" s="17" t="s">
        <v>90</v>
      </c>
      <c r="AY165" s="17" t="s">
        <v>177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7" t="s">
        <v>184</v>
      </c>
      <c r="BK165" s="229">
        <f>ROUND(I165*H165,2)</f>
        <v>0</v>
      </c>
      <c r="BL165" s="17" t="s">
        <v>184</v>
      </c>
      <c r="BM165" s="17" t="s">
        <v>302</v>
      </c>
    </row>
    <row r="166" s="1" customFormat="1">
      <c r="B166" s="39"/>
      <c r="C166" s="40"/>
      <c r="D166" s="230" t="s">
        <v>186</v>
      </c>
      <c r="E166" s="40"/>
      <c r="F166" s="231" t="s">
        <v>303</v>
      </c>
      <c r="G166" s="40"/>
      <c r="H166" s="40"/>
      <c r="I166" s="145"/>
      <c r="J166" s="40"/>
      <c r="K166" s="40"/>
      <c r="L166" s="44"/>
      <c r="M166" s="232"/>
      <c r="N166" s="80"/>
      <c r="O166" s="80"/>
      <c r="P166" s="80"/>
      <c r="Q166" s="80"/>
      <c r="R166" s="80"/>
      <c r="S166" s="80"/>
      <c r="T166" s="81"/>
      <c r="AT166" s="17" t="s">
        <v>186</v>
      </c>
      <c r="AU166" s="17" t="s">
        <v>90</v>
      </c>
    </row>
    <row r="167" s="1" customFormat="1">
      <c r="B167" s="39"/>
      <c r="C167" s="40"/>
      <c r="D167" s="230" t="s">
        <v>197</v>
      </c>
      <c r="E167" s="40"/>
      <c r="F167" s="255" t="s">
        <v>304</v>
      </c>
      <c r="G167" s="40"/>
      <c r="H167" s="40"/>
      <c r="I167" s="145"/>
      <c r="J167" s="40"/>
      <c r="K167" s="40"/>
      <c r="L167" s="44"/>
      <c r="M167" s="232"/>
      <c r="N167" s="80"/>
      <c r="O167" s="80"/>
      <c r="P167" s="80"/>
      <c r="Q167" s="80"/>
      <c r="R167" s="80"/>
      <c r="S167" s="80"/>
      <c r="T167" s="81"/>
      <c r="AT167" s="17" t="s">
        <v>197</v>
      </c>
      <c r="AU167" s="17" t="s">
        <v>90</v>
      </c>
    </row>
    <row r="168" s="12" customFormat="1">
      <c r="B168" s="233"/>
      <c r="C168" s="234"/>
      <c r="D168" s="230" t="s">
        <v>188</v>
      </c>
      <c r="E168" s="235" t="s">
        <v>1</v>
      </c>
      <c r="F168" s="236" t="s">
        <v>305</v>
      </c>
      <c r="G168" s="234"/>
      <c r="H168" s="237">
        <v>3118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AT168" s="243" t="s">
        <v>188</v>
      </c>
      <c r="AU168" s="243" t="s">
        <v>90</v>
      </c>
      <c r="AV168" s="12" t="s">
        <v>90</v>
      </c>
      <c r="AW168" s="12" t="s">
        <v>44</v>
      </c>
      <c r="AX168" s="12" t="s">
        <v>82</v>
      </c>
      <c r="AY168" s="243" t="s">
        <v>177</v>
      </c>
    </row>
    <row r="169" s="13" customFormat="1">
      <c r="B169" s="244"/>
      <c r="C169" s="245"/>
      <c r="D169" s="230" t="s">
        <v>188</v>
      </c>
      <c r="E169" s="246" t="s">
        <v>306</v>
      </c>
      <c r="F169" s="247" t="s">
        <v>192</v>
      </c>
      <c r="G169" s="245"/>
      <c r="H169" s="248">
        <v>3118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AT169" s="254" t="s">
        <v>188</v>
      </c>
      <c r="AU169" s="254" t="s">
        <v>90</v>
      </c>
      <c r="AV169" s="13" t="s">
        <v>184</v>
      </c>
      <c r="AW169" s="13" t="s">
        <v>44</v>
      </c>
      <c r="AX169" s="13" t="s">
        <v>23</v>
      </c>
      <c r="AY169" s="254" t="s">
        <v>177</v>
      </c>
    </row>
    <row r="170" s="1" customFormat="1" ht="22.5" customHeight="1">
      <c r="B170" s="39"/>
      <c r="C170" s="218" t="s">
        <v>153</v>
      </c>
      <c r="D170" s="218" t="s">
        <v>180</v>
      </c>
      <c r="E170" s="219" t="s">
        <v>307</v>
      </c>
      <c r="F170" s="220" t="s">
        <v>308</v>
      </c>
      <c r="G170" s="221" t="s">
        <v>116</v>
      </c>
      <c r="H170" s="222">
        <v>455</v>
      </c>
      <c r="I170" s="223"/>
      <c r="J170" s="224">
        <f>ROUND(I170*H170,2)</f>
        <v>0</v>
      </c>
      <c r="K170" s="220" t="s">
        <v>183</v>
      </c>
      <c r="L170" s="44"/>
      <c r="M170" s="225" t="s">
        <v>1</v>
      </c>
      <c r="N170" s="226" t="s">
        <v>55</v>
      </c>
      <c r="O170" s="80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AR170" s="17" t="s">
        <v>184</v>
      </c>
      <c r="AT170" s="17" t="s">
        <v>180</v>
      </c>
      <c r="AU170" s="17" t="s">
        <v>90</v>
      </c>
      <c r="AY170" s="17" t="s">
        <v>177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7" t="s">
        <v>184</v>
      </c>
      <c r="BK170" s="229">
        <f>ROUND(I170*H170,2)</f>
        <v>0</v>
      </c>
      <c r="BL170" s="17" t="s">
        <v>184</v>
      </c>
      <c r="BM170" s="17" t="s">
        <v>309</v>
      </c>
    </row>
    <row r="171" s="1" customFormat="1">
      <c r="B171" s="39"/>
      <c r="C171" s="40"/>
      <c r="D171" s="230" t="s">
        <v>186</v>
      </c>
      <c r="E171" s="40"/>
      <c r="F171" s="231" t="s">
        <v>310</v>
      </c>
      <c r="G171" s="40"/>
      <c r="H171" s="40"/>
      <c r="I171" s="145"/>
      <c r="J171" s="40"/>
      <c r="K171" s="40"/>
      <c r="L171" s="44"/>
      <c r="M171" s="232"/>
      <c r="N171" s="80"/>
      <c r="O171" s="80"/>
      <c r="P171" s="80"/>
      <c r="Q171" s="80"/>
      <c r="R171" s="80"/>
      <c r="S171" s="80"/>
      <c r="T171" s="81"/>
      <c r="AT171" s="17" t="s">
        <v>186</v>
      </c>
      <c r="AU171" s="17" t="s">
        <v>90</v>
      </c>
    </row>
    <row r="172" s="12" customFormat="1">
      <c r="B172" s="233"/>
      <c r="C172" s="234"/>
      <c r="D172" s="230" t="s">
        <v>188</v>
      </c>
      <c r="E172" s="235" t="s">
        <v>1</v>
      </c>
      <c r="F172" s="236" t="s">
        <v>311</v>
      </c>
      <c r="G172" s="234"/>
      <c r="H172" s="237">
        <v>385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AT172" s="243" t="s">
        <v>188</v>
      </c>
      <c r="AU172" s="243" t="s">
        <v>90</v>
      </c>
      <c r="AV172" s="12" t="s">
        <v>90</v>
      </c>
      <c r="AW172" s="12" t="s">
        <v>44</v>
      </c>
      <c r="AX172" s="12" t="s">
        <v>82</v>
      </c>
      <c r="AY172" s="243" t="s">
        <v>177</v>
      </c>
    </row>
    <row r="173" s="12" customFormat="1">
      <c r="B173" s="233"/>
      <c r="C173" s="234"/>
      <c r="D173" s="230" t="s">
        <v>188</v>
      </c>
      <c r="E173" s="235" t="s">
        <v>1</v>
      </c>
      <c r="F173" s="236" t="s">
        <v>312</v>
      </c>
      <c r="G173" s="234"/>
      <c r="H173" s="237">
        <v>70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AT173" s="243" t="s">
        <v>188</v>
      </c>
      <c r="AU173" s="243" t="s">
        <v>90</v>
      </c>
      <c r="AV173" s="12" t="s">
        <v>90</v>
      </c>
      <c r="AW173" s="12" t="s">
        <v>44</v>
      </c>
      <c r="AX173" s="12" t="s">
        <v>82</v>
      </c>
      <c r="AY173" s="243" t="s">
        <v>177</v>
      </c>
    </row>
    <row r="174" s="13" customFormat="1">
      <c r="B174" s="244"/>
      <c r="C174" s="245"/>
      <c r="D174" s="230" t="s">
        <v>188</v>
      </c>
      <c r="E174" s="246" t="s">
        <v>1</v>
      </c>
      <c r="F174" s="247" t="s">
        <v>192</v>
      </c>
      <c r="G174" s="245"/>
      <c r="H174" s="248">
        <v>455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AT174" s="254" t="s">
        <v>188</v>
      </c>
      <c r="AU174" s="254" t="s">
        <v>90</v>
      </c>
      <c r="AV174" s="13" t="s">
        <v>184</v>
      </c>
      <c r="AW174" s="13" t="s">
        <v>44</v>
      </c>
      <c r="AX174" s="13" t="s">
        <v>23</v>
      </c>
      <c r="AY174" s="254" t="s">
        <v>177</v>
      </c>
    </row>
    <row r="175" s="1" customFormat="1" ht="22.5" customHeight="1">
      <c r="B175" s="39"/>
      <c r="C175" s="218" t="s">
        <v>7</v>
      </c>
      <c r="D175" s="218" t="s">
        <v>180</v>
      </c>
      <c r="E175" s="219" t="s">
        <v>313</v>
      </c>
      <c r="F175" s="220" t="s">
        <v>314</v>
      </c>
      <c r="G175" s="221" t="s">
        <v>116</v>
      </c>
      <c r="H175" s="222">
        <v>275</v>
      </c>
      <c r="I175" s="223"/>
      <c r="J175" s="224">
        <f>ROUND(I175*H175,2)</f>
        <v>0</v>
      </c>
      <c r="K175" s="220" t="s">
        <v>183</v>
      </c>
      <c r="L175" s="44"/>
      <c r="M175" s="225" t="s">
        <v>1</v>
      </c>
      <c r="N175" s="226" t="s">
        <v>55</v>
      </c>
      <c r="O175" s="80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AR175" s="17" t="s">
        <v>184</v>
      </c>
      <c r="AT175" s="17" t="s">
        <v>180</v>
      </c>
      <c r="AU175" s="17" t="s">
        <v>90</v>
      </c>
      <c r="AY175" s="17" t="s">
        <v>177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7" t="s">
        <v>184</v>
      </c>
      <c r="BK175" s="229">
        <f>ROUND(I175*H175,2)</f>
        <v>0</v>
      </c>
      <c r="BL175" s="17" t="s">
        <v>184</v>
      </c>
      <c r="BM175" s="17" t="s">
        <v>315</v>
      </c>
    </row>
    <row r="176" s="1" customFormat="1">
      <c r="B176" s="39"/>
      <c r="C176" s="40"/>
      <c r="D176" s="230" t="s">
        <v>186</v>
      </c>
      <c r="E176" s="40"/>
      <c r="F176" s="231" t="s">
        <v>316</v>
      </c>
      <c r="G176" s="40"/>
      <c r="H176" s="40"/>
      <c r="I176" s="145"/>
      <c r="J176" s="40"/>
      <c r="K176" s="40"/>
      <c r="L176" s="44"/>
      <c r="M176" s="232"/>
      <c r="N176" s="80"/>
      <c r="O176" s="80"/>
      <c r="P176" s="80"/>
      <c r="Q176" s="80"/>
      <c r="R176" s="80"/>
      <c r="S176" s="80"/>
      <c r="T176" s="81"/>
      <c r="AT176" s="17" t="s">
        <v>186</v>
      </c>
      <c r="AU176" s="17" t="s">
        <v>90</v>
      </c>
    </row>
    <row r="177" s="12" customFormat="1">
      <c r="B177" s="233"/>
      <c r="C177" s="234"/>
      <c r="D177" s="230" t="s">
        <v>188</v>
      </c>
      <c r="E177" s="235" t="s">
        <v>1</v>
      </c>
      <c r="F177" s="236" t="s">
        <v>317</v>
      </c>
      <c r="G177" s="234"/>
      <c r="H177" s="237">
        <v>94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AT177" s="243" t="s">
        <v>188</v>
      </c>
      <c r="AU177" s="243" t="s">
        <v>90</v>
      </c>
      <c r="AV177" s="12" t="s">
        <v>90</v>
      </c>
      <c r="AW177" s="12" t="s">
        <v>44</v>
      </c>
      <c r="AX177" s="12" t="s">
        <v>82</v>
      </c>
      <c r="AY177" s="243" t="s">
        <v>177</v>
      </c>
    </row>
    <row r="178" s="12" customFormat="1">
      <c r="B178" s="233"/>
      <c r="C178" s="234"/>
      <c r="D178" s="230" t="s">
        <v>188</v>
      </c>
      <c r="E178" s="235" t="s">
        <v>1</v>
      </c>
      <c r="F178" s="236" t="s">
        <v>318</v>
      </c>
      <c r="G178" s="234"/>
      <c r="H178" s="237">
        <v>116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188</v>
      </c>
      <c r="AU178" s="243" t="s">
        <v>90</v>
      </c>
      <c r="AV178" s="12" t="s">
        <v>90</v>
      </c>
      <c r="AW178" s="12" t="s">
        <v>44</v>
      </c>
      <c r="AX178" s="12" t="s">
        <v>82</v>
      </c>
      <c r="AY178" s="243" t="s">
        <v>177</v>
      </c>
    </row>
    <row r="179" s="12" customFormat="1">
      <c r="B179" s="233"/>
      <c r="C179" s="234"/>
      <c r="D179" s="230" t="s">
        <v>188</v>
      </c>
      <c r="E179" s="235" t="s">
        <v>1</v>
      </c>
      <c r="F179" s="236" t="s">
        <v>319</v>
      </c>
      <c r="G179" s="234"/>
      <c r="H179" s="237">
        <v>65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188</v>
      </c>
      <c r="AU179" s="243" t="s">
        <v>90</v>
      </c>
      <c r="AV179" s="12" t="s">
        <v>90</v>
      </c>
      <c r="AW179" s="12" t="s">
        <v>44</v>
      </c>
      <c r="AX179" s="12" t="s">
        <v>82</v>
      </c>
      <c r="AY179" s="243" t="s">
        <v>177</v>
      </c>
    </row>
    <row r="180" s="13" customFormat="1">
      <c r="B180" s="244"/>
      <c r="C180" s="245"/>
      <c r="D180" s="230" t="s">
        <v>188</v>
      </c>
      <c r="E180" s="246" t="s">
        <v>1</v>
      </c>
      <c r="F180" s="247" t="s">
        <v>192</v>
      </c>
      <c r="G180" s="245"/>
      <c r="H180" s="248">
        <v>275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AT180" s="254" t="s">
        <v>188</v>
      </c>
      <c r="AU180" s="254" t="s">
        <v>90</v>
      </c>
      <c r="AV180" s="13" t="s">
        <v>184</v>
      </c>
      <c r="AW180" s="13" t="s">
        <v>44</v>
      </c>
      <c r="AX180" s="13" t="s">
        <v>23</v>
      </c>
      <c r="AY180" s="254" t="s">
        <v>177</v>
      </c>
    </row>
    <row r="181" s="1" customFormat="1" ht="22.5" customHeight="1">
      <c r="B181" s="39"/>
      <c r="C181" s="218" t="s">
        <v>320</v>
      </c>
      <c r="D181" s="218" t="s">
        <v>180</v>
      </c>
      <c r="E181" s="219" t="s">
        <v>321</v>
      </c>
      <c r="F181" s="220" t="s">
        <v>322</v>
      </c>
      <c r="G181" s="221" t="s">
        <v>116</v>
      </c>
      <c r="H181" s="222">
        <v>70</v>
      </c>
      <c r="I181" s="223"/>
      <c r="J181" s="224">
        <f>ROUND(I181*H181,2)</f>
        <v>0</v>
      </c>
      <c r="K181" s="220" t="s">
        <v>183</v>
      </c>
      <c r="L181" s="44"/>
      <c r="M181" s="225" t="s">
        <v>1</v>
      </c>
      <c r="N181" s="226" t="s">
        <v>55</v>
      </c>
      <c r="O181" s="80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AR181" s="17" t="s">
        <v>184</v>
      </c>
      <c r="AT181" s="17" t="s">
        <v>180</v>
      </c>
      <c r="AU181" s="17" t="s">
        <v>90</v>
      </c>
      <c r="AY181" s="17" t="s">
        <v>177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7" t="s">
        <v>184</v>
      </c>
      <c r="BK181" s="229">
        <f>ROUND(I181*H181,2)</f>
        <v>0</v>
      </c>
      <c r="BL181" s="17" t="s">
        <v>184</v>
      </c>
      <c r="BM181" s="17" t="s">
        <v>323</v>
      </c>
    </row>
    <row r="182" s="1" customFormat="1">
      <c r="B182" s="39"/>
      <c r="C182" s="40"/>
      <c r="D182" s="230" t="s">
        <v>186</v>
      </c>
      <c r="E182" s="40"/>
      <c r="F182" s="231" t="s">
        <v>324</v>
      </c>
      <c r="G182" s="40"/>
      <c r="H182" s="40"/>
      <c r="I182" s="145"/>
      <c r="J182" s="40"/>
      <c r="K182" s="40"/>
      <c r="L182" s="44"/>
      <c r="M182" s="232"/>
      <c r="N182" s="80"/>
      <c r="O182" s="80"/>
      <c r="P182" s="80"/>
      <c r="Q182" s="80"/>
      <c r="R182" s="80"/>
      <c r="S182" s="80"/>
      <c r="T182" s="81"/>
      <c r="AT182" s="17" t="s">
        <v>186</v>
      </c>
      <c r="AU182" s="17" t="s">
        <v>90</v>
      </c>
    </row>
    <row r="183" s="1" customFormat="1">
      <c r="B183" s="39"/>
      <c r="C183" s="40"/>
      <c r="D183" s="230" t="s">
        <v>197</v>
      </c>
      <c r="E183" s="40"/>
      <c r="F183" s="255" t="s">
        <v>325</v>
      </c>
      <c r="G183" s="40"/>
      <c r="H183" s="40"/>
      <c r="I183" s="145"/>
      <c r="J183" s="40"/>
      <c r="K183" s="40"/>
      <c r="L183" s="44"/>
      <c r="M183" s="232"/>
      <c r="N183" s="80"/>
      <c r="O183" s="80"/>
      <c r="P183" s="80"/>
      <c r="Q183" s="80"/>
      <c r="R183" s="80"/>
      <c r="S183" s="80"/>
      <c r="T183" s="81"/>
      <c r="AT183" s="17" t="s">
        <v>197</v>
      </c>
      <c r="AU183" s="17" t="s">
        <v>90</v>
      </c>
    </row>
    <row r="184" s="1" customFormat="1" ht="22.5" customHeight="1">
      <c r="B184" s="39"/>
      <c r="C184" s="218" t="s">
        <v>326</v>
      </c>
      <c r="D184" s="218" t="s">
        <v>180</v>
      </c>
      <c r="E184" s="219" t="s">
        <v>327</v>
      </c>
      <c r="F184" s="220" t="s">
        <v>328</v>
      </c>
      <c r="G184" s="221" t="s">
        <v>116</v>
      </c>
      <c r="H184" s="222">
        <v>15</v>
      </c>
      <c r="I184" s="223"/>
      <c r="J184" s="224">
        <f>ROUND(I184*H184,2)</f>
        <v>0</v>
      </c>
      <c r="K184" s="220" t="s">
        <v>183</v>
      </c>
      <c r="L184" s="44"/>
      <c r="M184" s="225" t="s">
        <v>1</v>
      </c>
      <c r="N184" s="226" t="s">
        <v>55</v>
      </c>
      <c r="O184" s="80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AR184" s="17" t="s">
        <v>184</v>
      </c>
      <c r="AT184" s="17" t="s">
        <v>180</v>
      </c>
      <c r="AU184" s="17" t="s">
        <v>90</v>
      </c>
      <c r="AY184" s="17" t="s">
        <v>177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7" t="s">
        <v>184</v>
      </c>
      <c r="BK184" s="229">
        <f>ROUND(I184*H184,2)</f>
        <v>0</v>
      </c>
      <c r="BL184" s="17" t="s">
        <v>184</v>
      </c>
      <c r="BM184" s="17" t="s">
        <v>329</v>
      </c>
    </row>
    <row r="185" s="1" customFormat="1">
      <c r="B185" s="39"/>
      <c r="C185" s="40"/>
      <c r="D185" s="230" t="s">
        <v>186</v>
      </c>
      <c r="E185" s="40"/>
      <c r="F185" s="231" t="s">
        <v>330</v>
      </c>
      <c r="G185" s="40"/>
      <c r="H185" s="40"/>
      <c r="I185" s="145"/>
      <c r="J185" s="40"/>
      <c r="K185" s="40"/>
      <c r="L185" s="44"/>
      <c r="M185" s="232"/>
      <c r="N185" s="80"/>
      <c r="O185" s="80"/>
      <c r="P185" s="80"/>
      <c r="Q185" s="80"/>
      <c r="R185" s="80"/>
      <c r="S185" s="80"/>
      <c r="T185" s="81"/>
      <c r="AT185" s="17" t="s">
        <v>186</v>
      </c>
      <c r="AU185" s="17" t="s">
        <v>90</v>
      </c>
    </row>
    <row r="186" s="1" customFormat="1">
      <c r="B186" s="39"/>
      <c r="C186" s="40"/>
      <c r="D186" s="230" t="s">
        <v>197</v>
      </c>
      <c r="E186" s="40"/>
      <c r="F186" s="255" t="s">
        <v>331</v>
      </c>
      <c r="G186" s="40"/>
      <c r="H186" s="40"/>
      <c r="I186" s="145"/>
      <c r="J186" s="40"/>
      <c r="K186" s="40"/>
      <c r="L186" s="44"/>
      <c r="M186" s="232"/>
      <c r="N186" s="80"/>
      <c r="O186" s="80"/>
      <c r="P186" s="80"/>
      <c r="Q186" s="80"/>
      <c r="R186" s="80"/>
      <c r="S186" s="80"/>
      <c r="T186" s="81"/>
      <c r="AT186" s="17" t="s">
        <v>197</v>
      </c>
      <c r="AU186" s="17" t="s">
        <v>90</v>
      </c>
    </row>
    <row r="187" s="1" customFormat="1" ht="22.5" customHeight="1">
      <c r="B187" s="39"/>
      <c r="C187" s="218" t="s">
        <v>332</v>
      </c>
      <c r="D187" s="218" t="s">
        <v>180</v>
      </c>
      <c r="E187" s="219" t="s">
        <v>333</v>
      </c>
      <c r="F187" s="220" t="s">
        <v>334</v>
      </c>
      <c r="G187" s="221" t="s">
        <v>116</v>
      </c>
      <c r="H187" s="222">
        <v>37</v>
      </c>
      <c r="I187" s="223"/>
      <c r="J187" s="224">
        <f>ROUND(I187*H187,2)</f>
        <v>0</v>
      </c>
      <c r="K187" s="220" t="s">
        <v>183</v>
      </c>
      <c r="L187" s="44"/>
      <c r="M187" s="225" t="s">
        <v>1</v>
      </c>
      <c r="N187" s="226" t="s">
        <v>55</v>
      </c>
      <c r="O187" s="80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AR187" s="17" t="s">
        <v>184</v>
      </c>
      <c r="AT187" s="17" t="s">
        <v>180</v>
      </c>
      <c r="AU187" s="17" t="s">
        <v>90</v>
      </c>
      <c r="AY187" s="17" t="s">
        <v>177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7" t="s">
        <v>184</v>
      </c>
      <c r="BK187" s="229">
        <f>ROUND(I187*H187,2)</f>
        <v>0</v>
      </c>
      <c r="BL187" s="17" t="s">
        <v>184</v>
      </c>
      <c r="BM187" s="17" t="s">
        <v>335</v>
      </c>
    </row>
    <row r="188" s="1" customFormat="1">
      <c r="B188" s="39"/>
      <c r="C188" s="40"/>
      <c r="D188" s="230" t="s">
        <v>186</v>
      </c>
      <c r="E188" s="40"/>
      <c r="F188" s="231" t="s">
        <v>336</v>
      </c>
      <c r="G188" s="40"/>
      <c r="H188" s="40"/>
      <c r="I188" s="145"/>
      <c r="J188" s="40"/>
      <c r="K188" s="40"/>
      <c r="L188" s="44"/>
      <c r="M188" s="232"/>
      <c r="N188" s="80"/>
      <c r="O188" s="80"/>
      <c r="P188" s="80"/>
      <c r="Q188" s="80"/>
      <c r="R188" s="80"/>
      <c r="S188" s="80"/>
      <c r="T188" s="81"/>
      <c r="AT188" s="17" t="s">
        <v>186</v>
      </c>
      <c r="AU188" s="17" t="s">
        <v>90</v>
      </c>
    </row>
    <row r="189" s="1" customFormat="1">
      <c r="B189" s="39"/>
      <c r="C189" s="40"/>
      <c r="D189" s="230" t="s">
        <v>197</v>
      </c>
      <c r="E189" s="40"/>
      <c r="F189" s="255" t="s">
        <v>337</v>
      </c>
      <c r="G189" s="40"/>
      <c r="H189" s="40"/>
      <c r="I189" s="145"/>
      <c r="J189" s="40"/>
      <c r="K189" s="40"/>
      <c r="L189" s="44"/>
      <c r="M189" s="232"/>
      <c r="N189" s="80"/>
      <c r="O189" s="80"/>
      <c r="P189" s="80"/>
      <c r="Q189" s="80"/>
      <c r="R189" s="80"/>
      <c r="S189" s="80"/>
      <c r="T189" s="81"/>
      <c r="AT189" s="17" t="s">
        <v>197</v>
      </c>
      <c r="AU189" s="17" t="s">
        <v>90</v>
      </c>
    </row>
    <row r="190" s="1" customFormat="1" ht="22.5" customHeight="1">
      <c r="B190" s="39"/>
      <c r="C190" s="218" t="s">
        <v>338</v>
      </c>
      <c r="D190" s="218" t="s">
        <v>180</v>
      </c>
      <c r="E190" s="219" t="s">
        <v>339</v>
      </c>
      <c r="F190" s="220" t="s">
        <v>340</v>
      </c>
      <c r="G190" s="221" t="s">
        <v>111</v>
      </c>
      <c r="H190" s="222">
        <v>21</v>
      </c>
      <c r="I190" s="223"/>
      <c r="J190" s="224">
        <f>ROUND(I190*H190,2)</f>
        <v>0</v>
      </c>
      <c r="K190" s="220" t="s">
        <v>183</v>
      </c>
      <c r="L190" s="44"/>
      <c r="M190" s="225" t="s">
        <v>1</v>
      </c>
      <c r="N190" s="226" t="s">
        <v>55</v>
      </c>
      <c r="O190" s="80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AR190" s="17" t="s">
        <v>184</v>
      </c>
      <c r="AT190" s="17" t="s">
        <v>180</v>
      </c>
      <c r="AU190" s="17" t="s">
        <v>90</v>
      </c>
      <c r="AY190" s="17" t="s">
        <v>177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7" t="s">
        <v>184</v>
      </c>
      <c r="BK190" s="229">
        <f>ROUND(I190*H190,2)</f>
        <v>0</v>
      </c>
      <c r="BL190" s="17" t="s">
        <v>184</v>
      </c>
      <c r="BM190" s="17" t="s">
        <v>341</v>
      </c>
    </row>
    <row r="191" s="1" customFormat="1">
      <c r="B191" s="39"/>
      <c r="C191" s="40"/>
      <c r="D191" s="230" t="s">
        <v>186</v>
      </c>
      <c r="E191" s="40"/>
      <c r="F191" s="231" t="s">
        <v>342</v>
      </c>
      <c r="G191" s="40"/>
      <c r="H191" s="40"/>
      <c r="I191" s="145"/>
      <c r="J191" s="40"/>
      <c r="K191" s="40"/>
      <c r="L191" s="44"/>
      <c r="M191" s="232"/>
      <c r="N191" s="80"/>
      <c r="O191" s="80"/>
      <c r="P191" s="80"/>
      <c r="Q191" s="80"/>
      <c r="R191" s="80"/>
      <c r="S191" s="80"/>
      <c r="T191" s="81"/>
      <c r="AT191" s="17" t="s">
        <v>186</v>
      </c>
      <c r="AU191" s="17" t="s">
        <v>90</v>
      </c>
    </row>
    <row r="192" s="1" customFormat="1">
      <c r="B192" s="39"/>
      <c r="C192" s="40"/>
      <c r="D192" s="230" t="s">
        <v>197</v>
      </c>
      <c r="E192" s="40"/>
      <c r="F192" s="255" t="s">
        <v>343</v>
      </c>
      <c r="G192" s="40"/>
      <c r="H192" s="40"/>
      <c r="I192" s="145"/>
      <c r="J192" s="40"/>
      <c r="K192" s="40"/>
      <c r="L192" s="44"/>
      <c r="M192" s="232"/>
      <c r="N192" s="80"/>
      <c r="O192" s="80"/>
      <c r="P192" s="80"/>
      <c r="Q192" s="80"/>
      <c r="R192" s="80"/>
      <c r="S192" s="80"/>
      <c r="T192" s="81"/>
      <c r="AT192" s="17" t="s">
        <v>197</v>
      </c>
      <c r="AU192" s="17" t="s">
        <v>90</v>
      </c>
    </row>
    <row r="193" s="12" customFormat="1">
      <c r="B193" s="233"/>
      <c r="C193" s="234"/>
      <c r="D193" s="230" t="s">
        <v>188</v>
      </c>
      <c r="E193" s="235" t="s">
        <v>1</v>
      </c>
      <c r="F193" s="236" t="s">
        <v>344</v>
      </c>
      <c r="G193" s="234"/>
      <c r="H193" s="237">
        <v>21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AT193" s="243" t="s">
        <v>188</v>
      </c>
      <c r="AU193" s="243" t="s">
        <v>90</v>
      </c>
      <c r="AV193" s="12" t="s">
        <v>90</v>
      </c>
      <c r="AW193" s="12" t="s">
        <v>44</v>
      </c>
      <c r="AX193" s="12" t="s">
        <v>82</v>
      </c>
      <c r="AY193" s="243" t="s">
        <v>177</v>
      </c>
    </row>
    <row r="194" s="13" customFormat="1">
      <c r="B194" s="244"/>
      <c r="C194" s="245"/>
      <c r="D194" s="230" t="s">
        <v>188</v>
      </c>
      <c r="E194" s="246" t="s">
        <v>129</v>
      </c>
      <c r="F194" s="247" t="s">
        <v>192</v>
      </c>
      <c r="G194" s="245"/>
      <c r="H194" s="248">
        <v>21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AT194" s="254" t="s">
        <v>188</v>
      </c>
      <c r="AU194" s="254" t="s">
        <v>90</v>
      </c>
      <c r="AV194" s="13" t="s">
        <v>184</v>
      </c>
      <c r="AW194" s="13" t="s">
        <v>44</v>
      </c>
      <c r="AX194" s="13" t="s">
        <v>23</v>
      </c>
      <c r="AY194" s="254" t="s">
        <v>177</v>
      </c>
    </row>
    <row r="195" s="1" customFormat="1" ht="22.5" customHeight="1">
      <c r="B195" s="39"/>
      <c r="C195" s="218" t="s">
        <v>345</v>
      </c>
      <c r="D195" s="218" t="s">
        <v>180</v>
      </c>
      <c r="E195" s="219" t="s">
        <v>346</v>
      </c>
      <c r="F195" s="220" t="s">
        <v>347</v>
      </c>
      <c r="G195" s="221" t="s">
        <v>111</v>
      </c>
      <c r="H195" s="222">
        <v>369.30000000000001</v>
      </c>
      <c r="I195" s="223"/>
      <c r="J195" s="224">
        <f>ROUND(I195*H195,2)</f>
        <v>0</v>
      </c>
      <c r="K195" s="220" t="s">
        <v>183</v>
      </c>
      <c r="L195" s="44"/>
      <c r="M195" s="225" t="s">
        <v>1</v>
      </c>
      <c r="N195" s="226" t="s">
        <v>55</v>
      </c>
      <c r="O195" s="80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AR195" s="17" t="s">
        <v>184</v>
      </c>
      <c r="AT195" s="17" t="s">
        <v>180</v>
      </c>
      <c r="AU195" s="17" t="s">
        <v>90</v>
      </c>
      <c r="AY195" s="17" t="s">
        <v>177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7" t="s">
        <v>184</v>
      </c>
      <c r="BK195" s="229">
        <f>ROUND(I195*H195,2)</f>
        <v>0</v>
      </c>
      <c r="BL195" s="17" t="s">
        <v>184</v>
      </c>
      <c r="BM195" s="17" t="s">
        <v>348</v>
      </c>
    </row>
    <row r="196" s="1" customFormat="1">
      <c r="B196" s="39"/>
      <c r="C196" s="40"/>
      <c r="D196" s="230" t="s">
        <v>186</v>
      </c>
      <c r="E196" s="40"/>
      <c r="F196" s="231" t="s">
        <v>349</v>
      </c>
      <c r="G196" s="40"/>
      <c r="H196" s="40"/>
      <c r="I196" s="145"/>
      <c r="J196" s="40"/>
      <c r="K196" s="40"/>
      <c r="L196" s="44"/>
      <c r="M196" s="232"/>
      <c r="N196" s="80"/>
      <c r="O196" s="80"/>
      <c r="P196" s="80"/>
      <c r="Q196" s="80"/>
      <c r="R196" s="80"/>
      <c r="S196" s="80"/>
      <c r="T196" s="81"/>
      <c r="AT196" s="17" t="s">
        <v>186</v>
      </c>
      <c r="AU196" s="17" t="s">
        <v>90</v>
      </c>
    </row>
    <row r="197" s="12" customFormat="1">
      <c r="B197" s="233"/>
      <c r="C197" s="234"/>
      <c r="D197" s="230" t="s">
        <v>188</v>
      </c>
      <c r="E197" s="235" t="s">
        <v>1</v>
      </c>
      <c r="F197" s="236" t="s">
        <v>350</v>
      </c>
      <c r="G197" s="234"/>
      <c r="H197" s="237">
        <v>42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AT197" s="243" t="s">
        <v>188</v>
      </c>
      <c r="AU197" s="243" t="s">
        <v>90</v>
      </c>
      <c r="AV197" s="12" t="s">
        <v>90</v>
      </c>
      <c r="AW197" s="12" t="s">
        <v>44</v>
      </c>
      <c r="AX197" s="12" t="s">
        <v>82</v>
      </c>
      <c r="AY197" s="243" t="s">
        <v>177</v>
      </c>
    </row>
    <row r="198" s="12" customFormat="1">
      <c r="B198" s="233"/>
      <c r="C198" s="234"/>
      <c r="D198" s="230" t="s">
        <v>188</v>
      </c>
      <c r="E198" s="235" t="s">
        <v>1</v>
      </c>
      <c r="F198" s="236" t="s">
        <v>351</v>
      </c>
      <c r="G198" s="234"/>
      <c r="H198" s="237">
        <v>269.39999999999998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AT198" s="243" t="s">
        <v>188</v>
      </c>
      <c r="AU198" s="243" t="s">
        <v>90</v>
      </c>
      <c r="AV198" s="12" t="s">
        <v>90</v>
      </c>
      <c r="AW198" s="12" t="s">
        <v>44</v>
      </c>
      <c r="AX198" s="12" t="s">
        <v>82</v>
      </c>
      <c r="AY198" s="243" t="s">
        <v>177</v>
      </c>
    </row>
    <row r="199" s="12" customFormat="1">
      <c r="B199" s="233"/>
      <c r="C199" s="234"/>
      <c r="D199" s="230" t="s">
        <v>188</v>
      </c>
      <c r="E199" s="235" t="s">
        <v>1</v>
      </c>
      <c r="F199" s="236" t="s">
        <v>352</v>
      </c>
      <c r="G199" s="234"/>
      <c r="H199" s="237">
        <v>57.899999999999999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AT199" s="243" t="s">
        <v>188</v>
      </c>
      <c r="AU199" s="243" t="s">
        <v>90</v>
      </c>
      <c r="AV199" s="12" t="s">
        <v>90</v>
      </c>
      <c r="AW199" s="12" t="s">
        <v>44</v>
      </c>
      <c r="AX199" s="12" t="s">
        <v>82</v>
      </c>
      <c r="AY199" s="243" t="s">
        <v>177</v>
      </c>
    </row>
    <row r="200" s="13" customFormat="1">
      <c r="B200" s="244"/>
      <c r="C200" s="245"/>
      <c r="D200" s="230" t="s">
        <v>188</v>
      </c>
      <c r="E200" s="246" t="s">
        <v>132</v>
      </c>
      <c r="F200" s="247" t="s">
        <v>192</v>
      </c>
      <c r="G200" s="245"/>
      <c r="H200" s="248">
        <v>369.30000000000001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AT200" s="254" t="s">
        <v>188</v>
      </c>
      <c r="AU200" s="254" t="s">
        <v>90</v>
      </c>
      <c r="AV200" s="13" t="s">
        <v>184</v>
      </c>
      <c r="AW200" s="13" t="s">
        <v>44</v>
      </c>
      <c r="AX200" s="13" t="s">
        <v>23</v>
      </c>
      <c r="AY200" s="254" t="s">
        <v>177</v>
      </c>
    </row>
    <row r="201" s="1" customFormat="1" ht="22.5" customHeight="1">
      <c r="B201" s="39"/>
      <c r="C201" s="218" t="s">
        <v>353</v>
      </c>
      <c r="D201" s="218" t="s">
        <v>180</v>
      </c>
      <c r="E201" s="219" t="s">
        <v>354</v>
      </c>
      <c r="F201" s="220" t="s">
        <v>355</v>
      </c>
      <c r="G201" s="221" t="s">
        <v>111</v>
      </c>
      <c r="H201" s="222">
        <v>1</v>
      </c>
      <c r="I201" s="223"/>
      <c r="J201" s="224">
        <f>ROUND(I201*H201,2)</f>
        <v>0</v>
      </c>
      <c r="K201" s="220" t="s">
        <v>183</v>
      </c>
      <c r="L201" s="44"/>
      <c r="M201" s="225" t="s">
        <v>1</v>
      </c>
      <c r="N201" s="226" t="s">
        <v>55</v>
      </c>
      <c r="O201" s="80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AR201" s="17" t="s">
        <v>184</v>
      </c>
      <c r="AT201" s="17" t="s">
        <v>180</v>
      </c>
      <c r="AU201" s="17" t="s">
        <v>90</v>
      </c>
      <c r="AY201" s="17" t="s">
        <v>177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7" t="s">
        <v>184</v>
      </c>
      <c r="BK201" s="229">
        <f>ROUND(I201*H201,2)</f>
        <v>0</v>
      </c>
      <c r="BL201" s="17" t="s">
        <v>184</v>
      </c>
      <c r="BM201" s="17" t="s">
        <v>356</v>
      </c>
    </row>
    <row r="202" s="1" customFormat="1">
      <c r="B202" s="39"/>
      <c r="C202" s="40"/>
      <c r="D202" s="230" t="s">
        <v>186</v>
      </c>
      <c r="E202" s="40"/>
      <c r="F202" s="231" t="s">
        <v>357</v>
      </c>
      <c r="G202" s="40"/>
      <c r="H202" s="40"/>
      <c r="I202" s="145"/>
      <c r="J202" s="40"/>
      <c r="K202" s="40"/>
      <c r="L202" s="44"/>
      <c r="M202" s="232"/>
      <c r="N202" s="80"/>
      <c r="O202" s="80"/>
      <c r="P202" s="80"/>
      <c r="Q202" s="80"/>
      <c r="R202" s="80"/>
      <c r="S202" s="80"/>
      <c r="T202" s="81"/>
      <c r="AT202" s="17" t="s">
        <v>186</v>
      </c>
      <c r="AU202" s="17" t="s">
        <v>90</v>
      </c>
    </row>
    <row r="203" s="1" customFormat="1">
      <c r="B203" s="39"/>
      <c r="C203" s="40"/>
      <c r="D203" s="230" t="s">
        <v>197</v>
      </c>
      <c r="E203" s="40"/>
      <c r="F203" s="255" t="s">
        <v>358</v>
      </c>
      <c r="G203" s="40"/>
      <c r="H203" s="40"/>
      <c r="I203" s="145"/>
      <c r="J203" s="40"/>
      <c r="K203" s="40"/>
      <c r="L203" s="44"/>
      <c r="M203" s="232"/>
      <c r="N203" s="80"/>
      <c r="O203" s="80"/>
      <c r="P203" s="80"/>
      <c r="Q203" s="80"/>
      <c r="R203" s="80"/>
      <c r="S203" s="80"/>
      <c r="T203" s="81"/>
      <c r="AT203" s="17" t="s">
        <v>197</v>
      </c>
      <c r="AU203" s="17" t="s">
        <v>90</v>
      </c>
    </row>
    <row r="204" s="1" customFormat="1" ht="22.5" customHeight="1">
      <c r="B204" s="39"/>
      <c r="C204" s="266" t="s">
        <v>359</v>
      </c>
      <c r="D204" s="266" t="s">
        <v>360</v>
      </c>
      <c r="E204" s="267" t="s">
        <v>361</v>
      </c>
      <c r="F204" s="268" t="s">
        <v>362</v>
      </c>
      <c r="G204" s="269" t="s">
        <v>138</v>
      </c>
      <c r="H204" s="270">
        <v>2478.4000000000001</v>
      </c>
      <c r="I204" s="271"/>
      <c r="J204" s="272">
        <f>ROUND(I204*H204,2)</f>
        <v>0</v>
      </c>
      <c r="K204" s="268" t="s">
        <v>183</v>
      </c>
      <c r="L204" s="273"/>
      <c r="M204" s="274" t="s">
        <v>1</v>
      </c>
      <c r="N204" s="275" t="s">
        <v>55</v>
      </c>
      <c r="O204" s="80"/>
      <c r="P204" s="227">
        <f>O204*H204</f>
        <v>0</v>
      </c>
      <c r="Q204" s="227">
        <v>1</v>
      </c>
      <c r="R204" s="227">
        <f>Q204*H204</f>
        <v>2478.4000000000001</v>
      </c>
      <c r="S204" s="227">
        <v>0</v>
      </c>
      <c r="T204" s="228">
        <f>S204*H204</f>
        <v>0</v>
      </c>
      <c r="AR204" s="17" t="s">
        <v>236</v>
      </c>
      <c r="AT204" s="17" t="s">
        <v>360</v>
      </c>
      <c r="AU204" s="17" t="s">
        <v>90</v>
      </c>
      <c r="AY204" s="17" t="s">
        <v>177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7" t="s">
        <v>184</v>
      </c>
      <c r="BK204" s="229">
        <f>ROUND(I204*H204,2)</f>
        <v>0</v>
      </c>
      <c r="BL204" s="17" t="s">
        <v>184</v>
      </c>
      <c r="BM204" s="17" t="s">
        <v>363</v>
      </c>
    </row>
    <row r="205" s="1" customFormat="1">
      <c r="B205" s="39"/>
      <c r="C205" s="40"/>
      <c r="D205" s="230" t="s">
        <v>186</v>
      </c>
      <c r="E205" s="40"/>
      <c r="F205" s="231" t="s">
        <v>362</v>
      </c>
      <c r="G205" s="40"/>
      <c r="H205" s="40"/>
      <c r="I205" s="145"/>
      <c r="J205" s="40"/>
      <c r="K205" s="40"/>
      <c r="L205" s="44"/>
      <c r="M205" s="232"/>
      <c r="N205" s="80"/>
      <c r="O205" s="80"/>
      <c r="P205" s="80"/>
      <c r="Q205" s="80"/>
      <c r="R205" s="80"/>
      <c r="S205" s="80"/>
      <c r="T205" s="81"/>
      <c r="AT205" s="17" t="s">
        <v>186</v>
      </c>
      <c r="AU205" s="17" t="s">
        <v>90</v>
      </c>
    </row>
    <row r="206" s="12" customFormat="1">
      <c r="B206" s="233"/>
      <c r="C206" s="234"/>
      <c r="D206" s="230" t="s">
        <v>188</v>
      </c>
      <c r="E206" s="235" t="s">
        <v>1</v>
      </c>
      <c r="F206" s="236" t="s">
        <v>364</v>
      </c>
      <c r="G206" s="234"/>
      <c r="H206" s="237">
        <v>2478.4000000000001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AT206" s="243" t="s">
        <v>188</v>
      </c>
      <c r="AU206" s="243" t="s">
        <v>90</v>
      </c>
      <c r="AV206" s="12" t="s">
        <v>90</v>
      </c>
      <c r="AW206" s="12" t="s">
        <v>44</v>
      </c>
      <c r="AX206" s="12" t="s">
        <v>82</v>
      </c>
      <c r="AY206" s="243" t="s">
        <v>177</v>
      </c>
    </row>
    <row r="207" s="13" customFormat="1">
      <c r="B207" s="244"/>
      <c r="C207" s="245"/>
      <c r="D207" s="230" t="s">
        <v>188</v>
      </c>
      <c r="E207" s="246" t="s">
        <v>1</v>
      </c>
      <c r="F207" s="247" t="s">
        <v>192</v>
      </c>
      <c r="G207" s="245"/>
      <c r="H207" s="248">
        <v>2478.4000000000001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AT207" s="254" t="s">
        <v>188</v>
      </c>
      <c r="AU207" s="254" t="s">
        <v>90</v>
      </c>
      <c r="AV207" s="13" t="s">
        <v>184</v>
      </c>
      <c r="AW207" s="13" t="s">
        <v>44</v>
      </c>
      <c r="AX207" s="13" t="s">
        <v>23</v>
      </c>
      <c r="AY207" s="254" t="s">
        <v>177</v>
      </c>
    </row>
    <row r="208" s="1" customFormat="1" ht="22.5" customHeight="1">
      <c r="B208" s="39"/>
      <c r="C208" s="266" t="s">
        <v>365</v>
      </c>
      <c r="D208" s="266" t="s">
        <v>360</v>
      </c>
      <c r="E208" s="267" t="s">
        <v>366</v>
      </c>
      <c r="F208" s="268" t="s">
        <v>367</v>
      </c>
      <c r="G208" s="269" t="s">
        <v>116</v>
      </c>
      <c r="H208" s="270">
        <v>20</v>
      </c>
      <c r="I208" s="271"/>
      <c r="J208" s="272">
        <f>ROUND(I208*H208,2)</f>
        <v>0</v>
      </c>
      <c r="K208" s="268" t="s">
        <v>183</v>
      </c>
      <c r="L208" s="273"/>
      <c r="M208" s="274" t="s">
        <v>1</v>
      </c>
      <c r="N208" s="275" t="s">
        <v>55</v>
      </c>
      <c r="O208" s="80"/>
      <c r="P208" s="227">
        <f>O208*H208</f>
        <v>0</v>
      </c>
      <c r="Q208" s="227">
        <v>0.00123</v>
      </c>
      <c r="R208" s="227">
        <f>Q208*H208</f>
        <v>0.0246</v>
      </c>
      <c r="S208" s="227">
        <v>0</v>
      </c>
      <c r="T208" s="228">
        <f>S208*H208</f>
        <v>0</v>
      </c>
      <c r="AR208" s="17" t="s">
        <v>236</v>
      </c>
      <c r="AT208" s="17" t="s">
        <v>360</v>
      </c>
      <c r="AU208" s="17" t="s">
        <v>90</v>
      </c>
      <c r="AY208" s="17" t="s">
        <v>177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7" t="s">
        <v>184</v>
      </c>
      <c r="BK208" s="229">
        <f>ROUND(I208*H208,2)</f>
        <v>0</v>
      </c>
      <c r="BL208" s="17" t="s">
        <v>184</v>
      </c>
      <c r="BM208" s="17" t="s">
        <v>368</v>
      </c>
    </row>
    <row r="209" s="1" customFormat="1">
      <c r="B209" s="39"/>
      <c r="C209" s="40"/>
      <c r="D209" s="230" t="s">
        <v>186</v>
      </c>
      <c r="E209" s="40"/>
      <c r="F209" s="231" t="s">
        <v>367</v>
      </c>
      <c r="G209" s="40"/>
      <c r="H209" s="40"/>
      <c r="I209" s="145"/>
      <c r="J209" s="40"/>
      <c r="K209" s="40"/>
      <c r="L209" s="44"/>
      <c r="M209" s="232"/>
      <c r="N209" s="80"/>
      <c r="O209" s="80"/>
      <c r="P209" s="80"/>
      <c r="Q209" s="80"/>
      <c r="R209" s="80"/>
      <c r="S209" s="80"/>
      <c r="T209" s="81"/>
      <c r="AT209" s="17" t="s">
        <v>186</v>
      </c>
      <c r="AU209" s="17" t="s">
        <v>90</v>
      </c>
    </row>
    <row r="210" s="12" customFormat="1">
      <c r="B210" s="233"/>
      <c r="C210" s="234"/>
      <c r="D210" s="230" t="s">
        <v>188</v>
      </c>
      <c r="E210" s="235" t="s">
        <v>150</v>
      </c>
      <c r="F210" s="236" t="s">
        <v>369</v>
      </c>
      <c r="G210" s="234"/>
      <c r="H210" s="237">
        <v>20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188</v>
      </c>
      <c r="AU210" s="243" t="s">
        <v>90</v>
      </c>
      <c r="AV210" s="12" t="s">
        <v>90</v>
      </c>
      <c r="AW210" s="12" t="s">
        <v>44</v>
      </c>
      <c r="AX210" s="12" t="s">
        <v>23</v>
      </c>
      <c r="AY210" s="243" t="s">
        <v>177</v>
      </c>
    </row>
    <row r="211" s="1" customFormat="1" ht="22.5" customHeight="1">
      <c r="B211" s="39"/>
      <c r="C211" s="266" t="s">
        <v>370</v>
      </c>
      <c r="D211" s="266" t="s">
        <v>360</v>
      </c>
      <c r="E211" s="267" t="s">
        <v>371</v>
      </c>
      <c r="F211" s="268" t="s">
        <v>372</v>
      </c>
      <c r="G211" s="269" t="s">
        <v>116</v>
      </c>
      <c r="H211" s="270">
        <v>200</v>
      </c>
      <c r="I211" s="271"/>
      <c r="J211" s="272">
        <f>ROUND(I211*H211,2)</f>
        <v>0</v>
      </c>
      <c r="K211" s="268" t="s">
        <v>183</v>
      </c>
      <c r="L211" s="273"/>
      <c r="M211" s="274" t="s">
        <v>1</v>
      </c>
      <c r="N211" s="275" t="s">
        <v>55</v>
      </c>
      <c r="O211" s="80"/>
      <c r="P211" s="227">
        <f>O211*H211</f>
        <v>0</v>
      </c>
      <c r="Q211" s="227">
        <v>9.0000000000000006E-05</v>
      </c>
      <c r="R211" s="227">
        <f>Q211*H211</f>
        <v>0.018000000000000002</v>
      </c>
      <c r="S211" s="227">
        <v>0</v>
      </c>
      <c r="T211" s="228">
        <f>S211*H211</f>
        <v>0</v>
      </c>
      <c r="AR211" s="17" t="s">
        <v>236</v>
      </c>
      <c r="AT211" s="17" t="s">
        <v>360</v>
      </c>
      <c r="AU211" s="17" t="s">
        <v>90</v>
      </c>
      <c r="AY211" s="17" t="s">
        <v>177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7" t="s">
        <v>184</v>
      </c>
      <c r="BK211" s="229">
        <f>ROUND(I211*H211,2)</f>
        <v>0</v>
      </c>
      <c r="BL211" s="17" t="s">
        <v>184</v>
      </c>
      <c r="BM211" s="17" t="s">
        <v>373</v>
      </c>
    </row>
    <row r="212" s="1" customFormat="1">
      <c r="B212" s="39"/>
      <c r="C212" s="40"/>
      <c r="D212" s="230" t="s">
        <v>186</v>
      </c>
      <c r="E212" s="40"/>
      <c r="F212" s="231" t="s">
        <v>372</v>
      </c>
      <c r="G212" s="40"/>
      <c r="H212" s="40"/>
      <c r="I212" s="145"/>
      <c r="J212" s="40"/>
      <c r="K212" s="40"/>
      <c r="L212" s="44"/>
      <c r="M212" s="232"/>
      <c r="N212" s="80"/>
      <c r="O212" s="80"/>
      <c r="P212" s="80"/>
      <c r="Q212" s="80"/>
      <c r="R212" s="80"/>
      <c r="S212" s="80"/>
      <c r="T212" s="81"/>
      <c r="AT212" s="17" t="s">
        <v>186</v>
      </c>
      <c r="AU212" s="17" t="s">
        <v>90</v>
      </c>
    </row>
    <row r="213" s="1" customFormat="1" ht="22.5" customHeight="1">
      <c r="B213" s="39"/>
      <c r="C213" s="266" t="s">
        <v>374</v>
      </c>
      <c r="D213" s="266" t="s">
        <v>360</v>
      </c>
      <c r="E213" s="267" t="s">
        <v>375</v>
      </c>
      <c r="F213" s="268" t="s">
        <v>376</v>
      </c>
      <c r="G213" s="269" t="s">
        <v>116</v>
      </c>
      <c r="H213" s="270">
        <v>2320</v>
      </c>
      <c r="I213" s="271"/>
      <c r="J213" s="272">
        <f>ROUND(I213*H213,2)</f>
        <v>0</v>
      </c>
      <c r="K213" s="268" t="s">
        <v>183</v>
      </c>
      <c r="L213" s="273"/>
      <c r="M213" s="274" t="s">
        <v>1</v>
      </c>
      <c r="N213" s="275" t="s">
        <v>55</v>
      </c>
      <c r="O213" s="80"/>
      <c r="P213" s="227">
        <f>O213*H213</f>
        <v>0</v>
      </c>
      <c r="Q213" s="227">
        <v>0.00018000000000000001</v>
      </c>
      <c r="R213" s="227">
        <f>Q213*H213</f>
        <v>0.41760000000000003</v>
      </c>
      <c r="S213" s="227">
        <v>0</v>
      </c>
      <c r="T213" s="228">
        <f>S213*H213</f>
        <v>0</v>
      </c>
      <c r="AR213" s="17" t="s">
        <v>236</v>
      </c>
      <c r="AT213" s="17" t="s">
        <v>360</v>
      </c>
      <c r="AU213" s="17" t="s">
        <v>90</v>
      </c>
      <c r="AY213" s="17" t="s">
        <v>177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7" t="s">
        <v>184</v>
      </c>
      <c r="BK213" s="229">
        <f>ROUND(I213*H213,2)</f>
        <v>0</v>
      </c>
      <c r="BL213" s="17" t="s">
        <v>184</v>
      </c>
      <c r="BM213" s="17" t="s">
        <v>377</v>
      </c>
    </row>
    <row r="214" s="1" customFormat="1">
      <c r="B214" s="39"/>
      <c r="C214" s="40"/>
      <c r="D214" s="230" t="s">
        <v>186</v>
      </c>
      <c r="E214" s="40"/>
      <c r="F214" s="231" t="s">
        <v>376</v>
      </c>
      <c r="G214" s="40"/>
      <c r="H214" s="40"/>
      <c r="I214" s="145"/>
      <c r="J214" s="40"/>
      <c r="K214" s="40"/>
      <c r="L214" s="44"/>
      <c r="M214" s="232"/>
      <c r="N214" s="80"/>
      <c r="O214" s="80"/>
      <c r="P214" s="80"/>
      <c r="Q214" s="80"/>
      <c r="R214" s="80"/>
      <c r="S214" s="80"/>
      <c r="T214" s="81"/>
      <c r="AT214" s="17" t="s">
        <v>186</v>
      </c>
      <c r="AU214" s="17" t="s">
        <v>90</v>
      </c>
    </row>
    <row r="215" s="12" customFormat="1">
      <c r="B215" s="233"/>
      <c r="C215" s="234"/>
      <c r="D215" s="230" t="s">
        <v>188</v>
      </c>
      <c r="E215" s="235" t="s">
        <v>1</v>
      </c>
      <c r="F215" s="236" t="s">
        <v>118</v>
      </c>
      <c r="G215" s="234"/>
      <c r="H215" s="237">
        <v>2320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AT215" s="243" t="s">
        <v>188</v>
      </c>
      <c r="AU215" s="243" t="s">
        <v>90</v>
      </c>
      <c r="AV215" s="12" t="s">
        <v>90</v>
      </c>
      <c r="AW215" s="12" t="s">
        <v>44</v>
      </c>
      <c r="AX215" s="12" t="s">
        <v>82</v>
      </c>
      <c r="AY215" s="243" t="s">
        <v>177</v>
      </c>
    </row>
    <row r="216" s="13" customFormat="1">
      <c r="B216" s="244"/>
      <c r="C216" s="245"/>
      <c r="D216" s="230" t="s">
        <v>188</v>
      </c>
      <c r="E216" s="246" t="s">
        <v>1</v>
      </c>
      <c r="F216" s="247" t="s">
        <v>192</v>
      </c>
      <c r="G216" s="245"/>
      <c r="H216" s="248">
        <v>2320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AT216" s="254" t="s">
        <v>188</v>
      </c>
      <c r="AU216" s="254" t="s">
        <v>90</v>
      </c>
      <c r="AV216" s="13" t="s">
        <v>184</v>
      </c>
      <c r="AW216" s="13" t="s">
        <v>44</v>
      </c>
      <c r="AX216" s="13" t="s">
        <v>23</v>
      </c>
      <c r="AY216" s="254" t="s">
        <v>177</v>
      </c>
    </row>
    <row r="217" s="1" customFormat="1" ht="22.5" customHeight="1">
      <c r="B217" s="39"/>
      <c r="C217" s="266" t="s">
        <v>378</v>
      </c>
      <c r="D217" s="266" t="s">
        <v>360</v>
      </c>
      <c r="E217" s="267" t="s">
        <v>379</v>
      </c>
      <c r="F217" s="268" t="s">
        <v>380</v>
      </c>
      <c r="G217" s="269" t="s">
        <v>116</v>
      </c>
      <c r="H217" s="270">
        <v>37</v>
      </c>
      <c r="I217" s="271"/>
      <c r="J217" s="272">
        <f>ROUND(I217*H217,2)</f>
        <v>0</v>
      </c>
      <c r="K217" s="268" t="s">
        <v>183</v>
      </c>
      <c r="L217" s="273"/>
      <c r="M217" s="274" t="s">
        <v>1</v>
      </c>
      <c r="N217" s="275" t="s">
        <v>55</v>
      </c>
      <c r="O217" s="80"/>
      <c r="P217" s="227">
        <f>O217*H217</f>
        <v>0</v>
      </c>
      <c r="Q217" s="227">
        <v>0.39700000000000002</v>
      </c>
      <c r="R217" s="227">
        <f>Q217*H217</f>
        <v>14.689</v>
      </c>
      <c r="S217" s="227">
        <v>0</v>
      </c>
      <c r="T217" s="228">
        <f>S217*H217</f>
        <v>0</v>
      </c>
      <c r="AR217" s="17" t="s">
        <v>236</v>
      </c>
      <c r="AT217" s="17" t="s">
        <v>360</v>
      </c>
      <c r="AU217" s="17" t="s">
        <v>90</v>
      </c>
      <c r="AY217" s="17" t="s">
        <v>177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7" t="s">
        <v>184</v>
      </c>
      <c r="BK217" s="229">
        <f>ROUND(I217*H217,2)</f>
        <v>0</v>
      </c>
      <c r="BL217" s="17" t="s">
        <v>184</v>
      </c>
      <c r="BM217" s="17" t="s">
        <v>381</v>
      </c>
    </row>
    <row r="218" s="1" customFormat="1">
      <c r="B218" s="39"/>
      <c r="C218" s="40"/>
      <c r="D218" s="230" t="s">
        <v>186</v>
      </c>
      <c r="E218" s="40"/>
      <c r="F218" s="231" t="s">
        <v>380</v>
      </c>
      <c r="G218" s="40"/>
      <c r="H218" s="40"/>
      <c r="I218" s="145"/>
      <c r="J218" s="40"/>
      <c r="K218" s="40"/>
      <c r="L218" s="44"/>
      <c r="M218" s="232"/>
      <c r="N218" s="80"/>
      <c r="O218" s="80"/>
      <c r="P218" s="80"/>
      <c r="Q218" s="80"/>
      <c r="R218" s="80"/>
      <c r="S218" s="80"/>
      <c r="T218" s="81"/>
      <c r="AT218" s="17" t="s">
        <v>186</v>
      </c>
      <c r="AU218" s="17" t="s">
        <v>90</v>
      </c>
    </row>
    <row r="219" s="1" customFormat="1">
      <c r="B219" s="39"/>
      <c r="C219" s="40"/>
      <c r="D219" s="230" t="s">
        <v>197</v>
      </c>
      <c r="E219" s="40"/>
      <c r="F219" s="255" t="s">
        <v>382</v>
      </c>
      <c r="G219" s="40"/>
      <c r="H219" s="40"/>
      <c r="I219" s="145"/>
      <c r="J219" s="40"/>
      <c r="K219" s="40"/>
      <c r="L219" s="44"/>
      <c r="M219" s="232"/>
      <c r="N219" s="80"/>
      <c r="O219" s="80"/>
      <c r="P219" s="80"/>
      <c r="Q219" s="80"/>
      <c r="R219" s="80"/>
      <c r="S219" s="80"/>
      <c r="T219" s="81"/>
      <c r="AT219" s="17" t="s">
        <v>197</v>
      </c>
      <c r="AU219" s="17" t="s">
        <v>90</v>
      </c>
    </row>
    <row r="220" s="1" customFormat="1" ht="22.5" customHeight="1">
      <c r="B220" s="39"/>
      <c r="C220" s="266" t="s">
        <v>383</v>
      </c>
      <c r="D220" s="266" t="s">
        <v>360</v>
      </c>
      <c r="E220" s="267" t="s">
        <v>384</v>
      </c>
      <c r="F220" s="268" t="s">
        <v>385</v>
      </c>
      <c r="G220" s="269" t="s">
        <v>116</v>
      </c>
      <c r="H220" s="270">
        <v>37</v>
      </c>
      <c r="I220" s="271"/>
      <c r="J220" s="272">
        <f>ROUND(I220*H220,2)</f>
        <v>0</v>
      </c>
      <c r="K220" s="268" t="s">
        <v>183</v>
      </c>
      <c r="L220" s="273"/>
      <c r="M220" s="274" t="s">
        <v>1</v>
      </c>
      <c r="N220" s="275" t="s">
        <v>55</v>
      </c>
      <c r="O220" s="80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AR220" s="17" t="s">
        <v>236</v>
      </c>
      <c r="AT220" s="17" t="s">
        <v>360</v>
      </c>
      <c r="AU220" s="17" t="s">
        <v>90</v>
      </c>
      <c r="AY220" s="17" t="s">
        <v>177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7" t="s">
        <v>184</v>
      </c>
      <c r="BK220" s="229">
        <f>ROUND(I220*H220,2)</f>
        <v>0</v>
      </c>
      <c r="BL220" s="17" t="s">
        <v>184</v>
      </c>
      <c r="BM220" s="17" t="s">
        <v>386</v>
      </c>
    </row>
    <row r="221" s="1" customFormat="1">
      <c r="B221" s="39"/>
      <c r="C221" s="40"/>
      <c r="D221" s="230" t="s">
        <v>186</v>
      </c>
      <c r="E221" s="40"/>
      <c r="F221" s="231" t="s">
        <v>385</v>
      </c>
      <c r="G221" s="40"/>
      <c r="H221" s="40"/>
      <c r="I221" s="145"/>
      <c r="J221" s="40"/>
      <c r="K221" s="40"/>
      <c r="L221" s="44"/>
      <c r="M221" s="232"/>
      <c r="N221" s="80"/>
      <c r="O221" s="80"/>
      <c r="P221" s="80"/>
      <c r="Q221" s="80"/>
      <c r="R221" s="80"/>
      <c r="S221" s="80"/>
      <c r="T221" s="81"/>
      <c r="AT221" s="17" t="s">
        <v>186</v>
      </c>
      <c r="AU221" s="17" t="s">
        <v>90</v>
      </c>
    </row>
    <row r="222" s="1" customFormat="1" ht="22.5" customHeight="1">
      <c r="B222" s="39"/>
      <c r="C222" s="266" t="s">
        <v>387</v>
      </c>
      <c r="D222" s="266" t="s">
        <v>360</v>
      </c>
      <c r="E222" s="267" t="s">
        <v>388</v>
      </c>
      <c r="F222" s="268" t="s">
        <v>389</v>
      </c>
      <c r="G222" s="269" t="s">
        <v>116</v>
      </c>
      <c r="H222" s="270">
        <v>140</v>
      </c>
      <c r="I222" s="271"/>
      <c r="J222" s="272">
        <f>ROUND(I222*H222,2)</f>
        <v>0</v>
      </c>
      <c r="K222" s="268" t="s">
        <v>183</v>
      </c>
      <c r="L222" s="273"/>
      <c r="M222" s="274" t="s">
        <v>1</v>
      </c>
      <c r="N222" s="275" t="s">
        <v>55</v>
      </c>
      <c r="O222" s="80"/>
      <c r="P222" s="227">
        <f>O222*H222</f>
        <v>0</v>
      </c>
      <c r="Q222" s="227">
        <v>0.00012999999999999999</v>
      </c>
      <c r="R222" s="227">
        <f>Q222*H222</f>
        <v>0.018199999999999997</v>
      </c>
      <c r="S222" s="227">
        <v>0</v>
      </c>
      <c r="T222" s="228">
        <f>S222*H222</f>
        <v>0</v>
      </c>
      <c r="AR222" s="17" t="s">
        <v>236</v>
      </c>
      <c r="AT222" s="17" t="s">
        <v>360</v>
      </c>
      <c r="AU222" s="17" t="s">
        <v>90</v>
      </c>
      <c r="AY222" s="17" t="s">
        <v>177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7" t="s">
        <v>184</v>
      </c>
      <c r="BK222" s="229">
        <f>ROUND(I222*H222,2)</f>
        <v>0</v>
      </c>
      <c r="BL222" s="17" t="s">
        <v>184</v>
      </c>
      <c r="BM222" s="17" t="s">
        <v>390</v>
      </c>
    </row>
    <row r="223" s="1" customFormat="1">
      <c r="B223" s="39"/>
      <c r="C223" s="40"/>
      <c r="D223" s="230" t="s">
        <v>186</v>
      </c>
      <c r="E223" s="40"/>
      <c r="F223" s="231" t="s">
        <v>389</v>
      </c>
      <c r="G223" s="40"/>
      <c r="H223" s="40"/>
      <c r="I223" s="145"/>
      <c r="J223" s="40"/>
      <c r="K223" s="40"/>
      <c r="L223" s="44"/>
      <c r="M223" s="232"/>
      <c r="N223" s="80"/>
      <c r="O223" s="80"/>
      <c r="P223" s="80"/>
      <c r="Q223" s="80"/>
      <c r="R223" s="80"/>
      <c r="S223" s="80"/>
      <c r="T223" s="81"/>
      <c r="AT223" s="17" t="s">
        <v>186</v>
      </c>
      <c r="AU223" s="17" t="s">
        <v>90</v>
      </c>
    </row>
    <row r="224" s="1" customFormat="1" ht="22.5" customHeight="1">
      <c r="B224" s="39"/>
      <c r="C224" s="266" t="s">
        <v>391</v>
      </c>
      <c r="D224" s="266" t="s">
        <v>360</v>
      </c>
      <c r="E224" s="267" t="s">
        <v>392</v>
      </c>
      <c r="F224" s="268" t="s">
        <v>393</v>
      </c>
      <c r="G224" s="269" t="s">
        <v>116</v>
      </c>
      <c r="H224" s="270">
        <v>140</v>
      </c>
      <c r="I224" s="271"/>
      <c r="J224" s="272">
        <f>ROUND(I224*H224,2)</f>
        <v>0</v>
      </c>
      <c r="K224" s="268" t="s">
        <v>183</v>
      </c>
      <c r="L224" s="273"/>
      <c r="M224" s="274" t="s">
        <v>1</v>
      </c>
      <c r="N224" s="275" t="s">
        <v>55</v>
      </c>
      <c r="O224" s="80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AR224" s="17" t="s">
        <v>236</v>
      </c>
      <c r="AT224" s="17" t="s">
        <v>360</v>
      </c>
      <c r="AU224" s="17" t="s">
        <v>90</v>
      </c>
      <c r="AY224" s="17" t="s">
        <v>177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7" t="s">
        <v>184</v>
      </c>
      <c r="BK224" s="229">
        <f>ROUND(I224*H224,2)</f>
        <v>0</v>
      </c>
      <c r="BL224" s="17" t="s">
        <v>184</v>
      </c>
      <c r="BM224" s="17" t="s">
        <v>394</v>
      </c>
    </row>
    <row r="225" s="1" customFormat="1">
      <c r="B225" s="39"/>
      <c r="C225" s="40"/>
      <c r="D225" s="230" t="s">
        <v>186</v>
      </c>
      <c r="E225" s="40"/>
      <c r="F225" s="231" t="s">
        <v>393</v>
      </c>
      <c r="G225" s="40"/>
      <c r="H225" s="40"/>
      <c r="I225" s="145"/>
      <c r="J225" s="40"/>
      <c r="K225" s="40"/>
      <c r="L225" s="44"/>
      <c r="M225" s="232"/>
      <c r="N225" s="80"/>
      <c r="O225" s="80"/>
      <c r="P225" s="80"/>
      <c r="Q225" s="80"/>
      <c r="R225" s="80"/>
      <c r="S225" s="80"/>
      <c r="T225" s="81"/>
      <c r="AT225" s="17" t="s">
        <v>186</v>
      </c>
      <c r="AU225" s="17" t="s">
        <v>90</v>
      </c>
    </row>
    <row r="226" s="1" customFormat="1" ht="22.5" customHeight="1">
      <c r="B226" s="39"/>
      <c r="C226" s="218" t="s">
        <v>395</v>
      </c>
      <c r="D226" s="218" t="s">
        <v>180</v>
      </c>
      <c r="E226" s="219" t="s">
        <v>396</v>
      </c>
      <c r="F226" s="220" t="s">
        <v>397</v>
      </c>
      <c r="G226" s="221" t="s">
        <v>138</v>
      </c>
      <c r="H226" s="222">
        <v>42.029000000000003</v>
      </c>
      <c r="I226" s="223"/>
      <c r="J226" s="224">
        <f>ROUND(I226*H226,2)</f>
        <v>0</v>
      </c>
      <c r="K226" s="220" t="s">
        <v>183</v>
      </c>
      <c r="L226" s="44"/>
      <c r="M226" s="225" t="s">
        <v>1</v>
      </c>
      <c r="N226" s="226" t="s">
        <v>55</v>
      </c>
      <c r="O226" s="80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AR226" s="17" t="s">
        <v>184</v>
      </c>
      <c r="AT226" s="17" t="s">
        <v>180</v>
      </c>
      <c r="AU226" s="17" t="s">
        <v>90</v>
      </c>
      <c r="AY226" s="17" t="s">
        <v>177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7" t="s">
        <v>184</v>
      </c>
      <c r="BK226" s="229">
        <f>ROUND(I226*H226,2)</f>
        <v>0</v>
      </c>
      <c r="BL226" s="17" t="s">
        <v>184</v>
      </c>
      <c r="BM226" s="17" t="s">
        <v>398</v>
      </c>
    </row>
    <row r="227" s="1" customFormat="1">
      <c r="B227" s="39"/>
      <c r="C227" s="40"/>
      <c r="D227" s="230" t="s">
        <v>186</v>
      </c>
      <c r="E227" s="40"/>
      <c r="F227" s="231" t="s">
        <v>399</v>
      </c>
      <c r="G227" s="40"/>
      <c r="H227" s="40"/>
      <c r="I227" s="145"/>
      <c r="J227" s="40"/>
      <c r="K227" s="40"/>
      <c r="L227" s="44"/>
      <c r="M227" s="232"/>
      <c r="N227" s="80"/>
      <c r="O227" s="80"/>
      <c r="P227" s="80"/>
      <c r="Q227" s="80"/>
      <c r="R227" s="80"/>
      <c r="S227" s="80"/>
      <c r="T227" s="81"/>
      <c r="AT227" s="17" t="s">
        <v>186</v>
      </c>
      <c r="AU227" s="17" t="s">
        <v>90</v>
      </c>
    </row>
    <row r="228" s="12" customFormat="1">
      <c r="B228" s="233"/>
      <c r="C228" s="234"/>
      <c r="D228" s="230" t="s">
        <v>188</v>
      </c>
      <c r="E228" s="235" t="s">
        <v>1</v>
      </c>
      <c r="F228" s="236" t="s">
        <v>400</v>
      </c>
      <c r="G228" s="234"/>
      <c r="H228" s="237">
        <v>25.077999999999999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AT228" s="243" t="s">
        <v>188</v>
      </c>
      <c r="AU228" s="243" t="s">
        <v>90</v>
      </c>
      <c r="AV228" s="12" t="s">
        <v>90</v>
      </c>
      <c r="AW228" s="12" t="s">
        <v>44</v>
      </c>
      <c r="AX228" s="12" t="s">
        <v>82</v>
      </c>
      <c r="AY228" s="243" t="s">
        <v>177</v>
      </c>
    </row>
    <row r="229" s="12" customFormat="1">
      <c r="B229" s="233"/>
      <c r="C229" s="234"/>
      <c r="D229" s="230" t="s">
        <v>188</v>
      </c>
      <c r="E229" s="235" t="s">
        <v>1</v>
      </c>
      <c r="F229" s="236" t="s">
        <v>401</v>
      </c>
      <c r="G229" s="234"/>
      <c r="H229" s="237">
        <v>6.96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188</v>
      </c>
      <c r="AU229" s="243" t="s">
        <v>90</v>
      </c>
      <c r="AV229" s="12" t="s">
        <v>90</v>
      </c>
      <c r="AW229" s="12" t="s">
        <v>44</v>
      </c>
      <c r="AX229" s="12" t="s">
        <v>82</v>
      </c>
      <c r="AY229" s="243" t="s">
        <v>177</v>
      </c>
    </row>
    <row r="230" s="12" customFormat="1">
      <c r="B230" s="233"/>
      <c r="C230" s="234"/>
      <c r="D230" s="230" t="s">
        <v>188</v>
      </c>
      <c r="E230" s="235" t="s">
        <v>1</v>
      </c>
      <c r="F230" s="236" t="s">
        <v>402</v>
      </c>
      <c r="G230" s="234"/>
      <c r="H230" s="237">
        <v>5.2889999999999997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AT230" s="243" t="s">
        <v>188</v>
      </c>
      <c r="AU230" s="243" t="s">
        <v>90</v>
      </c>
      <c r="AV230" s="12" t="s">
        <v>90</v>
      </c>
      <c r="AW230" s="12" t="s">
        <v>44</v>
      </c>
      <c r="AX230" s="12" t="s">
        <v>82</v>
      </c>
      <c r="AY230" s="243" t="s">
        <v>177</v>
      </c>
    </row>
    <row r="231" s="12" customFormat="1">
      <c r="B231" s="233"/>
      <c r="C231" s="234"/>
      <c r="D231" s="230" t="s">
        <v>188</v>
      </c>
      <c r="E231" s="235" t="s">
        <v>1</v>
      </c>
      <c r="F231" s="236" t="s">
        <v>403</v>
      </c>
      <c r="G231" s="234"/>
      <c r="H231" s="237">
        <v>3.617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AT231" s="243" t="s">
        <v>188</v>
      </c>
      <c r="AU231" s="243" t="s">
        <v>90</v>
      </c>
      <c r="AV231" s="12" t="s">
        <v>90</v>
      </c>
      <c r="AW231" s="12" t="s">
        <v>44</v>
      </c>
      <c r="AX231" s="12" t="s">
        <v>82</v>
      </c>
      <c r="AY231" s="243" t="s">
        <v>177</v>
      </c>
    </row>
    <row r="232" s="12" customFormat="1">
      <c r="B232" s="233"/>
      <c r="C232" s="234"/>
      <c r="D232" s="230" t="s">
        <v>188</v>
      </c>
      <c r="E232" s="235" t="s">
        <v>1</v>
      </c>
      <c r="F232" s="236" t="s">
        <v>404</v>
      </c>
      <c r="G232" s="234"/>
      <c r="H232" s="237">
        <v>1.085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AT232" s="243" t="s">
        <v>188</v>
      </c>
      <c r="AU232" s="243" t="s">
        <v>90</v>
      </c>
      <c r="AV232" s="12" t="s">
        <v>90</v>
      </c>
      <c r="AW232" s="12" t="s">
        <v>44</v>
      </c>
      <c r="AX232" s="12" t="s">
        <v>82</v>
      </c>
      <c r="AY232" s="243" t="s">
        <v>177</v>
      </c>
    </row>
    <row r="233" s="13" customFormat="1">
      <c r="B233" s="244"/>
      <c r="C233" s="245"/>
      <c r="D233" s="230" t="s">
        <v>188</v>
      </c>
      <c r="E233" s="246" t="s">
        <v>147</v>
      </c>
      <c r="F233" s="247" t="s">
        <v>192</v>
      </c>
      <c r="G233" s="245"/>
      <c r="H233" s="248">
        <v>42.029000000000003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AT233" s="254" t="s">
        <v>188</v>
      </c>
      <c r="AU233" s="254" t="s">
        <v>90</v>
      </c>
      <c r="AV233" s="13" t="s">
        <v>184</v>
      </c>
      <c r="AW233" s="13" t="s">
        <v>44</v>
      </c>
      <c r="AX233" s="13" t="s">
        <v>23</v>
      </c>
      <c r="AY233" s="254" t="s">
        <v>177</v>
      </c>
    </row>
    <row r="234" s="11" customFormat="1" ht="25.92" customHeight="1">
      <c r="B234" s="202"/>
      <c r="C234" s="203"/>
      <c r="D234" s="204" t="s">
        <v>81</v>
      </c>
      <c r="E234" s="205" t="s">
        <v>405</v>
      </c>
      <c r="F234" s="205" t="s">
        <v>406</v>
      </c>
      <c r="G234" s="203"/>
      <c r="H234" s="203"/>
      <c r="I234" s="206"/>
      <c r="J234" s="207">
        <f>BK234</f>
        <v>0</v>
      </c>
      <c r="K234" s="203"/>
      <c r="L234" s="208"/>
      <c r="M234" s="209"/>
      <c r="N234" s="210"/>
      <c r="O234" s="210"/>
      <c r="P234" s="211">
        <f>SUM(P235:P287)</f>
        <v>0</v>
      </c>
      <c r="Q234" s="210"/>
      <c r="R234" s="211">
        <f>SUM(R235:R287)</f>
        <v>0</v>
      </c>
      <c r="S234" s="210"/>
      <c r="T234" s="212">
        <f>SUM(T235:T287)</f>
        <v>0</v>
      </c>
      <c r="AR234" s="213" t="s">
        <v>184</v>
      </c>
      <c r="AT234" s="214" t="s">
        <v>81</v>
      </c>
      <c r="AU234" s="214" t="s">
        <v>82</v>
      </c>
      <c r="AY234" s="213" t="s">
        <v>177</v>
      </c>
      <c r="BK234" s="215">
        <f>SUM(BK235:BK287)</f>
        <v>0</v>
      </c>
    </row>
    <row r="235" s="1" customFormat="1" ht="22.5" customHeight="1">
      <c r="B235" s="39"/>
      <c r="C235" s="218" t="s">
        <v>407</v>
      </c>
      <c r="D235" s="218" t="s">
        <v>180</v>
      </c>
      <c r="E235" s="219" t="s">
        <v>408</v>
      </c>
      <c r="F235" s="220" t="s">
        <v>409</v>
      </c>
      <c r="G235" s="221" t="s">
        <v>116</v>
      </c>
      <c r="H235" s="222">
        <v>6</v>
      </c>
      <c r="I235" s="223"/>
      <c r="J235" s="224">
        <f>ROUND(I235*H235,2)</f>
        <v>0</v>
      </c>
      <c r="K235" s="220" t="s">
        <v>183</v>
      </c>
      <c r="L235" s="44"/>
      <c r="M235" s="225" t="s">
        <v>1</v>
      </c>
      <c r="N235" s="226" t="s">
        <v>55</v>
      </c>
      <c r="O235" s="80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AR235" s="17" t="s">
        <v>410</v>
      </c>
      <c r="AT235" s="17" t="s">
        <v>180</v>
      </c>
      <c r="AU235" s="17" t="s">
        <v>23</v>
      </c>
      <c r="AY235" s="17" t="s">
        <v>177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7" t="s">
        <v>184</v>
      </c>
      <c r="BK235" s="229">
        <f>ROUND(I235*H235,2)</f>
        <v>0</v>
      </c>
      <c r="BL235" s="17" t="s">
        <v>410</v>
      </c>
      <c r="BM235" s="17" t="s">
        <v>411</v>
      </c>
    </row>
    <row r="236" s="1" customFormat="1">
      <c r="B236" s="39"/>
      <c r="C236" s="40"/>
      <c r="D236" s="230" t="s">
        <v>186</v>
      </c>
      <c r="E236" s="40"/>
      <c r="F236" s="231" t="s">
        <v>409</v>
      </c>
      <c r="G236" s="40"/>
      <c r="H236" s="40"/>
      <c r="I236" s="145"/>
      <c r="J236" s="40"/>
      <c r="K236" s="40"/>
      <c r="L236" s="44"/>
      <c r="M236" s="232"/>
      <c r="N236" s="80"/>
      <c r="O236" s="80"/>
      <c r="P236" s="80"/>
      <c r="Q236" s="80"/>
      <c r="R236" s="80"/>
      <c r="S236" s="80"/>
      <c r="T236" s="81"/>
      <c r="AT236" s="17" t="s">
        <v>186</v>
      </c>
      <c r="AU236" s="17" t="s">
        <v>23</v>
      </c>
    </row>
    <row r="237" s="1" customFormat="1">
      <c r="B237" s="39"/>
      <c r="C237" s="40"/>
      <c r="D237" s="230" t="s">
        <v>197</v>
      </c>
      <c r="E237" s="40"/>
      <c r="F237" s="255" t="s">
        <v>412</v>
      </c>
      <c r="G237" s="40"/>
      <c r="H237" s="40"/>
      <c r="I237" s="145"/>
      <c r="J237" s="40"/>
      <c r="K237" s="40"/>
      <c r="L237" s="44"/>
      <c r="M237" s="232"/>
      <c r="N237" s="80"/>
      <c r="O237" s="80"/>
      <c r="P237" s="80"/>
      <c r="Q237" s="80"/>
      <c r="R237" s="80"/>
      <c r="S237" s="80"/>
      <c r="T237" s="81"/>
      <c r="AT237" s="17" t="s">
        <v>197</v>
      </c>
      <c r="AU237" s="17" t="s">
        <v>23</v>
      </c>
    </row>
    <row r="238" s="1" customFormat="1" ht="22.5" customHeight="1">
      <c r="B238" s="39"/>
      <c r="C238" s="218" t="s">
        <v>413</v>
      </c>
      <c r="D238" s="218" t="s">
        <v>180</v>
      </c>
      <c r="E238" s="219" t="s">
        <v>414</v>
      </c>
      <c r="F238" s="220" t="s">
        <v>415</v>
      </c>
      <c r="G238" s="221" t="s">
        <v>116</v>
      </c>
      <c r="H238" s="222">
        <v>6</v>
      </c>
      <c r="I238" s="223"/>
      <c r="J238" s="224">
        <f>ROUND(I238*H238,2)</f>
        <v>0</v>
      </c>
      <c r="K238" s="220" t="s">
        <v>183</v>
      </c>
      <c r="L238" s="44"/>
      <c r="M238" s="225" t="s">
        <v>1</v>
      </c>
      <c r="N238" s="226" t="s">
        <v>55</v>
      </c>
      <c r="O238" s="80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AR238" s="17" t="s">
        <v>410</v>
      </c>
      <c r="AT238" s="17" t="s">
        <v>180</v>
      </c>
      <c r="AU238" s="17" t="s">
        <v>23</v>
      </c>
      <c r="AY238" s="17" t="s">
        <v>177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7" t="s">
        <v>184</v>
      </c>
      <c r="BK238" s="229">
        <f>ROUND(I238*H238,2)</f>
        <v>0</v>
      </c>
      <c r="BL238" s="17" t="s">
        <v>410</v>
      </c>
      <c r="BM238" s="17" t="s">
        <v>416</v>
      </c>
    </row>
    <row r="239" s="1" customFormat="1">
      <c r="B239" s="39"/>
      <c r="C239" s="40"/>
      <c r="D239" s="230" t="s">
        <v>186</v>
      </c>
      <c r="E239" s="40"/>
      <c r="F239" s="231" t="s">
        <v>417</v>
      </c>
      <c r="G239" s="40"/>
      <c r="H239" s="40"/>
      <c r="I239" s="145"/>
      <c r="J239" s="40"/>
      <c r="K239" s="40"/>
      <c r="L239" s="44"/>
      <c r="M239" s="232"/>
      <c r="N239" s="80"/>
      <c r="O239" s="80"/>
      <c r="P239" s="80"/>
      <c r="Q239" s="80"/>
      <c r="R239" s="80"/>
      <c r="S239" s="80"/>
      <c r="T239" s="81"/>
      <c r="AT239" s="17" t="s">
        <v>186</v>
      </c>
      <c r="AU239" s="17" t="s">
        <v>23</v>
      </c>
    </row>
    <row r="240" s="1" customFormat="1" ht="22.5" customHeight="1">
      <c r="B240" s="39"/>
      <c r="C240" s="218" t="s">
        <v>418</v>
      </c>
      <c r="D240" s="218" t="s">
        <v>180</v>
      </c>
      <c r="E240" s="219" t="s">
        <v>419</v>
      </c>
      <c r="F240" s="220" t="s">
        <v>420</v>
      </c>
      <c r="G240" s="221" t="s">
        <v>138</v>
      </c>
      <c r="H240" s="222">
        <v>452.08999999999998</v>
      </c>
      <c r="I240" s="223"/>
      <c r="J240" s="224">
        <f>ROUND(I240*H240,2)</f>
        <v>0</v>
      </c>
      <c r="K240" s="220" t="s">
        <v>183</v>
      </c>
      <c r="L240" s="44"/>
      <c r="M240" s="225" t="s">
        <v>1</v>
      </c>
      <c r="N240" s="226" t="s">
        <v>55</v>
      </c>
      <c r="O240" s="80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AR240" s="17" t="s">
        <v>410</v>
      </c>
      <c r="AT240" s="17" t="s">
        <v>180</v>
      </c>
      <c r="AU240" s="17" t="s">
        <v>23</v>
      </c>
      <c r="AY240" s="17" t="s">
        <v>177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7" t="s">
        <v>184</v>
      </c>
      <c r="BK240" s="229">
        <f>ROUND(I240*H240,2)</f>
        <v>0</v>
      </c>
      <c r="BL240" s="17" t="s">
        <v>410</v>
      </c>
      <c r="BM240" s="17" t="s">
        <v>421</v>
      </c>
    </row>
    <row r="241" s="1" customFormat="1">
      <c r="B241" s="39"/>
      <c r="C241" s="40"/>
      <c r="D241" s="230" t="s">
        <v>186</v>
      </c>
      <c r="E241" s="40"/>
      <c r="F241" s="231" t="s">
        <v>422</v>
      </c>
      <c r="G241" s="40"/>
      <c r="H241" s="40"/>
      <c r="I241" s="145"/>
      <c r="J241" s="40"/>
      <c r="K241" s="40"/>
      <c r="L241" s="44"/>
      <c r="M241" s="232"/>
      <c r="N241" s="80"/>
      <c r="O241" s="80"/>
      <c r="P241" s="80"/>
      <c r="Q241" s="80"/>
      <c r="R241" s="80"/>
      <c r="S241" s="80"/>
      <c r="T241" s="81"/>
      <c r="AT241" s="17" t="s">
        <v>186</v>
      </c>
      <c r="AU241" s="17" t="s">
        <v>23</v>
      </c>
    </row>
    <row r="242" s="12" customFormat="1">
      <c r="B242" s="233"/>
      <c r="C242" s="234"/>
      <c r="D242" s="230" t="s">
        <v>188</v>
      </c>
      <c r="E242" s="235" t="s">
        <v>1</v>
      </c>
      <c r="F242" s="236" t="s">
        <v>141</v>
      </c>
      <c r="G242" s="234"/>
      <c r="H242" s="237">
        <v>452.08999999999998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AT242" s="243" t="s">
        <v>188</v>
      </c>
      <c r="AU242" s="243" t="s">
        <v>23</v>
      </c>
      <c r="AV242" s="12" t="s">
        <v>90</v>
      </c>
      <c r="AW242" s="12" t="s">
        <v>44</v>
      </c>
      <c r="AX242" s="12" t="s">
        <v>82</v>
      </c>
      <c r="AY242" s="243" t="s">
        <v>177</v>
      </c>
    </row>
    <row r="243" s="13" customFormat="1">
      <c r="B243" s="244"/>
      <c r="C243" s="245"/>
      <c r="D243" s="230" t="s">
        <v>188</v>
      </c>
      <c r="E243" s="246" t="s">
        <v>1</v>
      </c>
      <c r="F243" s="247" t="s">
        <v>192</v>
      </c>
      <c r="G243" s="245"/>
      <c r="H243" s="248">
        <v>452.08999999999998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AT243" s="254" t="s">
        <v>188</v>
      </c>
      <c r="AU243" s="254" t="s">
        <v>23</v>
      </c>
      <c r="AV243" s="13" t="s">
        <v>184</v>
      </c>
      <c r="AW243" s="13" t="s">
        <v>44</v>
      </c>
      <c r="AX243" s="13" t="s">
        <v>23</v>
      </c>
      <c r="AY243" s="254" t="s">
        <v>177</v>
      </c>
    </row>
    <row r="244" s="1" customFormat="1" ht="22.5" customHeight="1">
      <c r="B244" s="39"/>
      <c r="C244" s="218" t="s">
        <v>423</v>
      </c>
      <c r="D244" s="218" t="s">
        <v>180</v>
      </c>
      <c r="E244" s="219" t="s">
        <v>424</v>
      </c>
      <c r="F244" s="220" t="s">
        <v>425</v>
      </c>
      <c r="G244" s="221" t="s">
        <v>138</v>
      </c>
      <c r="H244" s="222">
        <v>3392.9270000000001</v>
      </c>
      <c r="I244" s="223"/>
      <c r="J244" s="224">
        <f>ROUND(I244*H244,2)</f>
        <v>0</v>
      </c>
      <c r="K244" s="220" t="s">
        <v>183</v>
      </c>
      <c r="L244" s="44"/>
      <c r="M244" s="225" t="s">
        <v>1</v>
      </c>
      <c r="N244" s="226" t="s">
        <v>55</v>
      </c>
      <c r="O244" s="80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AR244" s="17" t="s">
        <v>410</v>
      </c>
      <c r="AT244" s="17" t="s">
        <v>180</v>
      </c>
      <c r="AU244" s="17" t="s">
        <v>23</v>
      </c>
      <c r="AY244" s="17" t="s">
        <v>177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7" t="s">
        <v>184</v>
      </c>
      <c r="BK244" s="229">
        <f>ROUND(I244*H244,2)</f>
        <v>0</v>
      </c>
      <c r="BL244" s="17" t="s">
        <v>410</v>
      </c>
      <c r="BM244" s="17" t="s">
        <v>426</v>
      </c>
    </row>
    <row r="245" s="1" customFormat="1">
      <c r="B245" s="39"/>
      <c r="C245" s="40"/>
      <c r="D245" s="230" t="s">
        <v>186</v>
      </c>
      <c r="E245" s="40"/>
      <c r="F245" s="231" t="s">
        <v>427</v>
      </c>
      <c r="G245" s="40"/>
      <c r="H245" s="40"/>
      <c r="I245" s="145"/>
      <c r="J245" s="40"/>
      <c r="K245" s="40"/>
      <c r="L245" s="44"/>
      <c r="M245" s="232"/>
      <c r="N245" s="80"/>
      <c r="O245" s="80"/>
      <c r="P245" s="80"/>
      <c r="Q245" s="80"/>
      <c r="R245" s="80"/>
      <c r="S245" s="80"/>
      <c r="T245" s="81"/>
      <c r="AT245" s="17" t="s">
        <v>186</v>
      </c>
      <c r="AU245" s="17" t="s">
        <v>23</v>
      </c>
    </row>
    <row r="246" s="12" customFormat="1">
      <c r="B246" s="233"/>
      <c r="C246" s="234"/>
      <c r="D246" s="230" t="s">
        <v>188</v>
      </c>
      <c r="E246" s="235" t="s">
        <v>1</v>
      </c>
      <c r="F246" s="236" t="s">
        <v>147</v>
      </c>
      <c r="G246" s="234"/>
      <c r="H246" s="237">
        <v>42.029000000000003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AT246" s="243" t="s">
        <v>188</v>
      </c>
      <c r="AU246" s="243" t="s">
        <v>23</v>
      </c>
      <c r="AV246" s="12" t="s">
        <v>90</v>
      </c>
      <c r="AW246" s="12" t="s">
        <v>44</v>
      </c>
      <c r="AX246" s="12" t="s">
        <v>82</v>
      </c>
      <c r="AY246" s="243" t="s">
        <v>177</v>
      </c>
    </row>
    <row r="247" s="12" customFormat="1">
      <c r="B247" s="233"/>
      <c r="C247" s="234"/>
      <c r="D247" s="230" t="s">
        <v>188</v>
      </c>
      <c r="E247" s="235" t="s">
        <v>1</v>
      </c>
      <c r="F247" s="236" t="s">
        <v>136</v>
      </c>
      <c r="G247" s="234"/>
      <c r="H247" s="237">
        <v>3350.8980000000001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AT247" s="243" t="s">
        <v>188</v>
      </c>
      <c r="AU247" s="243" t="s">
        <v>23</v>
      </c>
      <c r="AV247" s="12" t="s">
        <v>90</v>
      </c>
      <c r="AW247" s="12" t="s">
        <v>44</v>
      </c>
      <c r="AX247" s="12" t="s">
        <v>82</v>
      </c>
      <c r="AY247" s="243" t="s">
        <v>177</v>
      </c>
    </row>
    <row r="248" s="13" customFormat="1">
      <c r="B248" s="244"/>
      <c r="C248" s="245"/>
      <c r="D248" s="230" t="s">
        <v>188</v>
      </c>
      <c r="E248" s="246" t="s">
        <v>1</v>
      </c>
      <c r="F248" s="247" t="s">
        <v>192</v>
      </c>
      <c r="G248" s="245"/>
      <c r="H248" s="248">
        <v>3392.9270000000001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AT248" s="254" t="s">
        <v>188</v>
      </c>
      <c r="AU248" s="254" t="s">
        <v>23</v>
      </c>
      <c r="AV248" s="13" t="s">
        <v>184</v>
      </c>
      <c r="AW248" s="13" t="s">
        <v>44</v>
      </c>
      <c r="AX248" s="13" t="s">
        <v>23</v>
      </c>
      <c r="AY248" s="254" t="s">
        <v>177</v>
      </c>
    </row>
    <row r="249" s="1" customFormat="1" ht="22.5" customHeight="1">
      <c r="B249" s="39"/>
      <c r="C249" s="218" t="s">
        <v>428</v>
      </c>
      <c r="D249" s="218" t="s">
        <v>180</v>
      </c>
      <c r="E249" s="219" t="s">
        <v>429</v>
      </c>
      <c r="F249" s="220" t="s">
        <v>430</v>
      </c>
      <c r="G249" s="221" t="s">
        <v>138</v>
      </c>
      <c r="H249" s="222">
        <v>1460.7339999999999</v>
      </c>
      <c r="I249" s="223"/>
      <c r="J249" s="224">
        <f>ROUND(I249*H249,2)</f>
        <v>0</v>
      </c>
      <c r="K249" s="220" t="s">
        <v>183</v>
      </c>
      <c r="L249" s="44"/>
      <c r="M249" s="225" t="s">
        <v>1</v>
      </c>
      <c r="N249" s="226" t="s">
        <v>55</v>
      </c>
      <c r="O249" s="80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AR249" s="17" t="s">
        <v>410</v>
      </c>
      <c r="AT249" s="17" t="s">
        <v>180</v>
      </c>
      <c r="AU249" s="17" t="s">
        <v>23</v>
      </c>
      <c r="AY249" s="17" t="s">
        <v>177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7" t="s">
        <v>184</v>
      </c>
      <c r="BK249" s="229">
        <f>ROUND(I249*H249,2)</f>
        <v>0</v>
      </c>
      <c r="BL249" s="17" t="s">
        <v>410</v>
      </c>
      <c r="BM249" s="17" t="s">
        <v>431</v>
      </c>
    </row>
    <row r="250" s="1" customFormat="1">
      <c r="B250" s="39"/>
      <c r="C250" s="40"/>
      <c r="D250" s="230" t="s">
        <v>186</v>
      </c>
      <c r="E250" s="40"/>
      <c r="F250" s="231" t="s">
        <v>432</v>
      </c>
      <c r="G250" s="40"/>
      <c r="H250" s="40"/>
      <c r="I250" s="145"/>
      <c r="J250" s="40"/>
      <c r="K250" s="40"/>
      <c r="L250" s="44"/>
      <c r="M250" s="232"/>
      <c r="N250" s="80"/>
      <c r="O250" s="80"/>
      <c r="P250" s="80"/>
      <c r="Q250" s="80"/>
      <c r="R250" s="80"/>
      <c r="S250" s="80"/>
      <c r="T250" s="81"/>
      <c r="AT250" s="17" t="s">
        <v>186</v>
      </c>
      <c r="AU250" s="17" t="s">
        <v>23</v>
      </c>
    </row>
    <row r="251" s="12" customFormat="1">
      <c r="B251" s="233"/>
      <c r="C251" s="234"/>
      <c r="D251" s="230" t="s">
        <v>188</v>
      </c>
      <c r="E251" s="235" t="s">
        <v>1</v>
      </c>
      <c r="F251" s="236" t="s">
        <v>433</v>
      </c>
      <c r="G251" s="234"/>
      <c r="H251" s="237">
        <v>504.322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AT251" s="243" t="s">
        <v>188</v>
      </c>
      <c r="AU251" s="243" t="s">
        <v>23</v>
      </c>
      <c r="AV251" s="12" t="s">
        <v>90</v>
      </c>
      <c r="AW251" s="12" t="s">
        <v>44</v>
      </c>
      <c r="AX251" s="12" t="s">
        <v>82</v>
      </c>
      <c r="AY251" s="243" t="s">
        <v>177</v>
      </c>
    </row>
    <row r="252" s="12" customFormat="1">
      <c r="B252" s="233"/>
      <c r="C252" s="234"/>
      <c r="D252" s="230" t="s">
        <v>188</v>
      </c>
      <c r="E252" s="235" t="s">
        <v>1</v>
      </c>
      <c r="F252" s="236" t="s">
        <v>434</v>
      </c>
      <c r="G252" s="234"/>
      <c r="H252" s="237">
        <v>504.322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AT252" s="243" t="s">
        <v>188</v>
      </c>
      <c r="AU252" s="243" t="s">
        <v>23</v>
      </c>
      <c r="AV252" s="12" t="s">
        <v>90</v>
      </c>
      <c r="AW252" s="12" t="s">
        <v>44</v>
      </c>
      <c r="AX252" s="12" t="s">
        <v>82</v>
      </c>
      <c r="AY252" s="243" t="s">
        <v>177</v>
      </c>
    </row>
    <row r="253" s="15" customFormat="1">
      <c r="B253" s="276"/>
      <c r="C253" s="277"/>
      <c r="D253" s="230" t="s">
        <v>188</v>
      </c>
      <c r="E253" s="278" t="s">
        <v>1</v>
      </c>
      <c r="F253" s="279" t="s">
        <v>435</v>
      </c>
      <c r="G253" s="277"/>
      <c r="H253" s="280">
        <v>1008.644</v>
      </c>
      <c r="I253" s="281"/>
      <c r="J253" s="277"/>
      <c r="K253" s="277"/>
      <c r="L253" s="282"/>
      <c r="M253" s="283"/>
      <c r="N253" s="284"/>
      <c r="O253" s="284"/>
      <c r="P253" s="284"/>
      <c r="Q253" s="284"/>
      <c r="R253" s="284"/>
      <c r="S253" s="284"/>
      <c r="T253" s="285"/>
      <c r="AT253" s="286" t="s">
        <v>188</v>
      </c>
      <c r="AU253" s="286" t="s">
        <v>23</v>
      </c>
      <c r="AV253" s="15" t="s">
        <v>200</v>
      </c>
      <c r="AW253" s="15" t="s">
        <v>44</v>
      </c>
      <c r="AX253" s="15" t="s">
        <v>82</v>
      </c>
      <c r="AY253" s="286" t="s">
        <v>177</v>
      </c>
    </row>
    <row r="254" s="12" customFormat="1">
      <c r="B254" s="233"/>
      <c r="C254" s="234"/>
      <c r="D254" s="230" t="s">
        <v>188</v>
      </c>
      <c r="E254" s="235" t="s">
        <v>141</v>
      </c>
      <c r="F254" s="236" t="s">
        <v>436</v>
      </c>
      <c r="G254" s="234"/>
      <c r="H254" s="237">
        <v>452.08999999999998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AT254" s="243" t="s">
        <v>188</v>
      </c>
      <c r="AU254" s="243" t="s">
        <v>23</v>
      </c>
      <c r="AV254" s="12" t="s">
        <v>90</v>
      </c>
      <c r="AW254" s="12" t="s">
        <v>44</v>
      </c>
      <c r="AX254" s="12" t="s">
        <v>82</v>
      </c>
      <c r="AY254" s="243" t="s">
        <v>177</v>
      </c>
    </row>
    <row r="255" s="15" customFormat="1">
      <c r="B255" s="276"/>
      <c r="C255" s="277"/>
      <c r="D255" s="230" t="s">
        <v>188</v>
      </c>
      <c r="E255" s="278" t="s">
        <v>1</v>
      </c>
      <c r="F255" s="279" t="s">
        <v>435</v>
      </c>
      <c r="G255" s="277"/>
      <c r="H255" s="280">
        <v>452.08999999999998</v>
      </c>
      <c r="I255" s="281"/>
      <c r="J255" s="277"/>
      <c r="K255" s="277"/>
      <c r="L255" s="282"/>
      <c r="M255" s="283"/>
      <c r="N255" s="284"/>
      <c r="O255" s="284"/>
      <c r="P255" s="284"/>
      <c r="Q255" s="284"/>
      <c r="R255" s="284"/>
      <c r="S255" s="284"/>
      <c r="T255" s="285"/>
      <c r="AT255" s="286" t="s">
        <v>188</v>
      </c>
      <c r="AU255" s="286" t="s">
        <v>23</v>
      </c>
      <c r="AV255" s="15" t="s">
        <v>200</v>
      </c>
      <c r="AW255" s="15" t="s">
        <v>44</v>
      </c>
      <c r="AX255" s="15" t="s">
        <v>82</v>
      </c>
      <c r="AY255" s="286" t="s">
        <v>177</v>
      </c>
    </row>
    <row r="256" s="13" customFormat="1">
      <c r="B256" s="244"/>
      <c r="C256" s="245"/>
      <c r="D256" s="230" t="s">
        <v>188</v>
      </c>
      <c r="E256" s="246" t="s">
        <v>1</v>
      </c>
      <c r="F256" s="247" t="s">
        <v>192</v>
      </c>
      <c r="G256" s="245"/>
      <c r="H256" s="248">
        <v>1460.7339999999999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AT256" s="254" t="s">
        <v>188</v>
      </c>
      <c r="AU256" s="254" t="s">
        <v>23</v>
      </c>
      <c r="AV256" s="13" t="s">
        <v>184</v>
      </c>
      <c r="AW256" s="13" t="s">
        <v>44</v>
      </c>
      <c r="AX256" s="13" t="s">
        <v>23</v>
      </c>
      <c r="AY256" s="254" t="s">
        <v>177</v>
      </c>
    </row>
    <row r="257" s="1" customFormat="1" ht="22.5" customHeight="1">
      <c r="B257" s="39"/>
      <c r="C257" s="218" t="s">
        <v>437</v>
      </c>
      <c r="D257" s="218" t="s">
        <v>180</v>
      </c>
      <c r="E257" s="219" t="s">
        <v>438</v>
      </c>
      <c r="F257" s="220" t="s">
        <v>439</v>
      </c>
      <c r="G257" s="221" t="s">
        <v>138</v>
      </c>
      <c r="H257" s="222">
        <v>452.08999999999998</v>
      </c>
      <c r="I257" s="223"/>
      <c r="J257" s="224">
        <f>ROUND(I257*H257,2)</f>
        <v>0</v>
      </c>
      <c r="K257" s="220" t="s">
        <v>183</v>
      </c>
      <c r="L257" s="44"/>
      <c r="M257" s="225" t="s">
        <v>1</v>
      </c>
      <c r="N257" s="226" t="s">
        <v>55</v>
      </c>
      <c r="O257" s="80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AR257" s="17" t="s">
        <v>410</v>
      </c>
      <c r="AT257" s="17" t="s">
        <v>180</v>
      </c>
      <c r="AU257" s="17" t="s">
        <v>23</v>
      </c>
      <c r="AY257" s="17" t="s">
        <v>177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7" t="s">
        <v>184</v>
      </c>
      <c r="BK257" s="229">
        <f>ROUND(I257*H257,2)</f>
        <v>0</v>
      </c>
      <c r="BL257" s="17" t="s">
        <v>410</v>
      </c>
      <c r="BM257" s="17" t="s">
        <v>440</v>
      </c>
    </row>
    <row r="258" s="1" customFormat="1">
      <c r="B258" s="39"/>
      <c r="C258" s="40"/>
      <c r="D258" s="230" t="s">
        <v>186</v>
      </c>
      <c r="E258" s="40"/>
      <c r="F258" s="231" t="s">
        <v>441</v>
      </c>
      <c r="G258" s="40"/>
      <c r="H258" s="40"/>
      <c r="I258" s="145"/>
      <c r="J258" s="40"/>
      <c r="K258" s="40"/>
      <c r="L258" s="44"/>
      <c r="M258" s="232"/>
      <c r="N258" s="80"/>
      <c r="O258" s="80"/>
      <c r="P258" s="80"/>
      <c r="Q258" s="80"/>
      <c r="R258" s="80"/>
      <c r="S258" s="80"/>
      <c r="T258" s="81"/>
      <c r="AT258" s="17" t="s">
        <v>186</v>
      </c>
      <c r="AU258" s="17" t="s">
        <v>23</v>
      </c>
    </row>
    <row r="259" s="12" customFormat="1">
      <c r="B259" s="233"/>
      <c r="C259" s="234"/>
      <c r="D259" s="230" t="s">
        <v>188</v>
      </c>
      <c r="E259" s="235" t="s">
        <v>1</v>
      </c>
      <c r="F259" s="236" t="s">
        <v>141</v>
      </c>
      <c r="G259" s="234"/>
      <c r="H259" s="237">
        <v>452.08999999999998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AT259" s="243" t="s">
        <v>188</v>
      </c>
      <c r="AU259" s="243" t="s">
        <v>23</v>
      </c>
      <c r="AV259" s="12" t="s">
        <v>90</v>
      </c>
      <c r="AW259" s="12" t="s">
        <v>44</v>
      </c>
      <c r="AX259" s="12" t="s">
        <v>82</v>
      </c>
      <c r="AY259" s="243" t="s">
        <v>177</v>
      </c>
    </row>
    <row r="260" s="13" customFormat="1">
      <c r="B260" s="244"/>
      <c r="C260" s="245"/>
      <c r="D260" s="230" t="s">
        <v>188</v>
      </c>
      <c r="E260" s="246" t="s">
        <v>1</v>
      </c>
      <c r="F260" s="247" t="s">
        <v>192</v>
      </c>
      <c r="G260" s="245"/>
      <c r="H260" s="248">
        <v>452.08999999999998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AT260" s="254" t="s">
        <v>188</v>
      </c>
      <c r="AU260" s="254" t="s">
        <v>23</v>
      </c>
      <c r="AV260" s="13" t="s">
        <v>184</v>
      </c>
      <c r="AW260" s="13" t="s">
        <v>44</v>
      </c>
      <c r="AX260" s="13" t="s">
        <v>23</v>
      </c>
      <c r="AY260" s="254" t="s">
        <v>177</v>
      </c>
    </row>
    <row r="261" s="1" customFormat="1" ht="22.5" customHeight="1">
      <c r="B261" s="39"/>
      <c r="C261" s="218" t="s">
        <v>442</v>
      </c>
      <c r="D261" s="218" t="s">
        <v>180</v>
      </c>
      <c r="E261" s="219" t="s">
        <v>443</v>
      </c>
      <c r="F261" s="220" t="s">
        <v>444</v>
      </c>
      <c r="G261" s="221" t="s">
        <v>138</v>
      </c>
      <c r="H261" s="222">
        <v>3350.8980000000001</v>
      </c>
      <c r="I261" s="223"/>
      <c r="J261" s="224">
        <f>ROUND(I261*H261,2)</f>
        <v>0</v>
      </c>
      <c r="K261" s="220" t="s">
        <v>183</v>
      </c>
      <c r="L261" s="44"/>
      <c r="M261" s="225" t="s">
        <v>1</v>
      </c>
      <c r="N261" s="226" t="s">
        <v>55</v>
      </c>
      <c r="O261" s="80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AR261" s="17" t="s">
        <v>184</v>
      </c>
      <c r="AT261" s="17" t="s">
        <v>180</v>
      </c>
      <c r="AU261" s="17" t="s">
        <v>23</v>
      </c>
      <c r="AY261" s="17" t="s">
        <v>177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7" t="s">
        <v>184</v>
      </c>
      <c r="BK261" s="229">
        <f>ROUND(I261*H261,2)</f>
        <v>0</v>
      </c>
      <c r="BL261" s="17" t="s">
        <v>184</v>
      </c>
      <c r="BM261" s="17" t="s">
        <v>445</v>
      </c>
    </row>
    <row r="262" s="1" customFormat="1">
      <c r="B262" s="39"/>
      <c r="C262" s="40"/>
      <c r="D262" s="230" t="s">
        <v>186</v>
      </c>
      <c r="E262" s="40"/>
      <c r="F262" s="231" t="s">
        <v>446</v>
      </c>
      <c r="G262" s="40"/>
      <c r="H262" s="40"/>
      <c r="I262" s="145"/>
      <c r="J262" s="40"/>
      <c r="K262" s="40"/>
      <c r="L262" s="44"/>
      <c r="M262" s="232"/>
      <c r="N262" s="80"/>
      <c r="O262" s="80"/>
      <c r="P262" s="80"/>
      <c r="Q262" s="80"/>
      <c r="R262" s="80"/>
      <c r="S262" s="80"/>
      <c r="T262" s="81"/>
      <c r="AT262" s="17" t="s">
        <v>186</v>
      </c>
      <c r="AU262" s="17" t="s">
        <v>23</v>
      </c>
    </row>
    <row r="263" s="1" customFormat="1">
      <c r="B263" s="39"/>
      <c r="C263" s="40"/>
      <c r="D263" s="230" t="s">
        <v>197</v>
      </c>
      <c r="E263" s="40"/>
      <c r="F263" s="255" t="s">
        <v>447</v>
      </c>
      <c r="G263" s="40"/>
      <c r="H263" s="40"/>
      <c r="I263" s="145"/>
      <c r="J263" s="40"/>
      <c r="K263" s="40"/>
      <c r="L263" s="44"/>
      <c r="M263" s="232"/>
      <c r="N263" s="80"/>
      <c r="O263" s="80"/>
      <c r="P263" s="80"/>
      <c r="Q263" s="80"/>
      <c r="R263" s="80"/>
      <c r="S263" s="80"/>
      <c r="T263" s="81"/>
      <c r="AT263" s="17" t="s">
        <v>197</v>
      </c>
      <c r="AU263" s="17" t="s">
        <v>23</v>
      </c>
    </row>
    <row r="264" s="12" customFormat="1">
      <c r="B264" s="233"/>
      <c r="C264" s="234"/>
      <c r="D264" s="230" t="s">
        <v>188</v>
      </c>
      <c r="E264" s="235" t="s">
        <v>1</v>
      </c>
      <c r="F264" s="236" t="s">
        <v>448</v>
      </c>
      <c r="G264" s="234"/>
      <c r="H264" s="237">
        <v>2626.1999999999998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AT264" s="243" t="s">
        <v>188</v>
      </c>
      <c r="AU264" s="243" t="s">
        <v>23</v>
      </c>
      <c r="AV264" s="12" t="s">
        <v>90</v>
      </c>
      <c r="AW264" s="12" t="s">
        <v>44</v>
      </c>
      <c r="AX264" s="12" t="s">
        <v>82</v>
      </c>
      <c r="AY264" s="243" t="s">
        <v>177</v>
      </c>
    </row>
    <row r="265" s="12" customFormat="1">
      <c r="B265" s="233"/>
      <c r="C265" s="234"/>
      <c r="D265" s="230" t="s">
        <v>188</v>
      </c>
      <c r="E265" s="235" t="s">
        <v>1</v>
      </c>
      <c r="F265" s="236" t="s">
        <v>449</v>
      </c>
      <c r="G265" s="234"/>
      <c r="H265" s="237">
        <v>37.799999999999997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AT265" s="243" t="s">
        <v>188</v>
      </c>
      <c r="AU265" s="243" t="s">
        <v>23</v>
      </c>
      <c r="AV265" s="12" t="s">
        <v>90</v>
      </c>
      <c r="AW265" s="12" t="s">
        <v>44</v>
      </c>
      <c r="AX265" s="12" t="s">
        <v>82</v>
      </c>
      <c r="AY265" s="243" t="s">
        <v>177</v>
      </c>
    </row>
    <row r="266" s="12" customFormat="1">
      <c r="B266" s="233"/>
      <c r="C266" s="234"/>
      <c r="D266" s="230" t="s">
        <v>188</v>
      </c>
      <c r="E266" s="235" t="s">
        <v>1</v>
      </c>
      <c r="F266" s="236" t="s">
        <v>450</v>
      </c>
      <c r="G266" s="234"/>
      <c r="H266" s="237">
        <v>22.158000000000001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AT266" s="243" t="s">
        <v>188</v>
      </c>
      <c r="AU266" s="243" t="s">
        <v>23</v>
      </c>
      <c r="AV266" s="12" t="s">
        <v>90</v>
      </c>
      <c r="AW266" s="12" t="s">
        <v>44</v>
      </c>
      <c r="AX266" s="12" t="s">
        <v>82</v>
      </c>
      <c r="AY266" s="243" t="s">
        <v>177</v>
      </c>
    </row>
    <row r="267" s="12" customFormat="1">
      <c r="B267" s="233"/>
      <c r="C267" s="234"/>
      <c r="D267" s="230" t="s">
        <v>188</v>
      </c>
      <c r="E267" s="235" t="s">
        <v>1</v>
      </c>
      <c r="F267" s="236" t="s">
        <v>451</v>
      </c>
      <c r="G267" s="234"/>
      <c r="H267" s="237">
        <v>664.74000000000001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AT267" s="243" t="s">
        <v>188</v>
      </c>
      <c r="AU267" s="243" t="s">
        <v>23</v>
      </c>
      <c r="AV267" s="12" t="s">
        <v>90</v>
      </c>
      <c r="AW267" s="12" t="s">
        <v>44</v>
      </c>
      <c r="AX267" s="12" t="s">
        <v>82</v>
      </c>
      <c r="AY267" s="243" t="s">
        <v>177</v>
      </c>
    </row>
    <row r="268" s="13" customFormat="1">
      <c r="B268" s="244"/>
      <c r="C268" s="245"/>
      <c r="D268" s="230" t="s">
        <v>188</v>
      </c>
      <c r="E268" s="246" t="s">
        <v>136</v>
      </c>
      <c r="F268" s="247" t="s">
        <v>192</v>
      </c>
      <c r="G268" s="245"/>
      <c r="H268" s="248">
        <v>3350.8980000000001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AT268" s="254" t="s">
        <v>188</v>
      </c>
      <c r="AU268" s="254" t="s">
        <v>23</v>
      </c>
      <c r="AV268" s="13" t="s">
        <v>184</v>
      </c>
      <c r="AW268" s="13" t="s">
        <v>44</v>
      </c>
      <c r="AX268" s="13" t="s">
        <v>23</v>
      </c>
      <c r="AY268" s="254" t="s">
        <v>177</v>
      </c>
    </row>
    <row r="269" s="1" customFormat="1" ht="22.5" customHeight="1">
      <c r="B269" s="39"/>
      <c r="C269" s="218" t="s">
        <v>452</v>
      </c>
      <c r="D269" s="218" t="s">
        <v>180</v>
      </c>
      <c r="E269" s="219" t="s">
        <v>453</v>
      </c>
      <c r="F269" s="220" t="s">
        <v>454</v>
      </c>
      <c r="G269" s="221" t="s">
        <v>138</v>
      </c>
      <c r="H269" s="222">
        <v>0.432</v>
      </c>
      <c r="I269" s="223"/>
      <c r="J269" s="224">
        <f>ROUND(I269*H269,2)</f>
        <v>0</v>
      </c>
      <c r="K269" s="220" t="s">
        <v>183</v>
      </c>
      <c r="L269" s="44"/>
      <c r="M269" s="225" t="s">
        <v>1</v>
      </c>
      <c r="N269" s="226" t="s">
        <v>55</v>
      </c>
      <c r="O269" s="80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AR269" s="17" t="s">
        <v>184</v>
      </c>
      <c r="AT269" s="17" t="s">
        <v>180</v>
      </c>
      <c r="AU269" s="17" t="s">
        <v>23</v>
      </c>
      <c r="AY269" s="17" t="s">
        <v>177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7" t="s">
        <v>184</v>
      </c>
      <c r="BK269" s="229">
        <f>ROUND(I269*H269,2)</f>
        <v>0</v>
      </c>
      <c r="BL269" s="17" t="s">
        <v>184</v>
      </c>
      <c r="BM269" s="17" t="s">
        <v>455</v>
      </c>
    </row>
    <row r="270" s="1" customFormat="1">
      <c r="B270" s="39"/>
      <c r="C270" s="40"/>
      <c r="D270" s="230" t="s">
        <v>186</v>
      </c>
      <c r="E270" s="40"/>
      <c r="F270" s="231" t="s">
        <v>456</v>
      </c>
      <c r="G270" s="40"/>
      <c r="H270" s="40"/>
      <c r="I270" s="145"/>
      <c r="J270" s="40"/>
      <c r="K270" s="40"/>
      <c r="L270" s="44"/>
      <c r="M270" s="232"/>
      <c r="N270" s="80"/>
      <c r="O270" s="80"/>
      <c r="P270" s="80"/>
      <c r="Q270" s="80"/>
      <c r="R270" s="80"/>
      <c r="S270" s="80"/>
      <c r="T270" s="81"/>
      <c r="AT270" s="17" t="s">
        <v>186</v>
      </c>
      <c r="AU270" s="17" t="s">
        <v>23</v>
      </c>
    </row>
    <row r="271" s="12" customFormat="1">
      <c r="B271" s="233"/>
      <c r="C271" s="234"/>
      <c r="D271" s="230" t="s">
        <v>188</v>
      </c>
      <c r="E271" s="235" t="s">
        <v>1</v>
      </c>
      <c r="F271" s="236" t="s">
        <v>457</v>
      </c>
      <c r="G271" s="234"/>
      <c r="H271" s="237">
        <v>0.432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AT271" s="243" t="s">
        <v>188</v>
      </c>
      <c r="AU271" s="243" t="s">
        <v>23</v>
      </c>
      <c r="AV271" s="12" t="s">
        <v>90</v>
      </c>
      <c r="AW271" s="12" t="s">
        <v>44</v>
      </c>
      <c r="AX271" s="12" t="s">
        <v>82</v>
      </c>
      <c r="AY271" s="243" t="s">
        <v>177</v>
      </c>
    </row>
    <row r="272" s="13" customFormat="1">
      <c r="B272" s="244"/>
      <c r="C272" s="245"/>
      <c r="D272" s="230" t="s">
        <v>188</v>
      </c>
      <c r="E272" s="246" t="s">
        <v>458</v>
      </c>
      <c r="F272" s="247" t="s">
        <v>192</v>
      </c>
      <c r="G272" s="245"/>
      <c r="H272" s="248">
        <v>0.432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AT272" s="254" t="s">
        <v>188</v>
      </c>
      <c r="AU272" s="254" t="s">
        <v>23</v>
      </c>
      <c r="AV272" s="13" t="s">
        <v>184</v>
      </c>
      <c r="AW272" s="13" t="s">
        <v>44</v>
      </c>
      <c r="AX272" s="13" t="s">
        <v>23</v>
      </c>
      <c r="AY272" s="254" t="s">
        <v>177</v>
      </c>
    </row>
    <row r="273" s="1" customFormat="1" ht="22.5" customHeight="1">
      <c r="B273" s="39"/>
      <c r="C273" s="218" t="s">
        <v>459</v>
      </c>
      <c r="D273" s="218" t="s">
        <v>180</v>
      </c>
      <c r="E273" s="219" t="s">
        <v>460</v>
      </c>
      <c r="F273" s="220" t="s">
        <v>461</v>
      </c>
      <c r="G273" s="221" t="s">
        <v>138</v>
      </c>
      <c r="H273" s="222">
        <v>3350.8980000000001</v>
      </c>
      <c r="I273" s="223"/>
      <c r="J273" s="224">
        <f>ROUND(I273*H273,2)</f>
        <v>0</v>
      </c>
      <c r="K273" s="220" t="s">
        <v>183</v>
      </c>
      <c r="L273" s="44"/>
      <c r="M273" s="225" t="s">
        <v>1</v>
      </c>
      <c r="N273" s="226" t="s">
        <v>55</v>
      </c>
      <c r="O273" s="80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AR273" s="17" t="s">
        <v>184</v>
      </c>
      <c r="AT273" s="17" t="s">
        <v>180</v>
      </c>
      <c r="AU273" s="17" t="s">
        <v>23</v>
      </c>
      <c r="AY273" s="17" t="s">
        <v>177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7" t="s">
        <v>184</v>
      </c>
      <c r="BK273" s="229">
        <f>ROUND(I273*H273,2)</f>
        <v>0</v>
      </c>
      <c r="BL273" s="17" t="s">
        <v>184</v>
      </c>
      <c r="BM273" s="17" t="s">
        <v>462</v>
      </c>
    </row>
    <row r="274" s="1" customFormat="1">
      <c r="B274" s="39"/>
      <c r="C274" s="40"/>
      <c r="D274" s="230" t="s">
        <v>186</v>
      </c>
      <c r="E274" s="40"/>
      <c r="F274" s="231" t="s">
        <v>463</v>
      </c>
      <c r="G274" s="40"/>
      <c r="H274" s="40"/>
      <c r="I274" s="145"/>
      <c r="J274" s="40"/>
      <c r="K274" s="40"/>
      <c r="L274" s="44"/>
      <c r="M274" s="232"/>
      <c r="N274" s="80"/>
      <c r="O274" s="80"/>
      <c r="P274" s="80"/>
      <c r="Q274" s="80"/>
      <c r="R274" s="80"/>
      <c r="S274" s="80"/>
      <c r="T274" s="81"/>
      <c r="AT274" s="17" t="s">
        <v>186</v>
      </c>
      <c r="AU274" s="17" t="s">
        <v>23</v>
      </c>
    </row>
    <row r="275" s="1" customFormat="1">
      <c r="B275" s="39"/>
      <c r="C275" s="40"/>
      <c r="D275" s="230" t="s">
        <v>197</v>
      </c>
      <c r="E275" s="40"/>
      <c r="F275" s="255" t="s">
        <v>464</v>
      </c>
      <c r="G275" s="40"/>
      <c r="H275" s="40"/>
      <c r="I275" s="145"/>
      <c r="J275" s="40"/>
      <c r="K275" s="40"/>
      <c r="L275" s="44"/>
      <c r="M275" s="232"/>
      <c r="N275" s="80"/>
      <c r="O275" s="80"/>
      <c r="P275" s="80"/>
      <c r="Q275" s="80"/>
      <c r="R275" s="80"/>
      <c r="S275" s="80"/>
      <c r="T275" s="81"/>
      <c r="AT275" s="17" t="s">
        <v>197</v>
      </c>
      <c r="AU275" s="17" t="s">
        <v>23</v>
      </c>
    </row>
    <row r="276" s="12" customFormat="1">
      <c r="B276" s="233"/>
      <c r="C276" s="234"/>
      <c r="D276" s="230" t="s">
        <v>188</v>
      </c>
      <c r="E276" s="235" t="s">
        <v>1</v>
      </c>
      <c r="F276" s="236" t="s">
        <v>136</v>
      </c>
      <c r="G276" s="234"/>
      <c r="H276" s="237">
        <v>3350.8980000000001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AT276" s="243" t="s">
        <v>188</v>
      </c>
      <c r="AU276" s="243" t="s">
        <v>23</v>
      </c>
      <c r="AV276" s="12" t="s">
        <v>90</v>
      </c>
      <c r="AW276" s="12" t="s">
        <v>44</v>
      </c>
      <c r="AX276" s="12" t="s">
        <v>82</v>
      </c>
      <c r="AY276" s="243" t="s">
        <v>177</v>
      </c>
    </row>
    <row r="277" s="13" customFormat="1">
      <c r="B277" s="244"/>
      <c r="C277" s="245"/>
      <c r="D277" s="230" t="s">
        <v>188</v>
      </c>
      <c r="E277" s="246" t="s">
        <v>1</v>
      </c>
      <c r="F277" s="247" t="s">
        <v>192</v>
      </c>
      <c r="G277" s="245"/>
      <c r="H277" s="248">
        <v>3350.8980000000001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AT277" s="254" t="s">
        <v>188</v>
      </c>
      <c r="AU277" s="254" t="s">
        <v>23</v>
      </c>
      <c r="AV277" s="13" t="s">
        <v>184</v>
      </c>
      <c r="AW277" s="13" t="s">
        <v>44</v>
      </c>
      <c r="AX277" s="13" t="s">
        <v>23</v>
      </c>
      <c r="AY277" s="254" t="s">
        <v>177</v>
      </c>
    </row>
    <row r="278" s="1" customFormat="1" ht="22.5" customHeight="1">
      <c r="B278" s="39"/>
      <c r="C278" s="218" t="s">
        <v>465</v>
      </c>
      <c r="D278" s="218" t="s">
        <v>180</v>
      </c>
      <c r="E278" s="219" t="s">
        <v>466</v>
      </c>
      <c r="F278" s="220" t="s">
        <v>467</v>
      </c>
      <c r="G278" s="221" t="s">
        <v>116</v>
      </c>
      <c r="H278" s="222">
        <v>1</v>
      </c>
      <c r="I278" s="223"/>
      <c r="J278" s="224">
        <f>ROUND(I278*H278,2)</f>
        <v>0</v>
      </c>
      <c r="K278" s="220" t="s">
        <v>183</v>
      </c>
      <c r="L278" s="44"/>
      <c r="M278" s="225" t="s">
        <v>1</v>
      </c>
      <c r="N278" s="226" t="s">
        <v>55</v>
      </c>
      <c r="O278" s="80"/>
      <c r="P278" s="227">
        <f>O278*H278</f>
        <v>0</v>
      </c>
      <c r="Q278" s="227">
        <v>0</v>
      </c>
      <c r="R278" s="227">
        <f>Q278*H278</f>
        <v>0</v>
      </c>
      <c r="S278" s="227">
        <v>0</v>
      </c>
      <c r="T278" s="228">
        <f>S278*H278</f>
        <v>0</v>
      </c>
      <c r="AR278" s="17" t="s">
        <v>184</v>
      </c>
      <c r="AT278" s="17" t="s">
        <v>180</v>
      </c>
      <c r="AU278" s="17" t="s">
        <v>23</v>
      </c>
      <c r="AY278" s="17" t="s">
        <v>177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7" t="s">
        <v>184</v>
      </c>
      <c r="BK278" s="229">
        <f>ROUND(I278*H278,2)</f>
        <v>0</v>
      </c>
      <c r="BL278" s="17" t="s">
        <v>184</v>
      </c>
      <c r="BM278" s="17" t="s">
        <v>468</v>
      </c>
    </row>
    <row r="279" s="1" customFormat="1">
      <c r="B279" s="39"/>
      <c r="C279" s="40"/>
      <c r="D279" s="230" t="s">
        <v>186</v>
      </c>
      <c r="E279" s="40"/>
      <c r="F279" s="231" t="s">
        <v>469</v>
      </c>
      <c r="G279" s="40"/>
      <c r="H279" s="40"/>
      <c r="I279" s="145"/>
      <c r="J279" s="40"/>
      <c r="K279" s="40"/>
      <c r="L279" s="44"/>
      <c r="M279" s="232"/>
      <c r="N279" s="80"/>
      <c r="O279" s="80"/>
      <c r="P279" s="80"/>
      <c r="Q279" s="80"/>
      <c r="R279" s="80"/>
      <c r="S279" s="80"/>
      <c r="T279" s="81"/>
      <c r="AT279" s="17" t="s">
        <v>186</v>
      </c>
      <c r="AU279" s="17" t="s">
        <v>23</v>
      </c>
    </row>
    <row r="280" s="12" customFormat="1">
      <c r="B280" s="233"/>
      <c r="C280" s="234"/>
      <c r="D280" s="230" t="s">
        <v>188</v>
      </c>
      <c r="E280" s="235" t="s">
        <v>1</v>
      </c>
      <c r="F280" s="236" t="s">
        <v>470</v>
      </c>
      <c r="G280" s="234"/>
      <c r="H280" s="237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AT280" s="243" t="s">
        <v>188</v>
      </c>
      <c r="AU280" s="243" t="s">
        <v>23</v>
      </c>
      <c r="AV280" s="12" t="s">
        <v>90</v>
      </c>
      <c r="AW280" s="12" t="s">
        <v>44</v>
      </c>
      <c r="AX280" s="12" t="s">
        <v>82</v>
      </c>
      <c r="AY280" s="243" t="s">
        <v>177</v>
      </c>
    </row>
    <row r="281" s="13" customFormat="1">
      <c r="B281" s="244"/>
      <c r="C281" s="245"/>
      <c r="D281" s="230" t="s">
        <v>188</v>
      </c>
      <c r="E281" s="246" t="s">
        <v>1</v>
      </c>
      <c r="F281" s="247" t="s">
        <v>192</v>
      </c>
      <c r="G281" s="245"/>
      <c r="H281" s="248">
        <v>1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AT281" s="254" t="s">
        <v>188</v>
      </c>
      <c r="AU281" s="254" t="s">
        <v>23</v>
      </c>
      <c r="AV281" s="13" t="s">
        <v>184</v>
      </c>
      <c r="AW281" s="13" t="s">
        <v>44</v>
      </c>
      <c r="AX281" s="13" t="s">
        <v>23</v>
      </c>
      <c r="AY281" s="254" t="s">
        <v>177</v>
      </c>
    </row>
    <row r="282" s="1" customFormat="1" ht="22.5" customHeight="1">
      <c r="B282" s="39"/>
      <c r="C282" s="218" t="s">
        <v>471</v>
      </c>
      <c r="D282" s="218" t="s">
        <v>180</v>
      </c>
      <c r="E282" s="219" t="s">
        <v>472</v>
      </c>
      <c r="F282" s="220" t="s">
        <v>473</v>
      </c>
      <c r="G282" s="221" t="s">
        <v>138</v>
      </c>
      <c r="H282" s="222">
        <v>546.351</v>
      </c>
      <c r="I282" s="223"/>
      <c r="J282" s="224">
        <f>ROUND(I282*H282,2)</f>
        <v>0</v>
      </c>
      <c r="K282" s="220" t="s">
        <v>183</v>
      </c>
      <c r="L282" s="44"/>
      <c r="M282" s="225" t="s">
        <v>1</v>
      </c>
      <c r="N282" s="226" t="s">
        <v>55</v>
      </c>
      <c r="O282" s="80"/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AR282" s="17" t="s">
        <v>184</v>
      </c>
      <c r="AT282" s="17" t="s">
        <v>180</v>
      </c>
      <c r="AU282" s="17" t="s">
        <v>23</v>
      </c>
      <c r="AY282" s="17" t="s">
        <v>177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7" t="s">
        <v>184</v>
      </c>
      <c r="BK282" s="229">
        <f>ROUND(I282*H282,2)</f>
        <v>0</v>
      </c>
      <c r="BL282" s="17" t="s">
        <v>184</v>
      </c>
      <c r="BM282" s="17" t="s">
        <v>474</v>
      </c>
    </row>
    <row r="283" s="1" customFormat="1">
      <c r="B283" s="39"/>
      <c r="C283" s="40"/>
      <c r="D283" s="230" t="s">
        <v>186</v>
      </c>
      <c r="E283" s="40"/>
      <c r="F283" s="231" t="s">
        <v>475</v>
      </c>
      <c r="G283" s="40"/>
      <c r="H283" s="40"/>
      <c r="I283" s="145"/>
      <c r="J283" s="40"/>
      <c r="K283" s="40"/>
      <c r="L283" s="44"/>
      <c r="M283" s="232"/>
      <c r="N283" s="80"/>
      <c r="O283" s="80"/>
      <c r="P283" s="80"/>
      <c r="Q283" s="80"/>
      <c r="R283" s="80"/>
      <c r="S283" s="80"/>
      <c r="T283" s="81"/>
      <c r="AT283" s="17" t="s">
        <v>186</v>
      </c>
      <c r="AU283" s="17" t="s">
        <v>23</v>
      </c>
    </row>
    <row r="284" s="1" customFormat="1">
      <c r="B284" s="39"/>
      <c r="C284" s="40"/>
      <c r="D284" s="230" t="s">
        <v>197</v>
      </c>
      <c r="E284" s="40"/>
      <c r="F284" s="255" t="s">
        <v>476</v>
      </c>
      <c r="G284" s="40"/>
      <c r="H284" s="40"/>
      <c r="I284" s="145"/>
      <c r="J284" s="40"/>
      <c r="K284" s="40"/>
      <c r="L284" s="44"/>
      <c r="M284" s="232"/>
      <c r="N284" s="80"/>
      <c r="O284" s="80"/>
      <c r="P284" s="80"/>
      <c r="Q284" s="80"/>
      <c r="R284" s="80"/>
      <c r="S284" s="80"/>
      <c r="T284" s="81"/>
      <c r="AT284" s="17" t="s">
        <v>197</v>
      </c>
      <c r="AU284" s="17" t="s">
        <v>23</v>
      </c>
    </row>
    <row r="285" s="12" customFormat="1">
      <c r="B285" s="233"/>
      <c r="C285" s="234"/>
      <c r="D285" s="230" t="s">
        <v>188</v>
      </c>
      <c r="E285" s="235" t="s">
        <v>1</v>
      </c>
      <c r="F285" s="236" t="s">
        <v>477</v>
      </c>
      <c r="G285" s="234"/>
      <c r="H285" s="237">
        <v>504.322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AT285" s="243" t="s">
        <v>188</v>
      </c>
      <c r="AU285" s="243" t="s">
        <v>23</v>
      </c>
      <c r="AV285" s="12" t="s">
        <v>90</v>
      </c>
      <c r="AW285" s="12" t="s">
        <v>44</v>
      </c>
      <c r="AX285" s="12" t="s">
        <v>82</v>
      </c>
      <c r="AY285" s="243" t="s">
        <v>177</v>
      </c>
    </row>
    <row r="286" s="12" customFormat="1">
      <c r="B286" s="233"/>
      <c r="C286" s="234"/>
      <c r="D286" s="230" t="s">
        <v>188</v>
      </c>
      <c r="E286" s="235" t="s">
        <v>1</v>
      </c>
      <c r="F286" s="236" t="s">
        <v>147</v>
      </c>
      <c r="G286" s="234"/>
      <c r="H286" s="237">
        <v>42.029000000000003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AT286" s="243" t="s">
        <v>188</v>
      </c>
      <c r="AU286" s="243" t="s">
        <v>23</v>
      </c>
      <c r="AV286" s="12" t="s">
        <v>90</v>
      </c>
      <c r="AW286" s="12" t="s">
        <v>44</v>
      </c>
      <c r="AX286" s="12" t="s">
        <v>82</v>
      </c>
      <c r="AY286" s="243" t="s">
        <v>177</v>
      </c>
    </row>
    <row r="287" s="13" customFormat="1">
      <c r="B287" s="244"/>
      <c r="C287" s="245"/>
      <c r="D287" s="230" t="s">
        <v>188</v>
      </c>
      <c r="E287" s="246" t="s">
        <v>1</v>
      </c>
      <c r="F287" s="247" t="s">
        <v>192</v>
      </c>
      <c r="G287" s="245"/>
      <c r="H287" s="248">
        <v>546.351</v>
      </c>
      <c r="I287" s="249"/>
      <c r="J287" s="245"/>
      <c r="K287" s="245"/>
      <c r="L287" s="250"/>
      <c r="M287" s="287"/>
      <c r="N287" s="288"/>
      <c r="O287" s="288"/>
      <c r="P287" s="288"/>
      <c r="Q287" s="288"/>
      <c r="R287" s="288"/>
      <c r="S287" s="288"/>
      <c r="T287" s="289"/>
      <c r="AT287" s="254" t="s">
        <v>188</v>
      </c>
      <c r="AU287" s="254" t="s">
        <v>23</v>
      </c>
      <c r="AV287" s="13" t="s">
        <v>184</v>
      </c>
      <c r="AW287" s="13" t="s">
        <v>44</v>
      </c>
      <c r="AX287" s="13" t="s">
        <v>23</v>
      </c>
      <c r="AY287" s="254" t="s">
        <v>177</v>
      </c>
    </row>
    <row r="288" s="1" customFormat="1" ht="6.96" customHeight="1">
      <c r="B288" s="58"/>
      <c r="C288" s="59"/>
      <c r="D288" s="59"/>
      <c r="E288" s="59"/>
      <c r="F288" s="59"/>
      <c r="G288" s="59"/>
      <c r="H288" s="59"/>
      <c r="I288" s="169"/>
      <c r="J288" s="59"/>
      <c r="K288" s="59"/>
      <c r="L288" s="44"/>
    </row>
  </sheetData>
  <sheetProtection sheet="1" autoFilter="0" formatColumns="0" formatRows="0" objects="1" scenarios="1" spinCount="100000" saltValue="QTVL52qND/Lm6zYerKQY+Bml+0344fckmaAv6z2ArPw87J2/Tssps3JoJrQgk/LvfqsEnxC592jdGdDWASanjw==" hashValue="QlnN/1p7z2iS9QOVRhOvlSKEKe9D8+8JlKJ6c60e973KCcuoUXyL1cRcv5pFcm1lvz3MYfxS5uGyMB+pDdTWug==" algorithmName="SHA-512" password="CC35"/>
  <autoFilter ref="C87:K28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98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90</v>
      </c>
    </row>
    <row r="4" ht="24.96" customHeight="1">
      <c r="B4" s="20"/>
      <c r="D4" s="142" t="s">
        <v>113</v>
      </c>
      <c r="L4" s="20"/>
      <c r="M4" s="24" t="s">
        <v>10</v>
      </c>
      <c r="AT4" s="17" t="s">
        <v>44</v>
      </c>
    </row>
    <row r="5" ht="6.96" customHeight="1">
      <c r="B5" s="20"/>
      <c r="L5" s="20"/>
    </row>
    <row r="6" ht="12" customHeight="1">
      <c r="B6" s="20"/>
      <c r="D6" s="143" t="s">
        <v>16</v>
      </c>
      <c r="L6" s="20"/>
    </row>
    <row r="7" ht="16.5" customHeight="1">
      <c r="B7" s="20"/>
      <c r="E7" s="144" t="str">
        <f>'Rekapitulace stavby'!K6</f>
        <v>Výměna pražců ve 2.TK v úseku Úpořiny - Ohníč</v>
      </c>
      <c r="F7" s="143"/>
      <c r="G7" s="143"/>
      <c r="H7" s="143"/>
      <c r="L7" s="20"/>
    </row>
    <row r="8" ht="12" customHeight="1">
      <c r="B8" s="20"/>
      <c r="D8" s="143" t="s">
        <v>128</v>
      </c>
      <c r="L8" s="20"/>
    </row>
    <row r="9" s="1" customFormat="1" ht="16.5" customHeight="1">
      <c r="B9" s="44"/>
      <c r="E9" s="144" t="s">
        <v>131</v>
      </c>
      <c r="F9" s="1"/>
      <c r="G9" s="1"/>
      <c r="H9" s="1"/>
      <c r="I9" s="145"/>
      <c r="L9" s="44"/>
    </row>
    <row r="10" s="1" customFormat="1" ht="12" customHeight="1">
      <c r="B10" s="44"/>
      <c r="D10" s="143" t="s">
        <v>135</v>
      </c>
      <c r="I10" s="145"/>
      <c r="L10" s="44"/>
    </row>
    <row r="11" s="1" customFormat="1" ht="36.96" customHeight="1">
      <c r="B11" s="44"/>
      <c r="E11" s="146" t="s">
        <v>478</v>
      </c>
      <c r="F11" s="1"/>
      <c r="G11" s="1"/>
      <c r="H11" s="1"/>
      <c r="I11" s="145"/>
      <c r="L11" s="44"/>
    </row>
    <row r="12" s="1" customFormat="1">
      <c r="B12" s="44"/>
      <c r="I12" s="145"/>
      <c r="L12" s="44"/>
    </row>
    <row r="13" s="1" customFormat="1" ht="12" customHeight="1">
      <c r="B13" s="44"/>
      <c r="D13" s="143" t="s">
        <v>19</v>
      </c>
      <c r="F13" s="17" t="s">
        <v>1</v>
      </c>
      <c r="I13" s="147" t="s">
        <v>21</v>
      </c>
      <c r="J13" s="17" t="s">
        <v>1</v>
      </c>
      <c r="L13" s="44"/>
    </row>
    <row r="14" s="1" customFormat="1" ht="12" customHeight="1">
      <c r="B14" s="44"/>
      <c r="D14" s="143" t="s">
        <v>24</v>
      </c>
      <c r="F14" s="17" t="s">
        <v>25</v>
      </c>
      <c r="I14" s="147" t="s">
        <v>26</v>
      </c>
      <c r="J14" s="148" t="str">
        <f>'Rekapitulace stavby'!AN8</f>
        <v>8. 2. 2019</v>
      </c>
      <c r="L14" s="44"/>
    </row>
    <row r="15" s="1" customFormat="1" ht="10.8" customHeight="1">
      <c r="B15" s="44"/>
      <c r="I15" s="145"/>
      <c r="L15" s="44"/>
    </row>
    <row r="16" s="1" customFormat="1" ht="12" customHeight="1">
      <c r="B16" s="44"/>
      <c r="D16" s="143" t="s">
        <v>34</v>
      </c>
      <c r="I16" s="147" t="s">
        <v>35</v>
      </c>
      <c r="J16" s="17" t="s">
        <v>36</v>
      </c>
      <c r="L16" s="44"/>
    </row>
    <row r="17" s="1" customFormat="1" ht="18" customHeight="1">
      <c r="B17" s="44"/>
      <c r="E17" s="17" t="s">
        <v>37</v>
      </c>
      <c r="I17" s="147" t="s">
        <v>38</v>
      </c>
      <c r="J17" s="17" t="s">
        <v>39</v>
      </c>
      <c r="L17" s="44"/>
    </row>
    <row r="18" s="1" customFormat="1" ht="6.96" customHeight="1">
      <c r="B18" s="44"/>
      <c r="I18" s="145"/>
      <c r="L18" s="44"/>
    </row>
    <row r="19" s="1" customFormat="1" ht="12" customHeight="1">
      <c r="B19" s="44"/>
      <c r="D19" s="143" t="s">
        <v>40</v>
      </c>
      <c r="I19" s="147" t="s">
        <v>35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7" t="s">
        <v>38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5"/>
      <c r="L21" s="44"/>
    </row>
    <row r="22" s="1" customFormat="1" ht="12" customHeight="1">
      <c r="B22" s="44"/>
      <c r="D22" s="143" t="s">
        <v>42</v>
      </c>
      <c r="I22" s="147" t="s">
        <v>35</v>
      </c>
      <c r="J22" s="17" t="str">
        <f>IF('Rekapitulace stavby'!AN16="","",'Rekapitulace stavby'!AN16)</f>
        <v/>
      </c>
      <c r="L22" s="44"/>
    </row>
    <row r="23" s="1" customFormat="1" ht="18" customHeight="1">
      <c r="B23" s="44"/>
      <c r="E23" s="17" t="str">
        <f>IF('Rekapitulace stavby'!E17="","",'Rekapitulace stavby'!E17)</f>
        <v xml:space="preserve"> </v>
      </c>
      <c r="I23" s="147" t="s">
        <v>38</v>
      </c>
      <c r="J23" s="17" t="str">
        <f>IF('Rekapitulace stavby'!AN17="","",'Rekapitulace stavby'!AN17)</f>
        <v/>
      </c>
      <c r="L23" s="44"/>
    </row>
    <row r="24" s="1" customFormat="1" ht="6.96" customHeight="1">
      <c r="B24" s="44"/>
      <c r="I24" s="145"/>
      <c r="L24" s="44"/>
    </row>
    <row r="25" s="1" customFormat="1" ht="12" customHeight="1">
      <c r="B25" s="44"/>
      <c r="D25" s="143" t="s">
        <v>45</v>
      </c>
      <c r="I25" s="147" t="s">
        <v>35</v>
      </c>
      <c r="J25" s="17" t="s">
        <v>1</v>
      </c>
      <c r="L25" s="44"/>
    </row>
    <row r="26" s="1" customFormat="1" ht="18" customHeight="1">
      <c r="B26" s="44"/>
      <c r="E26" s="17" t="s">
        <v>46</v>
      </c>
      <c r="I26" s="147" t="s">
        <v>38</v>
      </c>
      <c r="J26" s="17" t="s">
        <v>1</v>
      </c>
      <c r="L26" s="44"/>
    </row>
    <row r="27" s="1" customFormat="1" ht="6.96" customHeight="1">
      <c r="B27" s="44"/>
      <c r="I27" s="145"/>
      <c r="L27" s="44"/>
    </row>
    <row r="28" s="1" customFormat="1" ht="12" customHeight="1">
      <c r="B28" s="44"/>
      <c r="D28" s="143" t="s">
        <v>47</v>
      </c>
      <c r="I28" s="145"/>
      <c r="L28" s="44"/>
    </row>
    <row r="29" s="7" customFormat="1" ht="16.5" customHeight="1">
      <c r="B29" s="149"/>
      <c r="E29" s="150" t="s">
        <v>1</v>
      </c>
      <c r="F29" s="150"/>
      <c r="G29" s="150"/>
      <c r="H29" s="150"/>
      <c r="I29" s="151"/>
      <c r="L29" s="149"/>
    </row>
    <row r="30" s="1" customFormat="1" ht="6.96" customHeight="1">
      <c r="B30" s="44"/>
      <c r="I30" s="145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2"/>
      <c r="J31" s="72"/>
      <c r="K31" s="72"/>
      <c r="L31" s="44"/>
    </row>
    <row r="32" s="1" customFormat="1" ht="25.44" customHeight="1">
      <c r="B32" s="44"/>
      <c r="D32" s="153" t="s">
        <v>48</v>
      </c>
      <c r="I32" s="145"/>
      <c r="J32" s="154">
        <f>ROUND(J85,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2"/>
      <c r="J33" s="72"/>
      <c r="K33" s="72"/>
      <c r="L33" s="44"/>
    </row>
    <row r="34" s="1" customFormat="1" ht="14.4" customHeight="1">
      <c r="B34" s="44"/>
      <c r="F34" s="155" t="s">
        <v>50</v>
      </c>
      <c r="I34" s="156" t="s">
        <v>49</v>
      </c>
      <c r="J34" s="155" t="s">
        <v>51</v>
      </c>
      <c r="L34" s="44"/>
    </row>
    <row r="35" hidden="1" s="1" customFormat="1" ht="14.4" customHeight="1">
      <c r="B35" s="44"/>
      <c r="D35" s="143" t="s">
        <v>52</v>
      </c>
      <c r="E35" s="143" t="s">
        <v>53</v>
      </c>
      <c r="F35" s="157">
        <f>ROUND((SUM(BE85:BE99)),  2)</f>
        <v>0</v>
      </c>
      <c r="I35" s="158">
        <v>0.20999999999999999</v>
      </c>
      <c r="J35" s="157">
        <f>ROUND(((SUM(BE85:BE99))*I35),  2)</f>
        <v>0</v>
      </c>
      <c r="L35" s="44"/>
    </row>
    <row r="36" hidden="1" s="1" customFormat="1" ht="14.4" customHeight="1">
      <c r="B36" s="44"/>
      <c r="E36" s="143" t="s">
        <v>54</v>
      </c>
      <c r="F36" s="157">
        <f>ROUND((SUM(BF85:BF99)),  2)</f>
        <v>0</v>
      </c>
      <c r="I36" s="158">
        <v>0.14999999999999999</v>
      </c>
      <c r="J36" s="157">
        <f>ROUND(((SUM(BF85:BF99))*I36),  2)</f>
        <v>0</v>
      </c>
      <c r="L36" s="44"/>
    </row>
    <row r="37" s="1" customFormat="1" ht="14.4" customHeight="1">
      <c r="B37" s="44"/>
      <c r="D37" s="143" t="s">
        <v>52</v>
      </c>
      <c r="E37" s="143" t="s">
        <v>55</v>
      </c>
      <c r="F37" s="157">
        <f>ROUND((SUM(BG85:BG99)),  2)</f>
        <v>0</v>
      </c>
      <c r="I37" s="158">
        <v>0.20999999999999999</v>
      </c>
      <c r="J37" s="157">
        <f>0</f>
        <v>0</v>
      </c>
      <c r="L37" s="44"/>
    </row>
    <row r="38" s="1" customFormat="1" ht="14.4" customHeight="1">
      <c r="B38" s="44"/>
      <c r="E38" s="143" t="s">
        <v>56</v>
      </c>
      <c r="F38" s="157">
        <f>ROUND((SUM(BH85:BH99)),  2)</f>
        <v>0</v>
      </c>
      <c r="I38" s="158">
        <v>0.14999999999999999</v>
      </c>
      <c r="J38" s="157">
        <f>0</f>
        <v>0</v>
      </c>
      <c r="L38" s="44"/>
    </row>
    <row r="39" hidden="1" s="1" customFormat="1" ht="14.4" customHeight="1">
      <c r="B39" s="44"/>
      <c r="E39" s="143" t="s">
        <v>57</v>
      </c>
      <c r="F39" s="157">
        <f>ROUND((SUM(BI85:BI99)),  2)</f>
        <v>0</v>
      </c>
      <c r="I39" s="158">
        <v>0</v>
      </c>
      <c r="J39" s="157">
        <f>0</f>
        <v>0</v>
      </c>
      <c r="L39" s="44"/>
    </row>
    <row r="40" s="1" customFormat="1" ht="6.96" customHeight="1">
      <c r="B40" s="44"/>
      <c r="I40" s="145"/>
      <c r="L40" s="44"/>
    </row>
    <row r="41" s="1" customFormat="1" ht="25.44" customHeight="1">
      <c r="B41" s="44"/>
      <c r="C41" s="159"/>
      <c r="D41" s="160" t="s">
        <v>58</v>
      </c>
      <c r="E41" s="161"/>
      <c r="F41" s="161"/>
      <c r="G41" s="162" t="s">
        <v>59</v>
      </c>
      <c r="H41" s="163" t="s">
        <v>60</v>
      </c>
      <c r="I41" s="164"/>
      <c r="J41" s="165">
        <f>SUM(J32:J39)</f>
        <v>0</v>
      </c>
      <c r="K41" s="166"/>
      <c r="L41" s="44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4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4"/>
    </row>
    <row r="47" s="1" customFormat="1" ht="24.96" customHeight="1">
      <c r="B47" s="39"/>
      <c r="C47" s="23" t="s">
        <v>154</v>
      </c>
      <c r="D47" s="40"/>
      <c r="E47" s="40"/>
      <c r="F47" s="40"/>
      <c r="G47" s="40"/>
      <c r="H47" s="40"/>
      <c r="I47" s="145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5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5"/>
      <c r="J49" s="40"/>
      <c r="K49" s="40"/>
      <c r="L49" s="44"/>
    </row>
    <row r="50" s="1" customFormat="1" ht="16.5" customHeight="1">
      <c r="B50" s="39"/>
      <c r="C50" s="40"/>
      <c r="D50" s="40"/>
      <c r="E50" s="173" t="str">
        <f>E7</f>
        <v>Výměna pražců ve 2.TK v úseku Úpořiny - Ohníč</v>
      </c>
      <c r="F50" s="32"/>
      <c r="G50" s="32"/>
      <c r="H50" s="32"/>
      <c r="I50" s="145"/>
      <c r="J50" s="40"/>
      <c r="K50" s="40"/>
      <c r="L50" s="44"/>
    </row>
    <row r="51" ht="12" customHeight="1">
      <c r="B51" s="21"/>
      <c r="C51" s="32" t="s">
        <v>128</v>
      </c>
      <c r="D51" s="22"/>
      <c r="E51" s="22"/>
      <c r="F51" s="22"/>
      <c r="G51" s="22"/>
      <c r="H51" s="22"/>
      <c r="I51" s="137"/>
      <c r="J51" s="22"/>
      <c r="K51" s="22"/>
      <c r="L51" s="20"/>
    </row>
    <row r="52" s="1" customFormat="1" ht="16.5" customHeight="1">
      <c r="B52" s="39"/>
      <c r="C52" s="40"/>
      <c r="D52" s="40"/>
      <c r="E52" s="173" t="s">
        <v>131</v>
      </c>
      <c r="F52" s="40"/>
      <c r="G52" s="40"/>
      <c r="H52" s="40"/>
      <c r="I52" s="145"/>
      <c r="J52" s="40"/>
      <c r="K52" s="40"/>
      <c r="L52" s="44"/>
    </row>
    <row r="53" s="1" customFormat="1" ht="12" customHeight="1">
      <c r="B53" s="39"/>
      <c r="C53" s="32" t="s">
        <v>135</v>
      </c>
      <c r="D53" s="40"/>
      <c r="E53" s="40"/>
      <c r="F53" s="40"/>
      <c r="G53" s="40"/>
      <c r="H53" s="40"/>
      <c r="I53" s="145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>Č12 - Práce SZT</v>
      </c>
      <c r="F54" s="40"/>
      <c r="G54" s="40"/>
      <c r="H54" s="40"/>
      <c r="I54" s="145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5"/>
      <c r="J55" s="40"/>
      <c r="K55" s="40"/>
      <c r="L55" s="44"/>
    </row>
    <row r="56" s="1" customFormat="1" ht="12" customHeight="1">
      <c r="B56" s="39"/>
      <c r="C56" s="32" t="s">
        <v>24</v>
      </c>
      <c r="D56" s="40"/>
      <c r="E56" s="40"/>
      <c r="F56" s="27" t="str">
        <f>F14</f>
        <v>2. TK Ohníč - Úpořiny</v>
      </c>
      <c r="G56" s="40"/>
      <c r="H56" s="40"/>
      <c r="I56" s="147" t="s">
        <v>26</v>
      </c>
      <c r="J56" s="68" t="str">
        <f>IF(J14="","",J14)</f>
        <v>8. 2. 2019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5"/>
      <c r="J57" s="40"/>
      <c r="K57" s="40"/>
      <c r="L57" s="44"/>
    </row>
    <row r="58" s="1" customFormat="1" ht="13.65" customHeight="1">
      <c r="B58" s="39"/>
      <c r="C58" s="32" t="s">
        <v>34</v>
      </c>
      <c r="D58" s="40"/>
      <c r="E58" s="40"/>
      <c r="F58" s="27" t="str">
        <f>E17</f>
        <v>SŽDC s.o., OŘ UNL, ST Most</v>
      </c>
      <c r="G58" s="40"/>
      <c r="H58" s="40"/>
      <c r="I58" s="147" t="s">
        <v>42</v>
      </c>
      <c r="J58" s="37" t="str">
        <f>E23</f>
        <v xml:space="preserve"> </v>
      </c>
      <c r="K58" s="40"/>
      <c r="L58" s="44"/>
    </row>
    <row r="59" s="1" customFormat="1" ht="13.65" customHeight="1">
      <c r="B59" s="39"/>
      <c r="C59" s="32" t="s">
        <v>40</v>
      </c>
      <c r="D59" s="40"/>
      <c r="E59" s="40"/>
      <c r="F59" s="27" t="str">
        <f>IF(E20="","",E20)</f>
        <v>Vyplň údaj</v>
      </c>
      <c r="G59" s="40"/>
      <c r="H59" s="40"/>
      <c r="I59" s="147" t="s">
        <v>45</v>
      </c>
      <c r="J59" s="37" t="str">
        <f>E26</f>
        <v>Ing. Střítezský Petr, DiS.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5"/>
      <c r="J60" s="40"/>
      <c r="K60" s="40"/>
      <c r="L60" s="44"/>
    </row>
    <row r="61" s="1" customFormat="1" ht="29.28" customHeight="1">
      <c r="B61" s="39"/>
      <c r="C61" s="174" t="s">
        <v>155</v>
      </c>
      <c r="D61" s="175"/>
      <c r="E61" s="175"/>
      <c r="F61" s="175"/>
      <c r="G61" s="175"/>
      <c r="H61" s="175"/>
      <c r="I61" s="176"/>
      <c r="J61" s="177" t="s">
        <v>156</v>
      </c>
      <c r="K61" s="175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5"/>
      <c r="J62" s="40"/>
      <c r="K62" s="40"/>
      <c r="L62" s="44"/>
    </row>
    <row r="63" s="1" customFormat="1" ht="22.8" customHeight="1">
      <c r="B63" s="39"/>
      <c r="C63" s="178" t="s">
        <v>157</v>
      </c>
      <c r="D63" s="40"/>
      <c r="E63" s="40"/>
      <c r="F63" s="40"/>
      <c r="G63" s="40"/>
      <c r="H63" s="40"/>
      <c r="I63" s="145"/>
      <c r="J63" s="99">
        <f>J85</f>
        <v>0</v>
      </c>
      <c r="K63" s="40"/>
      <c r="L63" s="44"/>
      <c r="AU63" s="17" t="s">
        <v>158</v>
      </c>
    </row>
    <row r="64" s="1" customFormat="1" ht="21.84" customHeight="1">
      <c r="B64" s="39"/>
      <c r="C64" s="40"/>
      <c r="D64" s="40"/>
      <c r="E64" s="40"/>
      <c r="F64" s="40"/>
      <c r="G64" s="40"/>
      <c r="H64" s="40"/>
      <c r="I64" s="145"/>
      <c r="J64" s="40"/>
      <c r="K64" s="40"/>
      <c r="L64" s="44"/>
    </row>
    <row r="65" s="1" customFormat="1" ht="6.96" customHeight="1">
      <c r="B65" s="58"/>
      <c r="C65" s="59"/>
      <c r="D65" s="59"/>
      <c r="E65" s="59"/>
      <c r="F65" s="59"/>
      <c r="G65" s="59"/>
      <c r="H65" s="59"/>
      <c r="I65" s="169"/>
      <c r="J65" s="59"/>
      <c r="K65" s="59"/>
      <c r="L65" s="44"/>
    </row>
    <row r="69" s="1" customFormat="1" ht="6.96" customHeight="1">
      <c r="B69" s="60"/>
      <c r="C69" s="61"/>
      <c r="D69" s="61"/>
      <c r="E69" s="61"/>
      <c r="F69" s="61"/>
      <c r="G69" s="61"/>
      <c r="H69" s="61"/>
      <c r="I69" s="172"/>
      <c r="J69" s="61"/>
      <c r="K69" s="61"/>
      <c r="L69" s="44"/>
    </row>
    <row r="70" s="1" customFormat="1" ht="24.96" customHeight="1">
      <c r="B70" s="39"/>
      <c r="C70" s="23" t="s">
        <v>162</v>
      </c>
      <c r="D70" s="40"/>
      <c r="E70" s="40"/>
      <c r="F70" s="40"/>
      <c r="G70" s="40"/>
      <c r="H70" s="40"/>
      <c r="I70" s="145"/>
      <c r="J70" s="40"/>
      <c r="K70" s="40"/>
      <c r="L70" s="44"/>
    </row>
    <row r="71" s="1" customFormat="1" ht="6.96" customHeight="1">
      <c r="B71" s="39"/>
      <c r="C71" s="40"/>
      <c r="D71" s="40"/>
      <c r="E71" s="40"/>
      <c r="F71" s="40"/>
      <c r="G71" s="40"/>
      <c r="H71" s="40"/>
      <c r="I71" s="145"/>
      <c r="J71" s="40"/>
      <c r="K71" s="40"/>
      <c r="L71" s="44"/>
    </row>
    <row r="72" s="1" customFormat="1" ht="12" customHeight="1">
      <c r="B72" s="39"/>
      <c r="C72" s="32" t="s">
        <v>16</v>
      </c>
      <c r="D72" s="40"/>
      <c r="E72" s="40"/>
      <c r="F72" s="40"/>
      <c r="G72" s="40"/>
      <c r="H72" s="40"/>
      <c r="I72" s="145"/>
      <c r="J72" s="40"/>
      <c r="K72" s="40"/>
      <c r="L72" s="44"/>
    </row>
    <row r="73" s="1" customFormat="1" ht="16.5" customHeight="1">
      <c r="B73" s="39"/>
      <c r="C73" s="40"/>
      <c r="D73" s="40"/>
      <c r="E73" s="173" t="str">
        <f>E7</f>
        <v>Výměna pražců ve 2.TK v úseku Úpořiny - Ohníč</v>
      </c>
      <c r="F73" s="32"/>
      <c r="G73" s="32"/>
      <c r="H73" s="32"/>
      <c r="I73" s="145"/>
      <c r="J73" s="40"/>
      <c r="K73" s="40"/>
      <c r="L73" s="44"/>
    </row>
    <row r="74" ht="12" customHeight="1">
      <c r="B74" s="21"/>
      <c r="C74" s="32" t="s">
        <v>128</v>
      </c>
      <c r="D74" s="22"/>
      <c r="E74" s="22"/>
      <c r="F74" s="22"/>
      <c r="G74" s="22"/>
      <c r="H74" s="22"/>
      <c r="I74" s="137"/>
      <c r="J74" s="22"/>
      <c r="K74" s="22"/>
      <c r="L74" s="20"/>
    </row>
    <row r="75" s="1" customFormat="1" ht="16.5" customHeight="1">
      <c r="B75" s="39"/>
      <c r="C75" s="40"/>
      <c r="D75" s="40"/>
      <c r="E75" s="173" t="s">
        <v>131</v>
      </c>
      <c r="F75" s="40"/>
      <c r="G75" s="40"/>
      <c r="H75" s="40"/>
      <c r="I75" s="145"/>
      <c r="J75" s="40"/>
      <c r="K75" s="40"/>
      <c r="L75" s="44"/>
    </row>
    <row r="76" s="1" customFormat="1" ht="12" customHeight="1">
      <c r="B76" s="39"/>
      <c r="C76" s="32" t="s">
        <v>135</v>
      </c>
      <c r="D76" s="40"/>
      <c r="E76" s="40"/>
      <c r="F76" s="40"/>
      <c r="G76" s="40"/>
      <c r="H76" s="40"/>
      <c r="I76" s="145"/>
      <c r="J76" s="40"/>
      <c r="K76" s="40"/>
      <c r="L76" s="44"/>
    </row>
    <row r="77" s="1" customFormat="1" ht="16.5" customHeight="1">
      <c r="B77" s="39"/>
      <c r="C77" s="40"/>
      <c r="D77" s="40"/>
      <c r="E77" s="65" t="str">
        <f>E11</f>
        <v>Č12 - Práce SZT</v>
      </c>
      <c r="F77" s="40"/>
      <c r="G77" s="40"/>
      <c r="H77" s="40"/>
      <c r="I77" s="145"/>
      <c r="J77" s="40"/>
      <c r="K77" s="40"/>
      <c r="L77" s="44"/>
    </row>
    <row r="78" s="1" customFormat="1" ht="6.96" customHeight="1">
      <c r="B78" s="39"/>
      <c r="C78" s="40"/>
      <c r="D78" s="40"/>
      <c r="E78" s="40"/>
      <c r="F78" s="40"/>
      <c r="G78" s="40"/>
      <c r="H78" s="40"/>
      <c r="I78" s="145"/>
      <c r="J78" s="40"/>
      <c r="K78" s="40"/>
      <c r="L78" s="44"/>
    </row>
    <row r="79" s="1" customFormat="1" ht="12" customHeight="1">
      <c r="B79" s="39"/>
      <c r="C79" s="32" t="s">
        <v>24</v>
      </c>
      <c r="D79" s="40"/>
      <c r="E79" s="40"/>
      <c r="F79" s="27" t="str">
        <f>F14</f>
        <v>2. TK Ohníč - Úpořiny</v>
      </c>
      <c r="G79" s="40"/>
      <c r="H79" s="40"/>
      <c r="I79" s="147" t="s">
        <v>26</v>
      </c>
      <c r="J79" s="68" t="str">
        <f>IF(J14="","",J14)</f>
        <v>8. 2. 2019</v>
      </c>
      <c r="K79" s="40"/>
      <c r="L79" s="44"/>
    </row>
    <row r="80" s="1" customFormat="1" ht="6.96" customHeight="1">
      <c r="B80" s="39"/>
      <c r="C80" s="40"/>
      <c r="D80" s="40"/>
      <c r="E80" s="40"/>
      <c r="F80" s="40"/>
      <c r="G80" s="40"/>
      <c r="H80" s="40"/>
      <c r="I80" s="145"/>
      <c r="J80" s="40"/>
      <c r="K80" s="40"/>
      <c r="L80" s="44"/>
    </row>
    <row r="81" s="1" customFormat="1" ht="13.65" customHeight="1">
      <c r="B81" s="39"/>
      <c r="C81" s="32" t="s">
        <v>34</v>
      </c>
      <c r="D81" s="40"/>
      <c r="E81" s="40"/>
      <c r="F81" s="27" t="str">
        <f>E17</f>
        <v>SŽDC s.o., OŘ UNL, ST Most</v>
      </c>
      <c r="G81" s="40"/>
      <c r="H81" s="40"/>
      <c r="I81" s="147" t="s">
        <v>42</v>
      </c>
      <c r="J81" s="37" t="str">
        <f>E23</f>
        <v xml:space="preserve"> </v>
      </c>
      <c r="K81" s="40"/>
      <c r="L81" s="44"/>
    </row>
    <row r="82" s="1" customFormat="1" ht="13.65" customHeight="1">
      <c r="B82" s="39"/>
      <c r="C82" s="32" t="s">
        <v>40</v>
      </c>
      <c r="D82" s="40"/>
      <c r="E82" s="40"/>
      <c r="F82" s="27" t="str">
        <f>IF(E20="","",E20)</f>
        <v>Vyplň údaj</v>
      </c>
      <c r="G82" s="40"/>
      <c r="H82" s="40"/>
      <c r="I82" s="147" t="s">
        <v>45</v>
      </c>
      <c r="J82" s="37" t="str">
        <f>E26</f>
        <v>Ing. Střítezský Petr, DiS.</v>
      </c>
      <c r="K82" s="40"/>
      <c r="L82" s="44"/>
    </row>
    <row r="83" s="1" customFormat="1" ht="10.32" customHeight="1">
      <c r="B83" s="39"/>
      <c r="C83" s="40"/>
      <c r="D83" s="40"/>
      <c r="E83" s="40"/>
      <c r="F83" s="40"/>
      <c r="G83" s="40"/>
      <c r="H83" s="40"/>
      <c r="I83" s="145"/>
      <c r="J83" s="40"/>
      <c r="K83" s="40"/>
      <c r="L83" s="44"/>
    </row>
    <row r="84" s="10" customFormat="1" ht="29.28" customHeight="1">
      <c r="B84" s="192"/>
      <c r="C84" s="193" t="s">
        <v>163</v>
      </c>
      <c r="D84" s="194" t="s">
        <v>67</v>
      </c>
      <c r="E84" s="194" t="s">
        <v>63</v>
      </c>
      <c r="F84" s="194" t="s">
        <v>64</v>
      </c>
      <c r="G84" s="194" t="s">
        <v>164</v>
      </c>
      <c r="H84" s="194" t="s">
        <v>165</v>
      </c>
      <c r="I84" s="195" t="s">
        <v>166</v>
      </c>
      <c r="J84" s="194" t="s">
        <v>156</v>
      </c>
      <c r="K84" s="196" t="s">
        <v>167</v>
      </c>
      <c r="L84" s="197"/>
      <c r="M84" s="89" t="s">
        <v>1</v>
      </c>
      <c r="N84" s="90" t="s">
        <v>52</v>
      </c>
      <c r="O84" s="90" t="s">
        <v>168</v>
      </c>
      <c r="P84" s="90" t="s">
        <v>169</v>
      </c>
      <c r="Q84" s="90" t="s">
        <v>170</v>
      </c>
      <c r="R84" s="90" t="s">
        <v>171</v>
      </c>
      <c r="S84" s="90" t="s">
        <v>172</v>
      </c>
      <c r="T84" s="91" t="s">
        <v>173</v>
      </c>
    </row>
    <row r="85" s="1" customFormat="1" ht="22.8" customHeight="1">
      <c r="B85" s="39"/>
      <c r="C85" s="96" t="s">
        <v>174</v>
      </c>
      <c r="D85" s="40"/>
      <c r="E85" s="40"/>
      <c r="F85" s="40"/>
      <c r="G85" s="40"/>
      <c r="H85" s="40"/>
      <c r="I85" s="145"/>
      <c r="J85" s="198">
        <f>BK85</f>
        <v>0</v>
      </c>
      <c r="K85" s="40"/>
      <c r="L85" s="44"/>
      <c r="M85" s="92"/>
      <c r="N85" s="93"/>
      <c r="O85" s="93"/>
      <c r="P85" s="199">
        <f>SUM(P86:P99)</f>
        <v>0</v>
      </c>
      <c r="Q85" s="93"/>
      <c r="R85" s="199">
        <f>SUM(R86:R99)</f>
        <v>0</v>
      </c>
      <c r="S85" s="93"/>
      <c r="T85" s="200">
        <f>SUM(T86:T99)</f>
        <v>0</v>
      </c>
      <c r="AT85" s="17" t="s">
        <v>81</v>
      </c>
      <c r="AU85" s="17" t="s">
        <v>158</v>
      </c>
      <c r="BK85" s="201">
        <f>SUM(BK86:BK99)</f>
        <v>0</v>
      </c>
    </row>
    <row r="86" s="1" customFormat="1" ht="22.5" customHeight="1">
      <c r="B86" s="39"/>
      <c r="C86" s="218" t="s">
        <v>23</v>
      </c>
      <c r="D86" s="218" t="s">
        <v>180</v>
      </c>
      <c r="E86" s="219" t="s">
        <v>479</v>
      </c>
      <c r="F86" s="220" t="s">
        <v>480</v>
      </c>
      <c r="G86" s="221" t="s">
        <v>116</v>
      </c>
      <c r="H86" s="222">
        <v>1</v>
      </c>
      <c r="I86" s="223"/>
      <c r="J86" s="224">
        <f>ROUND(I86*H86,2)</f>
        <v>0</v>
      </c>
      <c r="K86" s="220" t="s">
        <v>183</v>
      </c>
      <c r="L86" s="44"/>
      <c r="M86" s="225" t="s">
        <v>1</v>
      </c>
      <c r="N86" s="226" t="s">
        <v>55</v>
      </c>
      <c r="O86" s="80"/>
      <c r="P86" s="227">
        <f>O86*H86</f>
        <v>0</v>
      </c>
      <c r="Q86" s="227">
        <v>0</v>
      </c>
      <c r="R86" s="227">
        <f>Q86*H86</f>
        <v>0</v>
      </c>
      <c r="S86" s="227">
        <v>0</v>
      </c>
      <c r="T86" s="228">
        <f>S86*H86</f>
        <v>0</v>
      </c>
      <c r="AR86" s="17" t="s">
        <v>184</v>
      </c>
      <c r="AT86" s="17" t="s">
        <v>180</v>
      </c>
      <c r="AU86" s="17" t="s">
        <v>82</v>
      </c>
      <c r="AY86" s="17" t="s">
        <v>177</v>
      </c>
      <c r="BE86" s="229">
        <f>IF(N86="základní",J86,0)</f>
        <v>0</v>
      </c>
      <c r="BF86" s="229">
        <f>IF(N86="snížená",J86,0)</f>
        <v>0</v>
      </c>
      <c r="BG86" s="229">
        <f>IF(N86="zákl. přenesená",J86,0)</f>
        <v>0</v>
      </c>
      <c r="BH86" s="229">
        <f>IF(N86="sníž. přenesená",J86,0)</f>
        <v>0</v>
      </c>
      <c r="BI86" s="229">
        <f>IF(N86="nulová",J86,0)</f>
        <v>0</v>
      </c>
      <c r="BJ86" s="17" t="s">
        <v>184</v>
      </c>
      <c r="BK86" s="229">
        <f>ROUND(I86*H86,2)</f>
        <v>0</v>
      </c>
      <c r="BL86" s="17" t="s">
        <v>184</v>
      </c>
      <c r="BM86" s="17" t="s">
        <v>23</v>
      </c>
    </row>
    <row r="87" s="1" customFormat="1">
      <c r="B87" s="39"/>
      <c r="C87" s="40"/>
      <c r="D87" s="230" t="s">
        <v>186</v>
      </c>
      <c r="E87" s="40"/>
      <c r="F87" s="231" t="s">
        <v>481</v>
      </c>
      <c r="G87" s="40"/>
      <c r="H87" s="40"/>
      <c r="I87" s="145"/>
      <c r="J87" s="40"/>
      <c r="K87" s="40"/>
      <c r="L87" s="44"/>
      <c r="M87" s="232"/>
      <c r="N87" s="80"/>
      <c r="O87" s="80"/>
      <c r="P87" s="80"/>
      <c r="Q87" s="80"/>
      <c r="R87" s="80"/>
      <c r="S87" s="80"/>
      <c r="T87" s="81"/>
      <c r="AT87" s="17" t="s">
        <v>186</v>
      </c>
      <c r="AU87" s="17" t="s">
        <v>82</v>
      </c>
    </row>
    <row r="88" s="1" customFormat="1" ht="22.5" customHeight="1">
      <c r="B88" s="39"/>
      <c r="C88" s="218" t="s">
        <v>90</v>
      </c>
      <c r="D88" s="218" t="s">
        <v>180</v>
      </c>
      <c r="E88" s="219" t="s">
        <v>482</v>
      </c>
      <c r="F88" s="220" t="s">
        <v>483</v>
      </c>
      <c r="G88" s="221" t="s">
        <v>116</v>
      </c>
      <c r="H88" s="222">
        <v>1</v>
      </c>
      <c r="I88" s="223"/>
      <c r="J88" s="224">
        <f>ROUND(I88*H88,2)</f>
        <v>0</v>
      </c>
      <c r="K88" s="220" t="s">
        <v>183</v>
      </c>
      <c r="L88" s="44"/>
      <c r="M88" s="225" t="s">
        <v>1</v>
      </c>
      <c r="N88" s="226" t="s">
        <v>55</v>
      </c>
      <c r="O88" s="80"/>
      <c r="P88" s="227">
        <f>O88*H88</f>
        <v>0</v>
      </c>
      <c r="Q88" s="227">
        <v>0</v>
      </c>
      <c r="R88" s="227">
        <f>Q88*H88</f>
        <v>0</v>
      </c>
      <c r="S88" s="227">
        <v>0</v>
      </c>
      <c r="T88" s="228">
        <f>S88*H88</f>
        <v>0</v>
      </c>
      <c r="AR88" s="17" t="s">
        <v>184</v>
      </c>
      <c r="AT88" s="17" t="s">
        <v>180</v>
      </c>
      <c r="AU88" s="17" t="s">
        <v>82</v>
      </c>
      <c r="AY88" s="17" t="s">
        <v>177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17" t="s">
        <v>184</v>
      </c>
      <c r="BK88" s="229">
        <f>ROUND(I88*H88,2)</f>
        <v>0</v>
      </c>
      <c r="BL88" s="17" t="s">
        <v>184</v>
      </c>
      <c r="BM88" s="17" t="s">
        <v>90</v>
      </c>
    </row>
    <row r="89" s="1" customFormat="1">
      <c r="B89" s="39"/>
      <c r="C89" s="40"/>
      <c r="D89" s="230" t="s">
        <v>186</v>
      </c>
      <c r="E89" s="40"/>
      <c r="F89" s="231" t="s">
        <v>483</v>
      </c>
      <c r="G89" s="40"/>
      <c r="H89" s="40"/>
      <c r="I89" s="145"/>
      <c r="J89" s="40"/>
      <c r="K89" s="40"/>
      <c r="L89" s="44"/>
      <c r="M89" s="232"/>
      <c r="N89" s="80"/>
      <c r="O89" s="80"/>
      <c r="P89" s="80"/>
      <c r="Q89" s="80"/>
      <c r="R89" s="80"/>
      <c r="S89" s="80"/>
      <c r="T89" s="81"/>
      <c r="AT89" s="17" t="s">
        <v>186</v>
      </c>
      <c r="AU89" s="17" t="s">
        <v>82</v>
      </c>
    </row>
    <row r="90" s="1" customFormat="1" ht="22.5" customHeight="1">
      <c r="B90" s="39"/>
      <c r="C90" s="218" t="s">
        <v>200</v>
      </c>
      <c r="D90" s="218" t="s">
        <v>180</v>
      </c>
      <c r="E90" s="219" t="s">
        <v>484</v>
      </c>
      <c r="F90" s="220" t="s">
        <v>485</v>
      </c>
      <c r="G90" s="221" t="s">
        <v>116</v>
      </c>
      <c r="H90" s="222">
        <v>1</v>
      </c>
      <c r="I90" s="223"/>
      <c r="J90" s="224">
        <f>ROUND(I90*H90,2)</f>
        <v>0</v>
      </c>
      <c r="K90" s="220" t="s">
        <v>183</v>
      </c>
      <c r="L90" s="44"/>
      <c r="M90" s="225" t="s">
        <v>1</v>
      </c>
      <c r="N90" s="226" t="s">
        <v>55</v>
      </c>
      <c r="O90" s="80"/>
      <c r="P90" s="227">
        <f>O90*H90</f>
        <v>0</v>
      </c>
      <c r="Q90" s="227">
        <v>0</v>
      </c>
      <c r="R90" s="227">
        <f>Q90*H90</f>
        <v>0</v>
      </c>
      <c r="S90" s="227">
        <v>0</v>
      </c>
      <c r="T90" s="228">
        <f>S90*H90</f>
        <v>0</v>
      </c>
      <c r="AR90" s="17" t="s">
        <v>184</v>
      </c>
      <c r="AT90" s="17" t="s">
        <v>180</v>
      </c>
      <c r="AU90" s="17" t="s">
        <v>82</v>
      </c>
      <c r="AY90" s="17" t="s">
        <v>177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17" t="s">
        <v>184</v>
      </c>
      <c r="BK90" s="229">
        <f>ROUND(I90*H90,2)</f>
        <v>0</v>
      </c>
      <c r="BL90" s="17" t="s">
        <v>184</v>
      </c>
      <c r="BM90" s="17" t="s">
        <v>200</v>
      </c>
    </row>
    <row r="91" s="1" customFormat="1">
      <c r="B91" s="39"/>
      <c r="C91" s="40"/>
      <c r="D91" s="230" t="s">
        <v>186</v>
      </c>
      <c r="E91" s="40"/>
      <c r="F91" s="231" t="s">
        <v>485</v>
      </c>
      <c r="G91" s="40"/>
      <c r="H91" s="40"/>
      <c r="I91" s="145"/>
      <c r="J91" s="40"/>
      <c r="K91" s="40"/>
      <c r="L91" s="44"/>
      <c r="M91" s="232"/>
      <c r="N91" s="80"/>
      <c r="O91" s="80"/>
      <c r="P91" s="80"/>
      <c r="Q91" s="80"/>
      <c r="R91" s="80"/>
      <c r="S91" s="80"/>
      <c r="T91" s="81"/>
      <c r="AT91" s="17" t="s">
        <v>186</v>
      </c>
      <c r="AU91" s="17" t="s">
        <v>82</v>
      </c>
    </row>
    <row r="92" s="1" customFormat="1" ht="22.5" customHeight="1">
      <c r="B92" s="39"/>
      <c r="C92" s="218" t="s">
        <v>184</v>
      </c>
      <c r="D92" s="218" t="s">
        <v>180</v>
      </c>
      <c r="E92" s="219" t="s">
        <v>486</v>
      </c>
      <c r="F92" s="220" t="s">
        <v>487</v>
      </c>
      <c r="G92" s="221" t="s">
        <v>116</v>
      </c>
      <c r="H92" s="222">
        <v>1</v>
      </c>
      <c r="I92" s="223"/>
      <c r="J92" s="224">
        <f>ROUND(I92*H92,2)</f>
        <v>0</v>
      </c>
      <c r="K92" s="220" t="s">
        <v>183</v>
      </c>
      <c r="L92" s="44"/>
      <c r="M92" s="225" t="s">
        <v>1</v>
      </c>
      <c r="N92" s="226" t="s">
        <v>55</v>
      </c>
      <c r="O92" s="80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17" t="s">
        <v>184</v>
      </c>
      <c r="AT92" s="17" t="s">
        <v>180</v>
      </c>
      <c r="AU92" s="17" t="s">
        <v>82</v>
      </c>
      <c r="AY92" s="17" t="s">
        <v>177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7" t="s">
        <v>184</v>
      </c>
      <c r="BK92" s="229">
        <f>ROUND(I92*H92,2)</f>
        <v>0</v>
      </c>
      <c r="BL92" s="17" t="s">
        <v>184</v>
      </c>
      <c r="BM92" s="17" t="s">
        <v>184</v>
      </c>
    </row>
    <row r="93" s="1" customFormat="1">
      <c r="B93" s="39"/>
      <c r="C93" s="40"/>
      <c r="D93" s="230" t="s">
        <v>186</v>
      </c>
      <c r="E93" s="40"/>
      <c r="F93" s="231" t="s">
        <v>487</v>
      </c>
      <c r="G93" s="40"/>
      <c r="H93" s="40"/>
      <c r="I93" s="145"/>
      <c r="J93" s="40"/>
      <c r="K93" s="40"/>
      <c r="L93" s="44"/>
      <c r="M93" s="232"/>
      <c r="N93" s="80"/>
      <c r="O93" s="80"/>
      <c r="P93" s="80"/>
      <c r="Q93" s="80"/>
      <c r="R93" s="80"/>
      <c r="S93" s="80"/>
      <c r="T93" s="81"/>
      <c r="AT93" s="17" t="s">
        <v>186</v>
      </c>
      <c r="AU93" s="17" t="s">
        <v>82</v>
      </c>
    </row>
    <row r="94" s="1" customFormat="1" ht="22.5" customHeight="1">
      <c r="B94" s="39"/>
      <c r="C94" s="218" t="s">
        <v>178</v>
      </c>
      <c r="D94" s="218" t="s">
        <v>180</v>
      </c>
      <c r="E94" s="219" t="s">
        <v>488</v>
      </c>
      <c r="F94" s="220" t="s">
        <v>489</v>
      </c>
      <c r="G94" s="221" t="s">
        <v>116</v>
      </c>
      <c r="H94" s="222">
        <v>1</v>
      </c>
      <c r="I94" s="223"/>
      <c r="J94" s="224">
        <f>ROUND(I94*H94,2)</f>
        <v>0</v>
      </c>
      <c r="K94" s="220" t="s">
        <v>183</v>
      </c>
      <c r="L94" s="44"/>
      <c r="M94" s="225" t="s">
        <v>1</v>
      </c>
      <c r="N94" s="226" t="s">
        <v>55</v>
      </c>
      <c r="O94" s="80"/>
      <c r="P94" s="227">
        <f>O94*H94</f>
        <v>0</v>
      </c>
      <c r="Q94" s="227">
        <v>0</v>
      </c>
      <c r="R94" s="227">
        <f>Q94*H94</f>
        <v>0</v>
      </c>
      <c r="S94" s="227">
        <v>0</v>
      </c>
      <c r="T94" s="228">
        <f>S94*H94</f>
        <v>0</v>
      </c>
      <c r="AR94" s="17" t="s">
        <v>184</v>
      </c>
      <c r="AT94" s="17" t="s">
        <v>180</v>
      </c>
      <c r="AU94" s="17" t="s">
        <v>82</v>
      </c>
      <c r="AY94" s="17" t="s">
        <v>177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17" t="s">
        <v>184</v>
      </c>
      <c r="BK94" s="229">
        <f>ROUND(I94*H94,2)</f>
        <v>0</v>
      </c>
      <c r="BL94" s="17" t="s">
        <v>184</v>
      </c>
      <c r="BM94" s="17" t="s">
        <v>178</v>
      </c>
    </row>
    <row r="95" s="1" customFormat="1">
      <c r="B95" s="39"/>
      <c r="C95" s="40"/>
      <c r="D95" s="230" t="s">
        <v>186</v>
      </c>
      <c r="E95" s="40"/>
      <c r="F95" s="231" t="s">
        <v>490</v>
      </c>
      <c r="G95" s="40"/>
      <c r="H95" s="40"/>
      <c r="I95" s="145"/>
      <c r="J95" s="40"/>
      <c r="K95" s="40"/>
      <c r="L95" s="44"/>
      <c r="M95" s="232"/>
      <c r="N95" s="80"/>
      <c r="O95" s="80"/>
      <c r="P95" s="80"/>
      <c r="Q95" s="80"/>
      <c r="R95" s="80"/>
      <c r="S95" s="80"/>
      <c r="T95" s="81"/>
      <c r="AT95" s="17" t="s">
        <v>186</v>
      </c>
      <c r="AU95" s="17" t="s">
        <v>82</v>
      </c>
    </row>
    <row r="96" s="1" customFormat="1" ht="22.5" customHeight="1">
      <c r="B96" s="39"/>
      <c r="C96" s="218" t="s">
        <v>220</v>
      </c>
      <c r="D96" s="218" t="s">
        <v>180</v>
      </c>
      <c r="E96" s="219" t="s">
        <v>491</v>
      </c>
      <c r="F96" s="220" t="s">
        <v>492</v>
      </c>
      <c r="G96" s="221" t="s">
        <v>116</v>
      </c>
      <c r="H96" s="222">
        <v>1</v>
      </c>
      <c r="I96" s="223"/>
      <c r="J96" s="224">
        <f>ROUND(I96*H96,2)</f>
        <v>0</v>
      </c>
      <c r="K96" s="220" t="s">
        <v>183</v>
      </c>
      <c r="L96" s="44"/>
      <c r="M96" s="225" t="s">
        <v>1</v>
      </c>
      <c r="N96" s="226" t="s">
        <v>55</v>
      </c>
      <c r="O96" s="80"/>
      <c r="P96" s="227">
        <f>O96*H96</f>
        <v>0</v>
      </c>
      <c r="Q96" s="227">
        <v>0</v>
      </c>
      <c r="R96" s="227">
        <f>Q96*H96</f>
        <v>0</v>
      </c>
      <c r="S96" s="227">
        <v>0</v>
      </c>
      <c r="T96" s="228">
        <f>S96*H96</f>
        <v>0</v>
      </c>
      <c r="AR96" s="17" t="s">
        <v>184</v>
      </c>
      <c r="AT96" s="17" t="s">
        <v>180</v>
      </c>
      <c r="AU96" s="17" t="s">
        <v>82</v>
      </c>
      <c r="AY96" s="17" t="s">
        <v>177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17" t="s">
        <v>184</v>
      </c>
      <c r="BK96" s="229">
        <f>ROUND(I96*H96,2)</f>
        <v>0</v>
      </c>
      <c r="BL96" s="17" t="s">
        <v>184</v>
      </c>
      <c r="BM96" s="17" t="s">
        <v>220</v>
      </c>
    </row>
    <row r="97" s="1" customFormat="1">
      <c r="B97" s="39"/>
      <c r="C97" s="40"/>
      <c r="D97" s="230" t="s">
        <v>186</v>
      </c>
      <c r="E97" s="40"/>
      <c r="F97" s="231" t="s">
        <v>493</v>
      </c>
      <c r="G97" s="40"/>
      <c r="H97" s="40"/>
      <c r="I97" s="145"/>
      <c r="J97" s="40"/>
      <c r="K97" s="40"/>
      <c r="L97" s="44"/>
      <c r="M97" s="232"/>
      <c r="N97" s="80"/>
      <c r="O97" s="80"/>
      <c r="P97" s="80"/>
      <c r="Q97" s="80"/>
      <c r="R97" s="80"/>
      <c r="S97" s="80"/>
      <c r="T97" s="81"/>
      <c r="AT97" s="17" t="s">
        <v>186</v>
      </c>
      <c r="AU97" s="17" t="s">
        <v>82</v>
      </c>
    </row>
    <row r="98" s="1" customFormat="1" ht="22.5" customHeight="1">
      <c r="B98" s="39"/>
      <c r="C98" s="218" t="s">
        <v>229</v>
      </c>
      <c r="D98" s="218" t="s">
        <v>180</v>
      </c>
      <c r="E98" s="219" t="s">
        <v>494</v>
      </c>
      <c r="F98" s="220" t="s">
        <v>495</v>
      </c>
      <c r="G98" s="221" t="s">
        <v>116</v>
      </c>
      <c r="H98" s="222">
        <v>1</v>
      </c>
      <c r="I98" s="223"/>
      <c r="J98" s="224">
        <f>ROUND(I98*H98,2)</f>
        <v>0</v>
      </c>
      <c r="K98" s="220" t="s">
        <v>183</v>
      </c>
      <c r="L98" s="44"/>
      <c r="M98" s="225" t="s">
        <v>1</v>
      </c>
      <c r="N98" s="226" t="s">
        <v>55</v>
      </c>
      <c r="O98" s="80"/>
      <c r="P98" s="227">
        <f>O98*H98</f>
        <v>0</v>
      </c>
      <c r="Q98" s="227">
        <v>0</v>
      </c>
      <c r="R98" s="227">
        <f>Q98*H98</f>
        <v>0</v>
      </c>
      <c r="S98" s="227">
        <v>0</v>
      </c>
      <c r="T98" s="228">
        <f>S98*H98</f>
        <v>0</v>
      </c>
      <c r="AR98" s="17" t="s">
        <v>184</v>
      </c>
      <c r="AT98" s="17" t="s">
        <v>180</v>
      </c>
      <c r="AU98" s="17" t="s">
        <v>82</v>
      </c>
      <c r="AY98" s="17" t="s">
        <v>177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17" t="s">
        <v>184</v>
      </c>
      <c r="BK98" s="229">
        <f>ROUND(I98*H98,2)</f>
        <v>0</v>
      </c>
      <c r="BL98" s="17" t="s">
        <v>184</v>
      </c>
      <c r="BM98" s="17" t="s">
        <v>229</v>
      </c>
    </row>
    <row r="99" s="1" customFormat="1">
      <c r="B99" s="39"/>
      <c r="C99" s="40"/>
      <c r="D99" s="230" t="s">
        <v>186</v>
      </c>
      <c r="E99" s="40"/>
      <c r="F99" s="231" t="s">
        <v>496</v>
      </c>
      <c r="G99" s="40"/>
      <c r="H99" s="40"/>
      <c r="I99" s="145"/>
      <c r="J99" s="40"/>
      <c r="K99" s="40"/>
      <c r="L99" s="44"/>
      <c r="M99" s="290"/>
      <c r="N99" s="291"/>
      <c r="O99" s="291"/>
      <c r="P99" s="291"/>
      <c r="Q99" s="291"/>
      <c r="R99" s="291"/>
      <c r="S99" s="291"/>
      <c r="T99" s="292"/>
      <c r="AT99" s="17" t="s">
        <v>186</v>
      </c>
      <c r="AU99" s="17" t="s">
        <v>82</v>
      </c>
    </row>
    <row r="100" s="1" customFormat="1" ht="6.96" customHeight="1">
      <c r="B100" s="58"/>
      <c r="C100" s="59"/>
      <c r="D100" s="59"/>
      <c r="E100" s="59"/>
      <c r="F100" s="59"/>
      <c r="G100" s="59"/>
      <c r="H100" s="59"/>
      <c r="I100" s="169"/>
      <c r="J100" s="59"/>
      <c r="K100" s="59"/>
      <c r="L100" s="44"/>
    </row>
  </sheetData>
  <sheetProtection sheet="1" autoFilter="0" formatColumns="0" formatRows="0" objects="1" scenarios="1" spinCount="100000" saltValue="SlZKye4n/4Okh7g3Xd42gRaOIy09JVGbYKJ3qXJmrBata+83U8yEluFqYMcZxYe54vAe6+U0Op7Py+cMZSjWng==" hashValue="iyPlonddrQJi5MDI5qRMu6u9PnZjN/0FxMU+CE+EhY27O01VFJoloKJ3gK9ucmLwtxl/nTy4008oZUk7ZTHKWw==" algorithmName="SHA-512" password="CC35"/>
  <autoFilter ref="C84:K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104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90</v>
      </c>
    </row>
    <row r="4" ht="24.96" customHeight="1">
      <c r="B4" s="20"/>
      <c r="D4" s="142" t="s">
        <v>113</v>
      </c>
      <c r="L4" s="20"/>
      <c r="M4" s="24" t="s">
        <v>10</v>
      </c>
      <c r="AT4" s="17" t="s">
        <v>44</v>
      </c>
    </row>
    <row r="5" ht="6.96" customHeight="1">
      <c r="B5" s="20"/>
      <c r="L5" s="20"/>
    </row>
    <row r="6" ht="12" customHeight="1">
      <c r="B6" s="20"/>
      <c r="D6" s="143" t="s">
        <v>16</v>
      </c>
      <c r="L6" s="20"/>
    </row>
    <row r="7" ht="16.5" customHeight="1">
      <c r="B7" s="20"/>
      <c r="E7" s="144" t="str">
        <f>'Rekapitulace stavby'!K6</f>
        <v>Výměna pražců ve 2.TK v úseku Úpořiny - Ohníč</v>
      </c>
      <c r="F7" s="143"/>
      <c r="G7" s="143"/>
      <c r="H7" s="143"/>
      <c r="L7" s="20"/>
    </row>
    <row r="8" ht="12" customHeight="1">
      <c r="B8" s="20"/>
      <c r="D8" s="143" t="s">
        <v>128</v>
      </c>
      <c r="L8" s="20"/>
    </row>
    <row r="9" s="1" customFormat="1" ht="16.5" customHeight="1">
      <c r="B9" s="44"/>
      <c r="E9" s="144" t="s">
        <v>497</v>
      </c>
      <c r="F9" s="1"/>
      <c r="G9" s="1"/>
      <c r="H9" s="1"/>
      <c r="I9" s="145"/>
      <c r="L9" s="44"/>
    </row>
    <row r="10" s="1" customFormat="1" ht="12" customHeight="1">
      <c r="B10" s="44"/>
      <c r="D10" s="143" t="s">
        <v>135</v>
      </c>
      <c r="I10" s="145"/>
      <c r="L10" s="44"/>
    </row>
    <row r="11" s="1" customFormat="1" ht="36.96" customHeight="1">
      <c r="B11" s="44"/>
      <c r="E11" s="146" t="s">
        <v>498</v>
      </c>
      <c r="F11" s="1"/>
      <c r="G11" s="1"/>
      <c r="H11" s="1"/>
      <c r="I11" s="145"/>
      <c r="L11" s="44"/>
    </row>
    <row r="12" s="1" customFormat="1">
      <c r="B12" s="44"/>
      <c r="I12" s="145"/>
      <c r="L12" s="44"/>
    </row>
    <row r="13" s="1" customFormat="1" ht="12" customHeight="1">
      <c r="B13" s="44"/>
      <c r="D13" s="143" t="s">
        <v>19</v>
      </c>
      <c r="F13" s="17" t="s">
        <v>1</v>
      </c>
      <c r="I13" s="147" t="s">
        <v>21</v>
      </c>
      <c r="J13" s="17" t="s">
        <v>1</v>
      </c>
      <c r="L13" s="44"/>
    </row>
    <row r="14" s="1" customFormat="1" ht="12" customHeight="1">
      <c r="B14" s="44"/>
      <c r="D14" s="143" t="s">
        <v>24</v>
      </c>
      <c r="F14" s="17" t="s">
        <v>25</v>
      </c>
      <c r="I14" s="147" t="s">
        <v>26</v>
      </c>
      <c r="J14" s="148" t="str">
        <f>'Rekapitulace stavby'!AN8</f>
        <v>8. 2. 2019</v>
      </c>
      <c r="L14" s="44"/>
    </row>
    <row r="15" s="1" customFormat="1" ht="10.8" customHeight="1">
      <c r="B15" s="44"/>
      <c r="I15" s="145"/>
      <c r="L15" s="44"/>
    </row>
    <row r="16" s="1" customFormat="1" ht="12" customHeight="1">
      <c r="B16" s="44"/>
      <c r="D16" s="143" t="s">
        <v>34</v>
      </c>
      <c r="I16" s="147" t="s">
        <v>35</v>
      </c>
      <c r="J16" s="17" t="s">
        <v>36</v>
      </c>
      <c r="L16" s="44"/>
    </row>
    <row r="17" s="1" customFormat="1" ht="18" customHeight="1">
      <c r="B17" s="44"/>
      <c r="E17" s="17" t="s">
        <v>37</v>
      </c>
      <c r="I17" s="147" t="s">
        <v>38</v>
      </c>
      <c r="J17" s="17" t="s">
        <v>39</v>
      </c>
      <c r="L17" s="44"/>
    </row>
    <row r="18" s="1" customFormat="1" ht="6.96" customHeight="1">
      <c r="B18" s="44"/>
      <c r="I18" s="145"/>
      <c r="L18" s="44"/>
    </row>
    <row r="19" s="1" customFormat="1" ht="12" customHeight="1">
      <c r="B19" s="44"/>
      <c r="D19" s="143" t="s">
        <v>40</v>
      </c>
      <c r="I19" s="147" t="s">
        <v>35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7" t="s">
        <v>38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5"/>
      <c r="L21" s="44"/>
    </row>
    <row r="22" s="1" customFormat="1" ht="12" customHeight="1">
      <c r="B22" s="44"/>
      <c r="D22" s="143" t="s">
        <v>42</v>
      </c>
      <c r="I22" s="147" t="s">
        <v>35</v>
      </c>
      <c r="J22" s="17" t="str">
        <f>IF('Rekapitulace stavby'!AN16="","",'Rekapitulace stavby'!AN16)</f>
        <v/>
      </c>
      <c r="L22" s="44"/>
    </row>
    <row r="23" s="1" customFormat="1" ht="18" customHeight="1">
      <c r="B23" s="44"/>
      <c r="E23" s="17" t="str">
        <f>IF('Rekapitulace stavby'!E17="","",'Rekapitulace stavby'!E17)</f>
        <v xml:space="preserve"> </v>
      </c>
      <c r="I23" s="147" t="s">
        <v>38</v>
      </c>
      <c r="J23" s="17" t="str">
        <f>IF('Rekapitulace stavby'!AN17="","",'Rekapitulace stavby'!AN17)</f>
        <v/>
      </c>
      <c r="L23" s="44"/>
    </row>
    <row r="24" s="1" customFormat="1" ht="6.96" customHeight="1">
      <c r="B24" s="44"/>
      <c r="I24" s="145"/>
      <c r="L24" s="44"/>
    </row>
    <row r="25" s="1" customFormat="1" ht="12" customHeight="1">
      <c r="B25" s="44"/>
      <c r="D25" s="143" t="s">
        <v>45</v>
      </c>
      <c r="I25" s="147" t="s">
        <v>35</v>
      </c>
      <c r="J25" s="17" t="s">
        <v>1</v>
      </c>
      <c r="L25" s="44"/>
    </row>
    <row r="26" s="1" customFormat="1" ht="18" customHeight="1">
      <c r="B26" s="44"/>
      <c r="E26" s="17" t="s">
        <v>46</v>
      </c>
      <c r="I26" s="147" t="s">
        <v>38</v>
      </c>
      <c r="J26" s="17" t="s">
        <v>1</v>
      </c>
      <c r="L26" s="44"/>
    </row>
    <row r="27" s="1" customFormat="1" ht="6.96" customHeight="1">
      <c r="B27" s="44"/>
      <c r="I27" s="145"/>
      <c r="L27" s="44"/>
    </row>
    <row r="28" s="1" customFormat="1" ht="12" customHeight="1">
      <c r="B28" s="44"/>
      <c r="D28" s="143" t="s">
        <v>47</v>
      </c>
      <c r="I28" s="145"/>
      <c r="L28" s="44"/>
    </row>
    <row r="29" s="7" customFormat="1" ht="16.5" customHeight="1">
      <c r="B29" s="149"/>
      <c r="E29" s="150" t="s">
        <v>1</v>
      </c>
      <c r="F29" s="150"/>
      <c r="G29" s="150"/>
      <c r="H29" s="150"/>
      <c r="I29" s="151"/>
      <c r="L29" s="149"/>
    </row>
    <row r="30" s="1" customFormat="1" ht="6.96" customHeight="1">
      <c r="B30" s="44"/>
      <c r="I30" s="145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2"/>
      <c r="J31" s="72"/>
      <c r="K31" s="72"/>
      <c r="L31" s="44"/>
    </row>
    <row r="32" s="1" customFormat="1" ht="25.44" customHeight="1">
      <c r="B32" s="44"/>
      <c r="D32" s="153" t="s">
        <v>48</v>
      </c>
      <c r="I32" s="145"/>
      <c r="J32" s="154">
        <f>ROUND(J86,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2"/>
      <c r="J33" s="72"/>
      <c r="K33" s="72"/>
      <c r="L33" s="44"/>
    </row>
    <row r="34" s="1" customFormat="1" ht="14.4" customHeight="1">
      <c r="B34" s="44"/>
      <c r="F34" s="155" t="s">
        <v>50</v>
      </c>
      <c r="I34" s="156" t="s">
        <v>49</v>
      </c>
      <c r="J34" s="155" t="s">
        <v>51</v>
      </c>
      <c r="L34" s="44"/>
    </row>
    <row r="35" hidden="1" s="1" customFormat="1" ht="14.4" customHeight="1">
      <c r="B35" s="44"/>
      <c r="D35" s="143" t="s">
        <v>52</v>
      </c>
      <c r="E35" s="143" t="s">
        <v>53</v>
      </c>
      <c r="F35" s="157">
        <f>ROUND((SUM(BE86:BE99)),  2)</f>
        <v>0</v>
      </c>
      <c r="I35" s="158">
        <v>0.20999999999999999</v>
      </c>
      <c r="J35" s="157">
        <f>ROUND(((SUM(BE86:BE99))*I35),  2)</f>
        <v>0</v>
      </c>
      <c r="L35" s="44"/>
    </row>
    <row r="36" hidden="1" s="1" customFormat="1" ht="14.4" customHeight="1">
      <c r="B36" s="44"/>
      <c r="E36" s="143" t="s">
        <v>54</v>
      </c>
      <c r="F36" s="157">
        <f>ROUND((SUM(BF86:BF99)),  2)</f>
        <v>0</v>
      </c>
      <c r="I36" s="158">
        <v>0.14999999999999999</v>
      </c>
      <c r="J36" s="157">
        <f>ROUND(((SUM(BF86:BF99))*I36),  2)</f>
        <v>0</v>
      </c>
      <c r="L36" s="44"/>
    </row>
    <row r="37" s="1" customFormat="1" ht="14.4" customHeight="1">
      <c r="B37" s="44"/>
      <c r="D37" s="143" t="s">
        <v>52</v>
      </c>
      <c r="E37" s="143" t="s">
        <v>55</v>
      </c>
      <c r="F37" s="157">
        <f>ROUND((SUM(BG86:BG99)),  2)</f>
        <v>0</v>
      </c>
      <c r="I37" s="158">
        <v>0.20999999999999999</v>
      </c>
      <c r="J37" s="157">
        <f>0</f>
        <v>0</v>
      </c>
      <c r="L37" s="44"/>
    </row>
    <row r="38" s="1" customFormat="1" ht="14.4" customHeight="1">
      <c r="B38" s="44"/>
      <c r="E38" s="143" t="s">
        <v>56</v>
      </c>
      <c r="F38" s="157">
        <f>ROUND((SUM(BH86:BH99)),  2)</f>
        <v>0</v>
      </c>
      <c r="I38" s="158">
        <v>0.14999999999999999</v>
      </c>
      <c r="J38" s="157">
        <f>0</f>
        <v>0</v>
      </c>
      <c r="L38" s="44"/>
    </row>
    <row r="39" hidden="1" s="1" customFormat="1" ht="14.4" customHeight="1">
      <c r="B39" s="44"/>
      <c r="E39" s="143" t="s">
        <v>57</v>
      </c>
      <c r="F39" s="157">
        <f>ROUND((SUM(BI86:BI99)),  2)</f>
        <v>0</v>
      </c>
      <c r="I39" s="158">
        <v>0</v>
      </c>
      <c r="J39" s="157">
        <f>0</f>
        <v>0</v>
      </c>
      <c r="L39" s="44"/>
    </row>
    <row r="40" s="1" customFormat="1" ht="6.96" customHeight="1">
      <c r="B40" s="44"/>
      <c r="I40" s="145"/>
      <c r="L40" s="44"/>
    </row>
    <row r="41" s="1" customFormat="1" ht="25.44" customHeight="1">
      <c r="B41" s="44"/>
      <c r="C41" s="159"/>
      <c r="D41" s="160" t="s">
        <v>58</v>
      </c>
      <c r="E41" s="161"/>
      <c r="F41" s="161"/>
      <c r="G41" s="162" t="s">
        <v>59</v>
      </c>
      <c r="H41" s="163" t="s">
        <v>60</v>
      </c>
      <c r="I41" s="164"/>
      <c r="J41" s="165">
        <f>SUM(J32:J39)</f>
        <v>0</v>
      </c>
      <c r="K41" s="166"/>
      <c r="L41" s="44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4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4"/>
    </row>
    <row r="47" s="1" customFormat="1" ht="24.96" customHeight="1">
      <c r="B47" s="39"/>
      <c r="C47" s="23" t="s">
        <v>154</v>
      </c>
      <c r="D47" s="40"/>
      <c r="E47" s="40"/>
      <c r="F47" s="40"/>
      <c r="G47" s="40"/>
      <c r="H47" s="40"/>
      <c r="I47" s="145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5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5"/>
      <c r="J49" s="40"/>
      <c r="K49" s="40"/>
      <c r="L49" s="44"/>
    </row>
    <row r="50" s="1" customFormat="1" ht="16.5" customHeight="1">
      <c r="B50" s="39"/>
      <c r="C50" s="40"/>
      <c r="D50" s="40"/>
      <c r="E50" s="173" t="str">
        <f>E7</f>
        <v>Výměna pražců ve 2.TK v úseku Úpořiny - Ohníč</v>
      </c>
      <c r="F50" s="32"/>
      <c r="G50" s="32"/>
      <c r="H50" s="32"/>
      <c r="I50" s="145"/>
      <c r="J50" s="40"/>
      <c r="K50" s="40"/>
      <c r="L50" s="44"/>
    </row>
    <row r="51" ht="12" customHeight="1">
      <c r="B51" s="21"/>
      <c r="C51" s="32" t="s">
        <v>128</v>
      </c>
      <c r="D51" s="22"/>
      <c r="E51" s="22"/>
      <c r="F51" s="22"/>
      <c r="G51" s="22"/>
      <c r="H51" s="22"/>
      <c r="I51" s="137"/>
      <c r="J51" s="22"/>
      <c r="K51" s="22"/>
      <c r="L51" s="20"/>
    </row>
    <row r="52" s="1" customFormat="1" ht="16.5" customHeight="1">
      <c r="B52" s="39"/>
      <c r="C52" s="40"/>
      <c r="D52" s="40"/>
      <c r="E52" s="173" t="s">
        <v>497</v>
      </c>
      <c r="F52" s="40"/>
      <c r="G52" s="40"/>
      <c r="H52" s="40"/>
      <c r="I52" s="145"/>
      <c r="J52" s="40"/>
      <c r="K52" s="40"/>
      <c r="L52" s="44"/>
    </row>
    <row r="53" s="1" customFormat="1" ht="12" customHeight="1">
      <c r="B53" s="39"/>
      <c r="C53" s="32" t="s">
        <v>135</v>
      </c>
      <c r="D53" s="40"/>
      <c r="E53" s="40"/>
      <c r="F53" s="40"/>
      <c r="G53" s="40"/>
      <c r="H53" s="40"/>
      <c r="I53" s="145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>Č1 - VRN</v>
      </c>
      <c r="F54" s="40"/>
      <c r="G54" s="40"/>
      <c r="H54" s="40"/>
      <c r="I54" s="145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5"/>
      <c r="J55" s="40"/>
      <c r="K55" s="40"/>
      <c r="L55" s="44"/>
    </row>
    <row r="56" s="1" customFormat="1" ht="12" customHeight="1">
      <c r="B56" s="39"/>
      <c r="C56" s="32" t="s">
        <v>24</v>
      </c>
      <c r="D56" s="40"/>
      <c r="E56" s="40"/>
      <c r="F56" s="27" t="str">
        <f>F14</f>
        <v>2. TK Ohníč - Úpořiny</v>
      </c>
      <c r="G56" s="40"/>
      <c r="H56" s="40"/>
      <c r="I56" s="147" t="s">
        <v>26</v>
      </c>
      <c r="J56" s="68" t="str">
        <f>IF(J14="","",J14)</f>
        <v>8. 2. 2019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5"/>
      <c r="J57" s="40"/>
      <c r="K57" s="40"/>
      <c r="L57" s="44"/>
    </row>
    <row r="58" s="1" customFormat="1" ht="13.65" customHeight="1">
      <c r="B58" s="39"/>
      <c r="C58" s="32" t="s">
        <v>34</v>
      </c>
      <c r="D58" s="40"/>
      <c r="E58" s="40"/>
      <c r="F58" s="27" t="str">
        <f>E17</f>
        <v>SŽDC s.o., OŘ UNL, ST Most</v>
      </c>
      <c r="G58" s="40"/>
      <c r="H58" s="40"/>
      <c r="I58" s="147" t="s">
        <v>42</v>
      </c>
      <c r="J58" s="37" t="str">
        <f>E23</f>
        <v xml:space="preserve"> </v>
      </c>
      <c r="K58" s="40"/>
      <c r="L58" s="44"/>
    </row>
    <row r="59" s="1" customFormat="1" ht="13.65" customHeight="1">
      <c r="B59" s="39"/>
      <c r="C59" s="32" t="s">
        <v>40</v>
      </c>
      <c r="D59" s="40"/>
      <c r="E59" s="40"/>
      <c r="F59" s="27" t="str">
        <f>IF(E20="","",E20)</f>
        <v>Vyplň údaj</v>
      </c>
      <c r="G59" s="40"/>
      <c r="H59" s="40"/>
      <c r="I59" s="147" t="s">
        <v>45</v>
      </c>
      <c r="J59" s="37" t="str">
        <f>E26</f>
        <v>Ing. Střítezský Petr, DiS.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5"/>
      <c r="J60" s="40"/>
      <c r="K60" s="40"/>
      <c r="L60" s="44"/>
    </row>
    <row r="61" s="1" customFormat="1" ht="29.28" customHeight="1">
      <c r="B61" s="39"/>
      <c r="C61" s="174" t="s">
        <v>155</v>
      </c>
      <c r="D61" s="175"/>
      <c r="E61" s="175"/>
      <c r="F61" s="175"/>
      <c r="G61" s="175"/>
      <c r="H61" s="175"/>
      <c r="I61" s="176"/>
      <c r="J61" s="177" t="s">
        <v>156</v>
      </c>
      <c r="K61" s="175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5"/>
      <c r="J62" s="40"/>
      <c r="K62" s="40"/>
      <c r="L62" s="44"/>
    </row>
    <row r="63" s="1" customFormat="1" ht="22.8" customHeight="1">
      <c r="B63" s="39"/>
      <c r="C63" s="178" t="s">
        <v>157</v>
      </c>
      <c r="D63" s="40"/>
      <c r="E63" s="40"/>
      <c r="F63" s="40"/>
      <c r="G63" s="40"/>
      <c r="H63" s="40"/>
      <c r="I63" s="145"/>
      <c r="J63" s="99">
        <f>J86</f>
        <v>0</v>
      </c>
      <c r="K63" s="40"/>
      <c r="L63" s="44"/>
      <c r="AU63" s="17" t="s">
        <v>158</v>
      </c>
    </row>
    <row r="64" s="8" customFormat="1" ht="24.96" customHeight="1">
      <c r="B64" s="179"/>
      <c r="C64" s="180"/>
      <c r="D64" s="181" t="s">
        <v>499</v>
      </c>
      <c r="E64" s="182"/>
      <c r="F64" s="182"/>
      <c r="G64" s="182"/>
      <c r="H64" s="182"/>
      <c r="I64" s="183"/>
      <c r="J64" s="184">
        <f>J87</f>
        <v>0</v>
      </c>
      <c r="K64" s="180"/>
      <c r="L64" s="185"/>
    </row>
    <row r="65" s="1" customFormat="1" ht="21.84" customHeight="1">
      <c r="B65" s="39"/>
      <c r="C65" s="40"/>
      <c r="D65" s="40"/>
      <c r="E65" s="40"/>
      <c r="F65" s="40"/>
      <c r="G65" s="40"/>
      <c r="H65" s="40"/>
      <c r="I65" s="145"/>
      <c r="J65" s="40"/>
      <c r="K65" s="40"/>
      <c r="L65" s="44"/>
    </row>
    <row r="66" s="1" customFormat="1" ht="6.96" customHeight="1">
      <c r="B66" s="58"/>
      <c r="C66" s="59"/>
      <c r="D66" s="59"/>
      <c r="E66" s="59"/>
      <c r="F66" s="59"/>
      <c r="G66" s="59"/>
      <c r="H66" s="59"/>
      <c r="I66" s="169"/>
      <c r="J66" s="59"/>
      <c r="K66" s="59"/>
      <c r="L66" s="44"/>
    </row>
    <row r="70" s="1" customFormat="1" ht="6.96" customHeight="1">
      <c r="B70" s="60"/>
      <c r="C70" s="61"/>
      <c r="D70" s="61"/>
      <c r="E70" s="61"/>
      <c r="F70" s="61"/>
      <c r="G70" s="61"/>
      <c r="H70" s="61"/>
      <c r="I70" s="172"/>
      <c r="J70" s="61"/>
      <c r="K70" s="61"/>
      <c r="L70" s="44"/>
    </row>
    <row r="71" s="1" customFormat="1" ht="24.96" customHeight="1">
      <c r="B71" s="39"/>
      <c r="C71" s="23" t="s">
        <v>162</v>
      </c>
      <c r="D71" s="40"/>
      <c r="E71" s="40"/>
      <c r="F71" s="40"/>
      <c r="G71" s="40"/>
      <c r="H71" s="40"/>
      <c r="I71" s="145"/>
      <c r="J71" s="40"/>
      <c r="K71" s="40"/>
      <c r="L71" s="44"/>
    </row>
    <row r="72" s="1" customFormat="1" ht="6.96" customHeight="1">
      <c r="B72" s="39"/>
      <c r="C72" s="40"/>
      <c r="D72" s="40"/>
      <c r="E72" s="40"/>
      <c r="F72" s="40"/>
      <c r="G72" s="40"/>
      <c r="H72" s="40"/>
      <c r="I72" s="145"/>
      <c r="J72" s="40"/>
      <c r="K72" s="40"/>
      <c r="L72" s="44"/>
    </row>
    <row r="73" s="1" customFormat="1" ht="12" customHeight="1">
      <c r="B73" s="39"/>
      <c r="C73" s="32" t="s">
        <v>16</v>
      </c>
      <c r="D73" s="40"/>
      <c r="E73" s="40"/>
      <c r="F73" s="40"/>
      <c r="G73" s="40"/>
      <c r="H73" s="40"/>
      <c r="I73" s="145"/>
      <c r="J73" s="40"/>
      <c r="K73" s="40"/>
      <c r="L73" s="44"/>
    </row>
    <row r="74" s="1" customFormat="1" ht="16.5" customHeight="1">
      <c r="B74" s="39"/>
      <c r="C74" s="40"/>
      <c r="D74" s="40"/>
      <c r="E74" s="173" t="str">
        <f>E7</f>
        <v>Výměna pražců ve 2.TK v úseku Úpořiny - Ohníč</v>
      </c>
      <c r="F74" s="32"/>
      <c r="G74" s="32"/>
      <c r="H74" s="32"/>
      <c r="I74" s="145"/>
      <c r="J74" s="40"/>
      <c r="K74" s="40"/>
      <c r="L74" s="44"/>
    </row>
    <row r="75" ht="12" customHeight="1">
      <c r="B75" s="21"/>
      <c r="C75" s="32" t="s">
        <v>128</v>
      </c>
      <c r="D75" s="22"/>
      <c r="E75" s="22"/>
      <c r="F75" s="22"/>
      <c r="G75" s="22"/>
      <c r="H75" s="22"/>
      <c r="I75" s="137"/>
      <c r="J75" s="22"/>
      <c r="K75" s="22"/>
      <c r="L75" s="20"/>
    </row>
    <row r="76" s="1" customFormat="1" ht="16.5" customHeight="1">
      <c r="B76" s="39"/>
      <c r="C76" s="40"/>
      <c r="D76" s="40"/>
      <c r="E76" s="173" t="s">
        <v>497</v>
      </c>
      <c r="F76" s="40"/>
      <c r="G76" s="40"/>
      <c r="H76" s="40"/>
      <c r="I76" s="145"/>
      <c r="J76" s="40"/>
      <c r="K76" s="40"/>
      <c r="L76" s="44"/>
    </row>
    <row r="77" s="1" customFormat="1" ht="12" customHeight="1">
      <c r="B77" s="39"/>
      <c r="C77" s="32" t="s">
        <v>135</v>
      </c>
      <c r="D77" s="40"/>
      <c r="E77" s="40"/>
      <c r="F77" s="40"/>
      <c r="G77" s="40"/>
      <c r="H77" s="40"/>
      <c r="I77" s="145"/>
      <c r="J77" s="40"/>
      <c r="K77" s="40"/>
      <c r="L77" s="44"/>
    </row>
    <row r="78" s="1" customFormat="1" ht="16.5" customHeight="1">
      <c r="B78" s="39"/>
      <c r="C78" s="40"/>
      <c r="D78" s="40"/>
      <c r="E78" s="65" t="str">
        <f>E11</f>
        <v>Č1 - VRN</v>
      </c>
      <c r="F78" s="40"/>
      <c r="G78" s="40"/>
      <c r="H78" s="40"/>
      <c r="I78" s="145"/>
      <c r="J78" s="40"/>
      <c r="K78" s="40"/>
      <c r="L78" s="44"/>
    </row>
    <row r="79" s="1" customFormat="1" ht="6.96" customHeight="1">
      <c r="B79" s="39"/>
      <c r="C79" s="40"/>
      <c r="D79" s="40"/>
      <c r="E79" s="40"/>
      <c r="F79" s="40"/>
      <c r="G79" s="40"/>
      <c r="H79" s="40"/>
      <c r="I79" s="145"/>
      <c r="J79" s="40"/>
      <c r="K79" s="40"/>
      <c r="L79" s="44"/>
    </row>
    <row r="80" s="1" customFormat="1" ht="12" customHeight="1">
      <c r="B80" s="39"/>
      <c r="C80" s="32" t="s">
        <v>24</v>
      </c>
      <c r="D80" s="40"/>
      <c r="E80" s="40"/>
      <c r="F80" s="27" t="str">
        <f>F14</f>
        <v>2. TK Ohníč - Úpořiny</v>
      </c>
      <c r="G80" s="40"/>
      <c r="H80" s="40"/>
      <c r="I80" s="147" t="s">
        <v>26</v>
      </c>
      <c r="J80" s="68" t="str">
        <f>IF(J14="","",J14)</f>
        <v>8. 2. 2019</v>
      </c>
      <c r="K80" s="40"/>
      <c r="L80" s="44"/>
    </row>
    <row r="81" s="1" customFormat="1" ht="6.96" customHeight="1">
      <c r="B81" s="39"/>
      <c r="C81" s="40"/>
      <c r="D81" s="40"/>
      <c r="E81" s="40"/>
      <c r="F81" s="40"/>
      <c r="G81" s="40"/>
      <c r="H81" s="40"/>
      <c r="I81" s="145"/>
      <c r="J81" s="40"/>
      <c r="K81" s="40"/>
      <c r="L81" s="44"/>
    </row>
    <row r="82" s="1" customFormat="1" ht="13.65" customHeight="1">
      <c r="B82" s="39"/>
      <c r="C82" s="32" t="s">
        <v>34</v>
      </c>
      <c r="D82" s="40"/>
      <c r="E82" s="40"/>
      <c r="F82" s="27" t="str">
        <f>E17</f>
        <v>SŽDC s.o., OŘ UNL, ST Most</v>
      </c>
      <c r="G82" s="40"/>
      <c r="H82" s="40"/>
      <c r="I82" s="147" t="s">
        <v>42</v>
      </c>
      <c r="J82" s="37" t="str">
        <f>E23</f>
        <v xml:space="preserve"> </v>
      </c>
      <c r="K82" s="40"/>
      <c r="L82" s="44"/>
    </row>
    <row r="83" s="1" customFormat="1" ht="13.65" customHeight="1">
      <c r="B83" s="39"/>
      <c r="C83" s="32" t="s">
        <v>40</v>
      </c>
      <c r="D83" s="40"/>
      <c r="E83" s="40"/>
      <c r="F83" s="27" t="str">
        <f>IF(E20="","",E20)</f>
        <v>Vyplň údaj</v>
      </c>
      <c r="G83" s="40"/>
      <c r="H83" s="40"/>
      <c r="I83" s="147" t="s">
        <v>45</v>
      </c>
      <c r="J83" s="37" t="str">
        <f>E26</f>
        <v>Ing. Střítezský Petr, DiS.</v>
      </c>
      <c r="K83" s="40"/>
      <c r="L83" s="44"/>
    </row>
    <row r="84" s="1" customFormat="1" ht="10.32" customHeight="1">
      <c r="B84" s="39"/>
      <c r="C84" s="40"/>
      <c r="D84" s="40"/>
      <c r="E84" s="40"/>
      <c r="F84" s="40"/>
      <c r="G84" s="40"/>
      <c r="H84" s="40"/>
      <c r="I84" s="145"/>
      <c r="J84" s="40"/>
      <c r="K84" s="40"/>
      <c r="L84" s="44"/>
    </row>
    <row r="85" s="10" customFormat="1" ht="29.28" customHeight="1">
      <c r="B85" s="192"/>
      <c r="C85" s="193" t="s">
        <v>163</v>
      </c>
      <c r="D85" s="194" t="s">
        <v>67</v>
      </c>
      <c r="E85" s="194" t="s">
        <v>63</v>
      </c>
      <c r="F85" s="194" t="s">
        <v>64</v>
      </c>
      <c r="G85" s="194" t="s">
        <v>164</v>
      </c>
      <c r="H85" s="194" t="s">
        <v>165</v>
      </c>
      <c r="I85" s="195" t="s">
        <v>166</v>
      </c>
      <c r="J85" s="194" t="s">
        <v>156</v>
      </c>
      <c r="K85" s="196" t="s">
        <v>167</v>
      </c>
      <c r="L85" s="197"/>
      <c r="M85" s="89" t="s">
        <v>1</v>
      </c>
      <c r="N85" s="90" t="s">
        <v>52</v>
      </c>
      <c r="O85" s="90" t="s">
        <v>168</v>
      </c>
      <c r="P85" s="90" t="s">
        <v>169</v>
      </c>
      <c r="Q85" s="90" t="s">
        <v>170</v>
      </c>
      <c r="R85" s="90" t="s">
        <v>171</v>
      </c>
      <c r="S85" s="90" t="s">
        <v>172</v>
      </c>
      <c r="T85" s="91" t="s">
        <v>173</v>
      </c>
    </row>
    <row r="86" s="1" customFormat="1" ht="22.8" customHeight="1">
      <c r="B86" s="39"/>
      <c r="C86" s="96" t="s">
        <v>174</v>
      </c>
      <c r="D86" s="40"/>
      <c r="E86" s="40"/>
      <c r="F86" s="40"/>
      <c r="G86" s="40"/>
      <c r="H86" s="40"/>
      <c r="I86" s="145"/>
      <c r="J86" s="198">
        <f>BK86</f>
        <v>0</v>
      </c>
      <c r="K86" s="40"/>
      <c r="L86" s="44"/>
      <c r="M86" s="92"/>
      <c r="N86" s="93"/>
      <c r="O86" s="93"/>
      <c r="P86" s="199">
        <f>P87</f>
        <v>0</v>
      </c>
      <c r="Q86" s="93"/>
      <c r="R86" s="199">
        <f>R87</f>
        <v>0</v>
      </c>
      <c r="S86" s="93"/>
      <c r="T86" s="200">
        <f>T87</f>
        <v>0</v>
      </c>
      <c r="AT86" s="17" t="s">
        <v>81</v>
      </c>
      <c r="AU86" s="17" t="s">
        <v>158</v>
      </c>
      <c r="BK86" s="201">
        <f>BK87</f>
        <v>0</v>
      </c>
    </row>
    <row r="87" s="11" customFormat="1" ht="25.92" customHeight="1">
      <c r="B87" s="202"/>
      <c r="C87" s="203"/>
      <c r="D87" s="204" t="s">
        <v>81</v>
      </c>
      <c r="E87" s="205" t="s">
        <v>103</v>
      </c>
      <c r="F87" s="205" t="s">
        <v>100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SUM(P88:P99)</f>
        <v>0</v>
      </c>
      <c r="Q87" s="210"/>
      <c r="R87" s="211">
        <f>SUM(R88:R99)</f>
        <v>0</v>
      </c>
      <c r="S87" s="210"/>
      <c r="T87" s="212">
        <f>SUM(T88:T99)</f>
        <v>0</v>
      </c>
      <c r="AR87" s="213" t="s">
        <v>178</v>
      </c>
      <c r="AT87" s="214" t="s">
        <v>81</v>
      </c>
      <c r="AU87" s="214" t="s">
        <v>82</v>
      </c>
      <c r="AY87" s="213" t="s">
        <v>177</v>
      </c>
      <c r="BK87" s="215">
        <f>SUM(BK88:BK99)</f>
        <v>0</v>
      </c>
    </row>
    <row r="88" s="1" customFormat="1" ht="22.5" customHeight="1">
      <c r="B88" s="39"/>
      <c r="C88" s="218" t="s">
        <v>23</v>
      </c>
      <c r="D88" s="218" t="s">
        <v>180</v>
      </c>
      <c r="E88" s="219" t="s">
        <v>500</v>
      </c>
      <c r="F88" s="220" t="s">
        <v>501</v>
      </c>
      <c r="G88" s="221" t="s">
        <v>502</v>
      </c>
      <c r="H88" s="293"/>
      <c r="I88" s="223"/>
      <c r="J88" s="224">
        <f>ROUND(I88*H88,2)</f>
        <v>0</v>
      </c>
      <c r="K88" s="220" t="s">
        <v>183</v>
      </c>
      <c r="L88" s="44"/>
      <c r="M88" s="225" t="s">
        <v>1</v>
      </c>
      <c r="N88" s="226" t="s">
        <v>55</v>
      </c>
      <c r="O88" s="80"/>
      <c r="P88" s="227">
        <f>O88*H88</f>
        <v>0</v>
      </c>
      <c r="Q88" s="227">
        <v>0</v>
      </c>
      <c r="R88" s="227">
        <f>Q88*H88</f>
        <v>0</v>
      </c>
      <c r="S88" s="227">
        <v>0</v>
      </c>
      <c r="T88" s="228">
        <f>S88*H88</f>
        <v>0</v>
      </c>
      <c r="AR88" s="17" t="s">
        <v>184</v>
      </c>
      <c r="AT88" s="17" t="s">
        <v>180</v>
      </c>
      <c r="AU88" s="17" t="s">
        <v>23</v>
      </c>
      <c r="AY88" s="17" t="s">
        <v>177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17" t="s">
        <v>184</v>
      </c>
      <c r="BK88" s="229">
        <f>ROUND(I88*H88,2)</f>
        <v>0</v>
      </c>
      <c r="BL88" s="17" t="s">
        <v>184</v>
      </c>
      <c r="BM88" s="17" t="s">
        <v>503</v>
      </c>
    </row>
    <row r="89" s="1" customFormat="1">
      <c r="B89" s="39"/>
      <c r="C89" s="40"/>
      <c r="D89" s="230" t="s">
        <v>186</v>
      </c>
      <c r="E89" s="40"/>
      <c r="F89" s="231" t="s">
        <v>501</v>
      </c>
      <c r="G89" s="40"/>
      <c r="H89" s="40"/>
      <c r="I89" s="145"/>
      <c r="J89" s="40"/>
      <c r="K89" s="40"/>
      <c r="L89" s="44"/>
      <c r="M89" s="232"/>
      <c r="N89" s="80"/>
      <c r="O89" s="80"/>
      <c r="P89" s="80"/>
      <c r="Q89" s="80"/>
      <c r="R89" s="80"/>
      <c r="S89" s="80"/>
      <c r="T89" s="81"/>
      <c r="AT89" s="17" t="s">
        <v>186</v>
      </c>
      <c r="AU89" s="17" t="s">
        <v>23</v>
      </c>
    </row>
    <row r="90" s="1" customFormat="1" ht="22.5" customHeight="1">
      <c r="B90" s="39"/>
      <c r="C90" s="218" t="s">
        <v>90</v>
      </c>
      <c r="D90" s="218" t="s">
        <v>180</v>
      </c>
      <c r="E90" s="219" t="s">
        <v>504</v>
      </c>
      <c r="F90" s="220" t="s">
        <v>505</v>
      </c>
      <c r="G90" s="221" t="s">
        <v>502</v>
      </c>
      <c r="H90" s="293"/>
      <c r="I90" s="223"/>
      <c r="J90" s="224">
        <f>ROUND(I90*H90,2)</f>
        <v>0</v>
      </c>
      <c r="K90" s="220" t="s">
        <v>183</v>
      </c>
      <c r="L90" s="44"/>
      <c r="M90" s="225" t="s">
        <v>1</v>
      </c>
      <c r="N90" s="226" t="s">
        <v>55</v>
      </c>
      <c r="O90" s="80"/>
      <c r="P90" s="227">
        <f>O90*H90</f>
        <v>0</v>
      </c>
      <c r="Q90" s="227">
        <v>0</v>
      </c>
      <c r="R90" s="227">
        <f>Q90*H90</f>
        <v>0</v>
      </c>
      <c r="S90" s="227">
        <v>0</v>
      </c>
      <c r="T90" s="228">
        <f>S90*H90</f>
        <v>0</v>
      </c>
      <c r="AR90" s="17" t="s">
        <v>184</v>
      </c>
      <c r="AT90" s="17" t="s">
        <v>180</v>
      </c>
      <c r="AU90" s="17" t="s">
        <v>23</v>
      </c>
      <c r="AY90" s="17" t="s">
        <v>177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17" t="s">
        <v>184</v>
      </c>
      <c r="BK90" s="229">
        <f>ROUND(I90*H90,2)</f>
        <v>0</v>
      </c>
      <c r="BL90" s="17" t="s">
        <v>184</v>
      </c>
      <c r="BM90" s="17" t="s">
        <v>506</v>
      </c>
    </row>
    <row r="91" s="1" customFormat="1">
      <c r="B91" s="39"/>
      <c r="C91" s="40"/>
      <c r="D91" s="230" t="s">
        <v>186</v>
      </c>
      <c r="E91" s="40"/>
      <c r="F91" s="231" t="s">
        <v>505</v>
      </c>
      <c r="G91" s="40"/>
      <c r="H91" s="40"/>
      <c r="I91" s="145"/>
      <c r="J91" s="40"/>
      <c r="K91" s="40"/>
      <c r="L91" s="44"/>
      <c r="M91" s="232"/>
      <c r="N91" s="80"/>
      <c r="O91" s="80"/>
      <c r="P91" s="80"/>
      <c r="Q91" s="80"/>
      <c r="R91" s="80"/>
      <c r="S91" s="80"/>
      <c r="T91" s="81"/>
      <c r="AT91" s="17" t="s">
        <v>186</v>
      </c>
      <c r="AU91" s="17" t="s">
        <v>23</v>
      </c>
    </row>
    <row r="92" s="1" customFormat="1">
      <c r="B92" s="39"/>
      <c r="C92" s="40"/>
      <c r="D92" s="230" t="s">
        <v>197</v>
      </c>
      <c r="E92" s="40"/>
      <c r="F92" s="255" t="s">
        <v>507</v>
      </c>
      <c r="G92" s="40"/>
      <c r="H92" s="40"/>
      <c r="I92" s="145"/>
      <c r="J92" s="40"/>
      <c r="K92" s="40"/>
      <c r="L92" s="44"/>
      <c r="M92" s="232"/>
      <c r="N92" s="80"/>
      <c r="O92" s="80"/>
      <c r="P92" s="80"/>
      <c r="Q92" s="80"/>
      <c r="R92" s="80"/>
      <c r="S92" s="80"/>
      <c r="T92" s="81"/>
      <c r="AT92" s="17" t="s">
        <v>197</v>
      </c>
      <c r="AU92" s="17" t="s">
        <v>23</v>
      </c>
    </row>
    <row r="93" s="1" customFormat="1" ht="33.75" customHeight="1">
      <c r="B93" s="39"/>
      <c r="C93" s="218" t="s">
        <v>200</v>
      </c>
      <c r="D93" s="218" t="s">
        <v>180</v>
      </c>
      <c r="E93" s="219" t="s">
        <v>508</v>
      </c>
      <c r="F93" s="220" t="s">
        <v>509</v>
      </c>
      <c r="G93" s="221" t="s">
        <v>502</v>
      </c>
      <c r="H93" s="293"/>
      <c r="I93" s="223"/>
      <c r="J93" s="224">
        <f>ROUND(I93*H93,2)</f>
        <v>0</v>
      </c>
      <c r="K93" s="220" t="s">
        <v>183</v>
      </c>
      <c r="L93" s="44"/>
      <c r="M93" s="225" t="s">
        <v>1</v>
      </c>
      <c r="N93" s="226" t="s">
        <v>55</v>
      </c>
      <c r="O93" s="80"/>
      <c r="P93" s="227">
        <f>O93*H93</f>
        <v>0</v>
      </c>
      <c r="Q93" s="227">
        <v>0</v>
      </c>
      <c r="R93" s="227">
        <f>Q93*H93</f>
        <v>0</v>
      </c>
      <c r="S93" s="227">
        <v>0</v>
      </c>
      <c r="T93" s="228">
        <f>S93*H93</f>
        <v>0</v>
      </c>
      <c r="AR93" s="17" t="s">
        <v>184</v>
      </c>
      <c r="AT93" s="17" t="s">
        <v>180</v>
      </c>
      <c r="AU93" s="17" t="s">
        <v>23</v>
      </c>
      <c r="AY93" s="17" t="s">
        <v>177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17" t="s">
        <v>184</v>
      </c>
      <c r="BK93" s="229">
        <f>ROUND(I93*H93,2)</f>
        <v>0</v>
      </c>
      <c r="BL93" s="17" t="s">
        <v>184</v>
      </c>
      <c r="BM93" s="17" t="s">
        <v>510</v>
      </c>
    </row>
    <row r="94" s="1" customFormat="1">
      <c r="B94" s="39"/>
      <c r="C94" s="40"/>
      <c r="D94" s="230" t="s">
        <v>186</v>
      </c>
      <c r="E94" s="40"/>
      <c r="F94" s="231" t="s">
        <v>509</v>
      </c>
      <c r="G94" s="40"/>
      <c r="H94" s="40"/>
      <c r="I94" s="145"/>
      <c r="J94" s="40"/>
      <c r="K94" s="40"/>
      <c r="L94" s="44"/>
      <c r="M94" s="232"/>
      <c r="N94" s="80"/>
      <c r="O94" s="80"/>
      <c r="P94" s="80"/>
      <c r="Q94" s="80"/>
      <c r="R94" s="80"/>
      <c r="S94" s="80"/>
      <c r="T94" s="81"/>
      <c r="AT94" s="17" t="s">
        <v>186</v>
      </c>
      <c r="AU94" s="17" t="s">
        <v>23</v>
      </c>
    </row>
    <row r="95" s="1" customFormat="1" ht="22.5" customHeight="1">
      <c r="B95" s="39"/>
      <c r="C95" s="218" t="s">
        <v>184</v>
      </c>
      <c r="D95" s="218" t="s">
        <v>180</v>
      </c>
      <c r="E95" s="219" t="s">
        <v>511</v>
      </c>
      <c r="F95" s="220" t="s">
        <v>512</v>
      </c>
      <c r="G95" s="221" t="s">
        <v>502</v>
      </c>
      <c r="H95" s="293"/>
      <c r="I95" s="223"/>
      <c r="J95" s="224">
        <f>ROUND(I95*H95,2)</f>
        <v>0</v>
      </c>
      <c r="K95" s="220" t="s">
        <v>183</v>
      </c>
      <c r="L95" s="44"/>
      <c r="M95" s="225" t="s">
        <v>1</v>
      </c>
      <c r="N95" s="226" t="s">
        <v>55</v>
      </c>
      <c r="O95" s="80"/>
      <c r="P95" s="227">
        <f>O95*H95</f>
        <v>0</v>
      </c>
      <c r="Q95" s="227">
        <v>0</v>
      </c>
      <c r="R95" s="227">
        <f>Q95*H95</f>
        <v>0</v>
      </c>
      <c r="S95" s="227">
        <v>0</v>
      </c>
      <c r="T95" s="228">
        <f>S95*H95</f>
        <v>0</v>
      </c>
      <c r="AR95" s="17" t="s">
        <v>184</v>
      </c>
      <c r="AT95" s="17" t="s">
        <v>180</v>
      </c>
      <c r="AU95" s="17" t="s">
        <v>23</v>
      </c>
      <c r="AY95" s="17" t="s">
        <v>177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17" t="s">
        <v>184</v>
      </c>
      <c r="BK95" s="229">
        <f>ROUND(I95*H95,2)</f>
        <v>0</v>
      </c>
      <c r="BL95" s="17" t="s">
        <v>184</v>
      </c>
      <c r="BM95" s="17" t="s">
        <v>513</v>
      </c>
    </row>
    <row r="96" s="1" customFormat="1">
      <c r="B96" s="39"/>
      <c r="C96" s="40"/>
      <c r="D96" s="230" t="s">
        <v>186</v>
      </c>
      <c r="E96" s="40"/>
      <c r="F96" s="231" t="s">
        <v>512</v>
      </c>
      <c r="G96" s="40"/>
      <c r="H96" s="40"/>
      <c r="I96" s="145"/>
      <c r="J96" s="40"/>
      <c r="K96" s="40"/>
      <c r="L96" s="44"/>
      <c r="M96" s="232"/>
      <c r="N96" s="80"/>
      <c r="O96" s="80"/>
      <c r="P96" s="80"/>
      <c r="Q96" s="80"/>
      <c r="R96" s="80"/>
      <c r="S96" s="80"/>
      <c r="T96" s="81"/>
      <c r="AT96" s="17" t="s">
        <v>186</v>
      </c>
      <c r="AU96" s="17" t="s">
        <v>23</v>
      </c>
    </row>
    <row r="97" s="1" customFormat="1">
      <c r="B97" s="39"/>
      <c r="C97" s="40"/>
      <c r="D97" s="230" t="s">
        <v>197</v>
      </c>
      <c r="E97" s="40"/>
      <c r="F97" s="255" t="s">
        <v>514</v>
      </c>
      <c r="G97" s="40"/>
      <c r="H97" s="40"/>
      <c r="I97" s="145"/>
      <c r="J97" s="40"/>
      <c r="K97" s="40"/>
      <c r="L97" s="44"/>
      <c r="M97" s="232"/>
      <c r="N97" s="80"/>
      <c r="O97" s="80"/>
      <c r="P97" s="80"/>
      <c r="Q97" s="80"/>
      <c r="R97" s="80"/>
      <c r="S97" s="80"/>
      <c r="T97" s="81"/>
      <c r="AT97" s="17" t="s">
        <v>197</v>
      </c>
      <c r="AU97" s="17" t="s">
        <v>23</v>
      </c>
    </row>
    <row r="98" s="1" customFormat="1" ht="22.5" customHeight="1">
      <c r="B98" s="39"/>
      <c r="C98" s="218" t="s">
        <v>178</v>
      </c>
      <c r="D98" s="218" t="s">
        <v>180</v>
      </c>
      <c r="E98" s="219" t="s">
        <v>515</v>
      </c>
      <c r="F98" s="220" t="s">
        <v>516</v>
      </c>
      <c r="G98" s="221" t="s">
        <v>502</v>
      </c>
      <c r="H98" s="293"/>
      <c r="I98" s="223"/>
      <c r="J98" s="224">
        <f>ROUND(I98*H98,2)</f>
        <v>0</v>
      </c>
      <c r="K98" s="220" t="s">
        <v>183</v>
      </c>
      <c r="L98" s="44"/>
      <c r="M98" s="225" t="s">
        <v>1</v>
      </c>
      <c r="N98" s="226" t="s">
        <v>55</v>
      </c>
      <c r="O98" s="80"/>
      <c r="P98" s="227">
        <f>O98*H98</f>
        <v>0</v>
      </c>
      <c r="Q98" s="227">
        <v>0</v>
      </c>
      <c r="R98" s="227">
        <f>Q98*H98</f>
        <v>0</v>
      </c>
      <c r="S98" s="227">
        <v>0</v>
      </c>
      <c r="T98" s="228">
        <f>S98*H98</f>
        <v>0</v>
      </c>
      <c r="AR98" s="17" t="s">
        <v>184</v>
      </c>
      <c r="AT98" s="17" t="s">
        <v>180</v>
      </c>
      <c r="AU98" s="17" t="s">
        <v>23</v>
      </c>
      <c r="AY98" s="17" t="s">
        <v>177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17" t="s">
        <v>184</v>
      </c>
      <c r="BK98" s="229">
        <f>ROUND(I98*H98,2)</f>
        <v>0</v>
      </c>
      <c r="BL98" s="17" t="s">
        <v>184</v>
      </c>
      <c r="BM98" s="17" t="s">
        <v>517</v>
      </c>
    </row>
    <row r="99" s="1" customFormat="1">
      <c r="B99" s="39"/>
      <c r="C99" s="40"/>
      <c r="D99" s="230" t="s">
        <v>186</v>
      </c>
      <c r="E99" s="40"/>
      <c r="F99" s="231" t="s">
        <v>516</v>
      </c>
      <c r="G99" s="40"/>
      <c r="H99" s="40"/>
      <c r="I99" s="145"/>
      <c r="J99" s="40"/>
      <c r="K99" s="40"/>
      <c r="L99" s="44"/>
      <c r="M99" s="290"/>
      <c r="N99" s="291"/>
      <c r="O99" s="291"/>
      <c r="P99" s="291"/>
      <c r="Q99" s="291"/>
      <c r="R99" s="291"/>
      <c r="S99" s="291"/>
      <c r="T99" s="292"/>
      <c r="AT99" s="17" t="s">
        <v>186</v>
      </c>
      <c r="AU99" s="17" t="s">
        <v>23</v>
      </c>
    </row>
    <row r="100" s="1" customFormat="1" ht="6.96" customHeight="1">
      <c r="B100" s="58"/>
      <c r="C100" s="59"/>
      <c r="D100" s="59"/>
      <c r="E100" s="59"/>
      <c r="F100" s="59"/>
      <c r="G100" s="59"/>
      <c r="H100" s="59"/>
      <c r="I100" s="169"/>
      <c r="J100" s="59"/>
      <c r="K100" s="59"/>
      <c r="L100" s="44"/>
    </row>
  </sheetData>
  <sheetProtection sheet="1" autoFilter="0" formatColumns="0" formatRows="0" objects="1" scenarios="1" spinCount="100000" saltValue="3YfcyO4L7mXZep5gwQtlvFrlbv8j1cEHkLswr+34GgQ1Lbsfhe0iLtN80PrE5JiTWYQ0b2B4ZZtw0cOQWhmocQ==" hashValue="cFLQsVf8WFZWkYcEcnRSeDv27OH2exYHJ7Yq1Jl0CadkwfscqzuFzHaWkrFsD6Od8710B+wFVPC/L9UBHTlWVw==" algorithmName="SHA-512" password="CC35"/>
  <autoFilter ref="C85:K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2019-02-15T13:00:08Z</dcterms:created>
  <dcterms:modified xsi:type="dcterms:W3CDTF">2019-02-15T13:00:11Z</dcterms:modified>
</cp:coreProperties>
</file>