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Z:\2026\5. R - Zvýšení bezpečnosti na přejezdu v km 94,356 (P7953) trati Brno - Vlárský\SOUPIS_PRACÍ\bez cen\"/>
    </mc:Choice>
  </mc:AlternateContent>
  <xr:revisionPtr revIDLastSave="0" documentId="13_ncr:1_{254035A8-FAA6-424D-B31A-3D4B8646DFE4}" xr6:coauthVersionLast="47" xr6:coauthVersionMax="47" xr10:uidLastSave="{00000000-0000-0000-0000-000000000000}"/>
  <bookViews>
    <workbookView xWindow="-120" yWindow="-120" windowWidth="29040" windowHeight="15720" firstSheet="2" activeTab="10" xr2:uid="{E1BB6E17-4225-4A55-92F5-BE4F19CB0CFE}"/>
  </bookViews>
  <sheets>
    <sheet name="Rekapitulace" sheetId="7" r:id="rId1"/>
    <sheet name="SO 01-10-01.01_R" sheetId="6" r:id="rId2"/>
    <sheet name="SO 01-10-01.02_R" sheetId="2" r:id="rId3"/>
    <sheet name="SO 01-13-01_R" sheetId="4" r:id="rId4"/>
    <sheet name="SO 01-72-01_R" sheetId="5" r:id="rId5"/>
    <sheet name="SO 01-86-01" sheetId="9" r:id="rId6"/>
    <sheet name="PS 01-01-31" sheetId="10" r:id="rId7"/>
    <sheet name="PS 01-02-01" sheetId="11" r:id="rId8"/>
    <sheet name="PS 01-02-41" sheetId="12" r:id="rId9"/>
    <sheet name="PS 01-02-91" sheetId="13" r:id="rId10"/>
    <sheet name="SO 999.98.98" sheetId="15" r:id="rId11"/>
  </sheets>
  <externalReferences>
    <externalReference r:id="rId12"/>
  </externalReferences>
  <definedNames>
    <definedName name="_xlnm._FilterDatabase" localSheetId="6" hidden="1">'PS 01-01-31'!$A$12:$L$12</definedName>
    <definedName name="_xlnm._FilterDatabase" localSheetId="7" hidden="1">'PS 01-02-01'!$A$7:$S$21</definedName>
    <definedName name="_xlnm._FilterDatabase" localSheetId="8" hidden="1">'PS 01-02-41'!$A$12:$L$12</definedName>
    <definedName name="_xlnm._FilterDatabase" localSheetId="9" hidden="1">'PS 01-02-91'!$A$12:$L$12</definedName>
    <definedName name="_xlnm._FilterDatabase" localSheetId="1" hidden="1">'SO 01-10-01.01_R'!$A$7:$I$7</definedName>
    <definedName name="_xlnm._FilterDatabase" localSheetId="2" hidden="1">'SO 01-10-01.02_R'!$A$7:$I$7</definedName>
    <definedName name="_xlnm._FilterDatabase" localSheetId="3" hidden="1">'SO 01-13-01_R'!$A$7:$I$7</definedName>
    <definedName name="_xlnm._FilterDatabase" localSheetId="4" hidden="1">'SO 01-72-01_R'!$A$7:$I$7</definedName>
    <definedName name="_xlnm._FilterDatabase" localSheetId="5" hidden="1">'SO 01-86-01'!$A$12:$L$12</definedName>
    <definedName name="_xlnm._FilterDatabase" localSheetId="10" hidden="1">'SO 999.98.98'!$A$12:$L$12</definedName>
    <definedName name="_xlnm.Print_Titles" localSheetId="6">'PS 01-01-31'!$9:$12</definedName>
    <definedName name="_xlnm.Print_Titles" localSheetId="8">'PS 01-02-41'!$9:$12</definedName>
    <definedName name="_xlnm.Print_Titles" localSheetId="9">'PS 01-02-91'!$9:$12</definedName>
    <definedName name="_xlnm.Print_Titles" localSheetId="5">'SO 01-86-01'!$9:$12</definedName>
    <definedName name="_xlnm.Print_Titles" localSheetId="10">'SO 999.98.98'!$9:$12</definedName>
    <definedName name="_xlnm.Print_Area" localSheetId="1">'SO 01-10-01.01_R'!$B$1:$I$138</definedName>
    <definedName name="_xlnm.Print_Area" localSheetId="2">'SO 01-10-01.02_R'!$B$1:$I$12</definedName>
    <definedName name="_xlnm.Print_Area" localSheetId="3">'SO 01-13-01_R'!$B$1:$I$125</definedName>
    <definedName name="_xlnm.Print_Area" localSheetId="4">'SO 01-72-01_R'!$B$1:$I$64</definedName>
    <definedName name="_xlnm.Print_Area" localSheetId="10">'SO 999.98.98'!$A$1:$L$17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7" i="4" l="1"/>
  <c r="I3" i="4"/>
  <c r="L40" i="15"/>
  <c r="J40" i="15"/>
  <c r="L36" i="15"/>
  <c r="J36" i="15"/>
  <c r="L32" i="15"/>
  <c r="J32" i="15"/>
  <c r="L26" i="15"/>
  <c r="J26" i="15"/>
  <c r="L22" i="15"/>
  <c r="J22" i="15"/>
  <c r="L18" i="15"/>
  <c r="J18" i="15"/>
  <c r="L14" i="15"/>
  <c r="J14" i="15"/>
  <c r="B14" i="15"/>
  <c r="L9" i="15"/>
  <c r="K9" i="15"/>
  <c r="B9" i="15"/>
  <c r="F5" i="15"/>
  <c r="L1" i="15"/>
  <c r="L30" i="15" l="1"/>
  <c r="L44" i="15"/>
  <c r="B18" i="15"/>
  <c r="C14" i="15"/>
  <c r="B22" i="15" l="1"/>
  <c r="C22" i="15" s="1"/>
  <c r="C18" i="15"/>
  <c r="B26" i="15"/>
  <c r="C26" i="15" s="1"/>
  <c r="B32" i="15" l="1"/>
  <c r="B36" i="15"/>
  <c r="C36" i="15" s="1"/>
  <c r="C32" i="15" l="1"/>
  <c r="K2" i="15"/>
  <c r="C16" i="7" s="1" a="1"/>
  <c r="B40" i="15"/>
  <c r="C40" i="15" s="1"/>
  <c r="H234" i="13" l="1"/>
  <c r="L234" i="13" s="1"/>
  <c r="L230" i="13"/>
  <c r="J230" i="13"/>
  <c r="H230" i="13"/>
  <c r="H226" i="13"/>
  <c r="L226" i="13" s="1"/>
  <c r="L222" i="13"/>
  <c r="J222" i="13"/>
  <c r="H222" i="13"/>
  <c r="H218" i="13"/>
  <c r="L218" i="13" s="1"/>
  <c r="L214" i="13"/>
  <c r="J214" i="13"/>
  <c r="H214" i="13"/>
  <c r="H210" i="13"/>
  <c r="L210" i="13" s="1"/>
  <c r="L206" i="13"/>
  <c r="J206" i="13"/>
  <c r="H206" i="13"/>
  <c r="H202" i="13"/>
  <c r="L202" i="13" s="1"/>
  <c r="L198" i="13"/>
  <c r="J198" i="13"/>
  <c r="H198" i="13"/>
  <c r="H194" i="13"/>
  <c r="L194" i="13" s="1"/>
  <c r="L190" i="13"/>
  <c r="J190" i="13"/>
  <c r="H190" i="13"/>
  <c r="H186" i="13"/>
  <c r="L186" i="13" s="1"/>
  <c r="L182" i="13"/>
  <c r="J182" i="13"/>
  <c r="H182" i="13"/>
  <c r="H178" i="13"/>
  <c r="L178" i="13" s="1"/>
  <c r="L174" i="13"/>
  <c r="J174" i="13"/>
  <c r="H174" i="13"/>
  <c r="H170" i="13"/>
  <c r="L170" i="13" s="1"/>
  <c r="L166" i="13"/>
  <c r="J166" i="13"/>
  <c r="H166" i="13"/>
  <c r="H162" i="13"/>
  <c r="L162" i="13" s="1"/>
  <c r="L158" i="13"/>
  <c r="J158" i="13"/>
  <c r="H158" i="13"/>
  <c r="H154" i="13"/>
  <c r="L154" i="13" s="1"/>
  <c r="L150" i="13"/>
  <c r="J150" i="13"/>
  <c r="H150" i="13"/>
  <c r="H146" i="13"/>
  <c r="L146" i="13" s="1"/>
  <c r="L142" i="13"/>
  <c r="J142" i="13"/>
  <c r="H142" i="13"/>
  <c r="H138" i="13"/>
  <c r="L138" i="13" s="1"/>
  <c r="L134" i="13"/>
  <c r="J134" i="13"/>
  <c r="H134" i="13"/>
  <c r="H130" i="13"/>
  <c r="L130" i="13" s="1"/>
  <c r="L126" i="13"/>
  <c r="J126" i="13"/>
  <c r="H126" i="13"/>
  <c r="H122" i="13"/>
  <c r="L122" i="13" s="1"/>
  <c r="L118" i="13"/>
  <c r="J118" i="13"/>
  <c r="H118" i="13"/>
  <c r="H114" i="13"/>
  <c r="L114" i="13" s="1"/>
  <c r="L110" i="13"/>
  <c r="J110" i="13"/>
  <c r="H110" i="13"/>
  <c r="H106" i="13"/>
  <c r="L106" i="13" s="1"/>
  <c r="L102" i="13"/>
  <c r="J102" i="13"/>
  <c r="H102" i="13"/>
  <c r="H98" i="13"/>
  <c r="L98" i="13" s="1"/>
  <c r="L94" i="13"/>
  <c r="J94" i="13"/>
  <c r="H94" i="13"/>
  <c r="H90" i="13"/>
  <c r="L90" i="13" s="1"/>
  <c r="L86" i="13"/>
  <c r="J86" i="13"/>
  <c r="H86" i="13"/>
  <c r="H82" i="13"/>
  <c r="L82" i="13" s="1"/>
  <c r="L78" i="13"/>
  <c r="J78" i="13"/>
  <c r="H78" i="13"/>
  <c r="H74" i="13"/>
  <c r="L74" i="13" s="1"/>
  <c r="L70" i="13"/>
  <c r="J70" i="13"/>
  <c r="H70" i="13"/>
  <c r="H66" i="13"/>
  <c r="L66" i="13" s="1"/>
  <c r="L62" i="13"/>
  <c r="J62" i="13"/>
  <c r="H62" i="13"/>
  <c r="H58" i="13"/>
  <c r="L58" i="13" s="1"/>
  <c r="L54" i="13"/>
  <c r="J54" i="13"/>
  <c r="H54" i="13"/>
  <c r="H50" i="13"/>
  <c r="L50" i="13" s="1"/>
  <c r="L46" i="13"/>
  <c r="J46" i="13"/>
  <c r="H46" i="13"/>
  <c r="H42" i="13"/>
  <c r="L42" i="13" s="1"/>
  <c r="L38" i="13"/>
  <c r="J38" i="13"/>
  <c r="H38" i="13"/>
  <c r="H34" i="13"/>
  <c r="L34" i="13" s="1"/>
  <c r="L30" i="13"/>
  <c r="J30" i="13"/>
  <c r="H30" i="13"/>
  <c r="H26" i="13"/>
  <c r="L26" i="13" s="1"/>
  <c r="L22" i="13"/>
  <c r="J22" i="13"/>
  <c r="H22" i="13"/>
  <c r="H18" i="13"/>
  <c r="L18" i="13" s="1"/>
  <c r="L14" i="13"/>
  <c r="J14" i="13"/>
  <c r="H14" i="13"/>
  <c r="K9" i="13"/>
  <c r="F5" i="13"/>
  <c r="L238" i="13" l="1"/>
  <c r="K2" i="13" s="1"/>
  <c r="C15" i="7" s="1" a="1"/>
  <c r="J18" i="13"/>
  <c r="J26" i="13"/>
  <c r="J34" i="13"/>
  <c r="J42" i="13"/>
  <c r="J50" i="13"/>
  <c r="J58" i="13"/>
  <c r="J66" i="13"/>
  <c r="J74" i="13"/>
  <c r="J82" i="13"/>
  <c r="J90" i="13"/>
  <c r="J98" i="13"/>
  <c r="J106" i="13"/>
  <c r="J114" i="13"/>
  <c r="J122" i="13"/>
  <c r="J130" i="13"/>
  <c r="J138" i="13"/>
  <c r="J146" i="13"/>
  <c r="J154" i="13"/>
  <c r="J162" i="13"/>
  <c r="J170" i="13"/>
  <c r="J178" i="13"/>
  <c r="J186" i="13"/>
  <c r="J194" i="13"/>
  <c r="J202" i="13"/>
  <c r="J210" i="13"/>
  <c r="J218" i="13"/>
  <c r="J226" i="13"/>
  <c r="J234" i="13"/>
  <c r="H154" i="12" l="1"/>
  <c r="L154" i="12" s="1"/>
  <c r="L150" i="12"/>
  <c r="J150" i="12"/>
  <c r="H150" i="12"/>
  <c r="H146" i="12"/>
  <c r="L146" i="12" s="1"/>
  <c r="L142" i="12"/>
  <c r="J142" i="12"/>
  <c r="H142" i="12"/>
  <c r="H138" i="12"/>
  <c r="L138" i="12" s="1"/>
  <c r="L134" i="12"/>
  <c r="J134" i="12"/>
  <c r="H134" i="12"/>
  <c r="H130" i="12"/>
  <c r="L130" i="12" s="1"/>
  <c r="L126" i="12"/>
  <c r="J126" i="12"/>
  <c r="H126" i="12"/>
  <c r="H122" i="12"/>
  <c r="L122" i="12" s="1"/>
  <c r="L118" i="12"/>
  <c r="J118" i="12"/>
  <c r="H118" i="12"/>
  <c r="H114" i="12"/>
  <c r="L114" i="12" s="1"/>
  <c r="L110" i="12"/>
  <c r="J110" i="12"/>
  <c r="H110" i="12"/>
  <c r="H106" i="12"/>
  <c r="L106" i="12" s="1"/>
  <c r="L102" i="12"/>
  <c r="J102" i="12"/>
  <c r="H102" i="12"/>
  <c r="H98" i="12"/>
  <c r="L98" i="12" s="1"/>
  <c r="L94" i="12"/>
  <c r="J94" i="12"/>
  <c r="H94" i="12"/>
  <c r="H90" i="12"/>
  <c r="L90" i="12" s="1"/>
  <c r="L86" i="12"/>
  <c r="J86" i="12"/>
  <c r="H86" i="12"/>
  <c r="H82" i="12"/>
  <c r="L82" i="12" s="1"/>
  <c r="L78" i="12"/>
  <c r="J78" i="12"/>
  <c r="H78" i="12"/>
  <c r="H74" i="12"/>
  <c r="L74" i="12" s="1"/>
  <c r="L70" i="12"/>
  <c r="J70" i="12"/>
  <c r="H70" i="12"/>
  <c r="H66" i="12"/>
  <c r="L66" i="12" s="1"/>
  <c r="L62" i="12"/>
  <c r="J62" i="12"/>
  <c r="H62" i="12"/>
  <c r="H58" i="12"/>
  <c r="L58" i="12" s="1"/>
  <c r="L54" i="12"/>
  <c r="J54" i="12"/>
  <c r="H54" i="12"/>
  <c r="H50" i="12"/>
  <c r="L50" i="12" s="1"/>
  <c r="L46" i="12"/>
  <c r="J46" i="12"/>
  <c r="H46" i="12"/>
  <c r="H42" i="12"/>
  <c r="L42" i="12" s="1"/>
  <c r="L38" i="12"/>
  <c r="J38" i="12"/>
  <c r="H38" i="12"/>
  <c r="H34" i="12"/>
  <c r="L34" i="12" s="1"/>
  <c r="L30" i="12"/>
  <c r="J30" i="12"/>
  <c r="H30" i="12"/>
  <c r="H26" i="12"/>
  <c r="L26" i="12" s="1"/>
  <c r="L22" i="12"/>
  <c r="J22" i="12"/>
  <c r="H22" i="12"/>
  <c r="H18" i="12"/>
  <c r="L18" i="12" s="1"/>
  <c r="L14" i="12"/>
  <c r="J14" i="12"/>
  <c r="H14" i="12"/>
  <c r="K9" i="12"/>
  <c r="F5" i="12"/>
  <c r="L158" i="12" l="1"/>
  <c r="K2" i="12" s="1"/>
  <c r="C14" i="7" s="1" a="1"/>
  <c r="J18" i="12"/>
  <c r="J26" i="12"/>
  <c r="J34" i="12"/>
  <c r="J42" i="12"/>
  <c r="J50" i="12"/>
  <c r="J58" i="12"/>
  <c r="J66" i="12"/>
  <c r="J74" i="12"/>
  <c r="J82" i="12"/>
  <c r="J90" i="12"/>
  <c r="J98" i="12"/>
  <c r="J106" i="12"/>
  <c r="J114" i="12"/>
  <c r="J122" i="12"/>
  <c r="J130" i="12"/>
  <c r="J138" i="12"/>
  <c r="J146" i="12"/>
  <c r="J154" i="12"/>
  <c r="I22" i="11" l="1"/>
  <c r="I18" i="11"/>
  <c r="I14" i="11"/>
  <c r="I9" i="11"/>
  <c r="I3" i="11" l="1"/>
  <c r="C13" i="7" s="1"/>
  <c r="H572" i="10"/>
  <c r="L572" i="10" s="1"/>
  <c r="J568" i="10"/>
  <c r="H568" i="10"/>
  <c r="L568" i="10" s="1"/>
  <c r="H564" i="10"/>
  <c r="L564" i="10" s="1"/>
  <c r="J560" i="10"/>
  <c r="H560" i="10"/>
  <c r="L560" i="10" s="1"/>
  <c r="H556" i="10"/>
  <c r="L556" i="10" s="1"/>
  <c r="J552" i="10"/>
  <c r="H552" i="10"/>
  <c r="L552" i="10" s="1"/>
  <c r="H548" i="10"/>
  <c r="L548" i="10" s="1"/>
  <c r="J544" i="10"/>
  <c r="H544" i="10"/>
  <c r="L544" i="10" s="1"/>
  <c r="H540" i="10"/>
  <c r="L540" i="10" s="1"/>
  <c r="J536" i="10"/>
  <c r="H536" i="10"/>
  <c r="L536" i="10" s="1"/>
  <c r="L530" i="10"/>
  <c r="J530" i="10"/>
  <c r="H530" i="10"/>
  <c r="L526" i="10"/>
  <c r="J526" i="10"/>
  <c r="H526" i="10"/>
  <c r="L522" i="10"/>
  <c r="J522" i="10"/>
  <c r="H522" i="10"/>
  <c r="L518" i="10"/>
  <c r="J518" i="10"/>
  <c r="H518" i="10"/>
  <c r="L514" i="10"/>
  <c r="J514" i="10"/>
  <c r="H514" i="10"/>
  <c r="L510" i="10"/>
  <c r="J510" i="10"/>
  <c r="H510" i="10"/>
  <c r="L506" i="10"/>
  <c r="J506" i="10"/>
  <c r="H506" i="10"/>
  <c r="L502" i="10"/>
  <c r="J502" i="10"/>
  <c r="H502" i="10"/>
  <c r="L498" i="10"/>
  <c r="J498" i="10"/>
  <c r="H498" i="10"/>
  <c r="L494" i="10"/>
  <c r="J494" i="10"/>
  <c r="H494" i="10"/>
  <c r="L490" i="10"/>
  <c r="J490" i="10"/>
  <c r="H490" i="10"/>
  <c r="L486" i="10"/>
  <c r="J486" i="10"/>
  <c r="H486" i="10"/>
  <c r="L482" i="10"/>
  <c r="J482" i="10"/>
  <c r="H482" i="10"/>
  <c r="L478" i="10"/>
  <c r="J478" i="10"/>
  <c r="H478" i="10"/>
  <c r="L474" i="10"/>
  <c r="J474" i="10"/>
  <c r="H474" i="10"/>
  <c r="L470" i="10"/>
  <c r="J470" i="10"/>
  <c r="H470" i="10"/>
  <c r="L466" i="10"/>
  <c r="J466" i="10"/>
  <c r="H466" i="10"/>
  <c r="L462" i="10"/>
  <c r="J462" i="10"/>
  <c r="H462" i="10"/>
  <c r="L458" i="10"/>
  <c r="J458" i="10"/>
  <c r="H458" i="10"/>
  <c r="L454" i="10"/>
  <c r="J454" i="10"/>
  <c r="H454" i="10"/>
  <c r="L450" i="10"/>
  <c r="J450" i="10"/>
  <c r="H450" i="10"/>
  <c r="L444" i="10"/>
  <c r="H444" i="10"/>
  <c r="J444" i="10" s="1"/>
  <c r="H440" i="10"/>
  <c r="L440" i="10" s="1"/>
  <c r="L436" i="10"/>
  <c r="H436" i="10"/>
  <c r="J436" i="10" s="1"/>
  <c r="H432" i="10"/>
  <c r="L432" i="10" s="1"/>
  <c r="L428" i="10"/>
  <c r="H428" i="10"/>
  <c r="J428" i="10" s="1"/>
  <c r="H424" i="10"/>
  <c r="L424" i="10" s="1"/>
  <c r="L420" i="10"/>
  <c r="H420" i="10"/>
  <c r="J420" i="10" s="1"/>
  <c r="H416" i="10"/>
  <c r="L416" i="10" s="1"/>
  <c r="L412" i="10"/>
  <c r="H412" i="10"/>
  <c r="J412" i="10" s="1"/>
  <c r="H408" i="10"/>
  <c r="L408" i="10" s="1"/>
  <c r="L404" i="10"/>
  <c r="H404" i="10"/>
  <c r="J404" i="10" s="1"/>
  <c r="H400" i="10"/>
  <c r="L400" i="10" s="1"/>
  <c r="L396" i="10"/>
  <c r="H396" i="10"/>
  <c r="J396" i="10" s="1"/>
  <c r="H392" i="10"/>
  <c r="L392" i="10" s="1"/>
  <c r="L388" i="10"/>
  <c r="H388" i="10"/>
  <c r="J388" i="10" s="1"/>
  <c r="H384" i="10"/>
  <c r="L384" i="10" s="1"/>
  <c r="L380" i="10"/>
  <c r="H380" i="10"/>
  <c r="J380" i="10" s="1"/>
  <c r="H376" i="10"/>
  <c r="L376" i="10" s="1"/>
  <c r="L372" i="10"/>
  <c r="H372" i="10"/>
  <c r="J372" i="10" s="1"/>
  <c r="H368" i="10"/>
  <c r="L368" i="10" s="1"/>
  <c r="L364" i="10"/>
  <c r="H364" i="10"/>
  <c r="J364" i="10" s="1"/>
  <c r="H360" i="10"/>
  <c r="L360" i="10" s="1"/>
  <c r="L356" i="10"/>
  <c r="H356" i="10"/>
  <c r="J356" i="10" s="1"/>
  <c r="H352" i="10"/>
  <c r="L352" i="10" s="1"/>
  <c r="L348" i="10"/>
  <c r="H348" i="10"/>
  <c r="J348" i="10" s="1"/>
  <c r="H344" i="10"/>
  <c r="L344" i="10" s="1"/>
  <c r="L340" i="10"/>
  <c r="H340" i="10"/>
  <c r="J340" i="10" s="1"/>
  <c r="H336" i="10"/>
  <c r="L336" i="10" s="1"/>
  <c r="L332" i="10"/>
  <c r="H332" i="10"/>
  <c r="J332" i="10" s="1"/>
  <c r="H328" i="10"/>
  <c r="L328" i="10" s="1"/>
  <c r="L324" i="10"/>
  <c r="H324" i="10"/>
  <c r="J324" i="10" s="1"/>
  <c r="H320" i="10"/>
  <c r="L320" i="10" s="1"/>
  <c r="L316" i="10"/>
  <c r="H316" i="10"/>
  <c r="J316" i="10" s="1"/>
  <c r="H312" i="10"/>
  <c r="L312" i="10" s="1"/>
  <c r="L308" i="10"/>
  <c r="H308" i="10"/>
  <c r="J308" i="10" s="1"/>
  <c r="H304" i="10"/>
  <c r="L304" i="10" s="1"/>
  <c r="L300" i="10"/>
  <c r="H300" i="10"/>
  <c r="J300" i="10" s="1"/>
  <c r="H296" i="10"/>
  <c r="L296" i="10" s="1"/>
  <c r="L292" i="10"/>
  <c r="H292" i="10"/>
  <c r="J292" i="10" s="1"/>
  <c r="H288" i="10"/>
  <c r="L288" i="10" s="1"/>
  <c r="L284" i="10"/>
  <c r="H284" i="10"/>
  <c r="J284" i="10" s="1"/>
  <c r="H280" i="10"/>
  <c r="L280" i="10" s="1"/>
  <c r="L276" i="10"/>
  <c r="H276" i="10"/>
  <c r="J276" i="10" s="1"/>
  <c r="H272" i="10"/>
  <c r="L272" i="10" s="1"/>
  <c r="L268" i="10"/>
  <c r="H268" i="10"/>
  <c r="J268" i="10" s="1"/>
  <c r="H264" i="10"/>
  <c r="L264" i="10" s="1"/>
  <c r="L260" i="10"/>
  <c r="H260" i="10"/>
  <c r="J260" i="10" s="1"/>
  <c r="H256" i="10"/>
  <c r="L256" i="10" s="1"/>
  <c r="L252" i="10"/>
  <c r="H252" i="10"/>
  <c r="J252" i="10" s="1"/>
  <c r="H248" i="10"/>
  <c r="L248" i="10" s="1"/>
  <c r="L244" i="10"/>
  <c r="H244" i="10"/>
  <c r="J244" i="10" s="1"/>
  <c r="H240" i="10"/>
  <c r="L240" i="10" s="1"/>
  <c r="L236" i="10"/>
  <c r="H236" i="10"/>
  <c r="J236" i="10" s="1"/>
  <c r="H232" i="10"/>
  <c r="L232" i="10" s="1"/>
  <c r="L228" i="10"/>
  <c r="H228" i="10"/>
  <c r="J228" i="10" s="1"/>
  <c r="H224" i="10"/>
  <c r="L224" i="10" s="1"/>
  <c r="L220" i="10"/>
  <c r="H220" i="10"/>
  <c r="J220" i="10" s="1"/>
  <c r="H216" i="10"/>
  <c r="L216" i="10" s="1"/>
  <c r="L212" i="10"/>
  <c r="H212" i="10"/>
  <c r="J212" i="10" s="1"/>
  <c r="H208" i="10"/>
  <c r="L208" i="10" s="1"/>
  <c r="L204" i="10"/>
  <c r="H204" i="10"/>
  <c r="J204" i="10" s="1"/>
  <c r="H200" i="10"/>
  <c r="L200" i="10" s="1"/>
  <c r="L196" i="10"/>
  <c r="H196" i="10"/>
  <c r="J196" i="10" s="1"/>
  <c r="H192" i="10"/>
  <c r="L192" i="10" s="1"/>
  <c r="L188" i="10"/>
  <c r="H188" i="10"/>
  <c r="J188" i="10" s="1"/>
  <c r="H184" i="10"/>
  <c r="L184" i="10" s="1"/>
  <c r="L180" i="10"/>
  <c r="H180" i="10"/>
  <c r="J180" i="10" s="1"/>
  <c r="H176" i="10"/>
  <c r="L176" i="10" s="1"/>
  <c r="L172" i="10"/>
  <c r="H172" i="10"/>
  <c r="J172" i="10" s="1"/>
  <c r="H168" i="10"/>
  <c r="L168" i="10" s="1"/>
  <c r="L164" i="10"/>
  <c r="H164" i="10"/>
  <c r="J164" i="10" s="1"/>
  <c r="H160" i="10"/>
  <c r="L160" i="10" s="1"/>
  <c r="L156" i="10"/>
  <c r="H156" i="10"/>
  <c r="J156" i="10" s="1"/>
  <c r="H152" i="10"/>
  <c r="L152" i="10" s="1"/>
  <c r="L148" i="10"/>
  <c r="H148" i="10"/>
  <c r="J148" i="10" s="1"/>
  <c r="H144" i="10"/>
  <c r="L144" i="10" s="1"/>
  <c r="L140" i="10"/>
  <c r="H140" i="10"/>
  <c r="J140" i="10" s="1"/>
  <c r="H136" i="10"/>
  <c r="L136" i="10" s="1"/>
  <c r="L132" i="10"/>
  <c r="H132" i="10"/>
  <c r="J132" i="10" s="1"/>
  <c r="H128" i="10"/>
  <c r="L128" i="10" s="1"/>
  <c r="L124" i="10"/>
  <c r="H124" i="10"/>
  <c r="J124" i="10" s="1"/>
  <c r="H120" i="10"/>
  <c r="L120" i="10" s="1"/>
  <c r="L116" i="10"/>
  <c r="H116" i="10"/>
  <c r="J116" i="10" s="1"/>
  <c r="H112" i="10"/>
  <c r="L112" i="10" s="1"/>
  <c r="L108" i="10"/>
  <c r="H108" i="10"/>
  <c r="J108" i="10" s="1"/>
  <c r="H104" i="10"/>
  <c r="L104" i="10" s="1"/>
  <c r="L100" i="10"/>
  <c r="H100" i="10"/>
  <c r="J100" i="10" s="1"/>
  <c r="H96" i="10"/>
  <c r="L96" i="10" s="1"/>
  <c r="L92" i="10"/>
  <c r="H92" i="10"/>
  <c r="J92" i="10" s="1"/>
  <c r="H88" i="10"/>
  <c r="L88" i="10" s="1"/>
  <c r="L84" i="10"/>
  <c r="H84" i="10"/>
  <c r="J84" i="10" s="1"/>
  <c r="H80" i="10"/>
  <c r="L80" i="10" s="1"/>
  <c r="L76" i="10"/>
  <c r="H76" i="10"/>
  <c r="J76" i="10" s="1"/>
  <c r="H72" i="10"/>
  <c r="L72" i="10" s="1"/>
  <c r="L68" i="10"/>
  <c r="H68" i="10"/>
  <c r="J68" i="10" s="1"/>
  <c r="H64" i="10"/>
  <c r="L64" i="10" s="1"/>
  <c r="L60" i="10"/>
  <c r="H60" i="10"/>
  <c r="J60" i="10" s="1"/>
  <c r="H56" i="10"/>
  <c r="L56" i="10" s="1"/>
  <c r="L52" i="10"/>
  <c r="H52" i="10"/>
  <c r="J52" i="10" s="1"/>
  <c r="H48" i="10"/>
  <c r="L48" i="10" s="1"/>
  <c r="L44" i="10"/>
  <c r="H44" i="10"/>
  <c r="J44" i="10" s="1"/>
  <c r="H40" i="10"/>
  <c r="L40" i="10" s="1"/>
  <c r="L36" i="10"/>
  <c r="H36" i="10"/>
  <c r="J36" i="10" s="1"/>
  <c r="H32" i="10"/>
  <c r="L32" i="10" s="1"/>
  <c r="L26" i="10"/>
  <c r="J26" i="10"/>
  <c r="H26" i="10"/>
  <c r="H22" i="10"/>
  <c r="L22" i="10" s="1"/>
  <c r="L18" i="10"/>
  <c r="J18" i="10"/>
  <c r="H18" i="10"/>
  <c r="H14" i="10"/>
  <c r="J14" i="10" s="1"/>
  <c r="K9" i="10"/>
  <c r="F5" i="10"/>
  <c r="L534" i="10" l="1"/>
  <c r="L448" i="10"/>
  <c r="L576" i="10"/>
  <c r="J32" i="10"/>
  <c r="J40" i="10"/>
  <c r="J48" i="10"/>
  <c r="J56" i="10"/>
  <c r="J64" i="10"/>
  <c r="J72" i="10"/>
  <c r="J80" i="10"/>
  <c r="J88" i="10"/>
  <c r="J96" i="10"/>
  <c r="J104" i="10"/>
  <c r="J112" i="10"/>
  <c r="J120" i="10"/>
  <c r="J128" i="10"/>
  <c r="J136" i="10"/>
  <c r="J144" i="10"/>
  <c r="J152" i="10"/>
  <c r="J160" i="10"/>
  <c r="J168" i="10"/>
  <c r="J176" i="10"/>
  <c r="J184" i="10"/>
  <c r="J192" i="10"/>
  <c r="J200" i="10"/>
  <c r="J208" i="10"/>
  <c r="J216" i="10"/>
  <c r="J224" i="10"/>
  <c r="J232" i="10"/>
  <c r="J240" i="10"/>
  <c r="J248" i="10"/>
  <c r="J256" i="10"/>
  <c r="J264" i="10"/>
  <c r="J272" i="10"/>
  <c r="J280" i="10"/>
  <c r="J288" i="10"/>
  <c r="J296" i="10"/>
  <c r="J304" i="10"/>
  <c r="J312" i="10"/>
  <c r="J320" i="10"/>
  <c r="J328" i="10"/>
  <c r="J336" i="10"/>
  <c r="J344" i="10"/>
  <c r="J352" i="10"/>
  <c r="J360" i="10"/>
  <c r="J368" i="10"/>
  <c r="J376" i="10"/>
  <c r="J384" i="10"/>
  <c r="J392" i="10"/>
  <c r="J400" i="10"/>
  <c r="J408" i="10"/>
  <c r="J416" i="10"/>
  <c r="J424" i="10"/>
  <c r="J432" i="10"/>
  <c r="J440" i="10"/>
  <c r="J22" i="10"/>
  <c r="L14" i="10"/>
  <c r="L30" i="10" s="1"/>
  <c r="K2" i="10" s="1"/>
  <c r="C12" i="7" s="1" a="1"/>
  <c r="J540" i="10"/>
  <c r="J548" i="10"/>
  <c r="J556" i="10"/>
  <c r="J564" i="10"/>
  <c r="J572" i="10"/>
  <c r="H132" i="9" l="1"/>
  <c r="L132" i="9" s="1"/>
  <c r="J128" i="9"/>
  <c r="H128" i="9"/>
  <c r="L128" i="9" s="1"/>
  <c r="H124" i="9"/>
  <c r="J124" i="9" s="1"/>
  <c r="J120" i="9"/>
  <c r="H120" i="9"/>
  <c r="L120" i="9" s="1"/>
  <c r="H116" i="9"/>
  <c r="L116" i="9" s="1"/>
  <c r="J112" i="9"/>
  <c r="H112" i="9"/>
  <c r="L112" i="9" s="1"/>
  <c r="H108" i="9"/>
  <c r="J108" i="9" s="1"/>
  <c r="J104" i="9"/>
  <c r="H104" i="9"/>
  <c r="L104" i="9" s="1"/>
  <c r="H100" i="9"/>
  <c r="L100" i="9" s="1"/>
  <c r="J96" i="9"/>
  <c r="H96" i="9"/>
  <c r="L96" i="9" s="1"/>
  <c r="H92" i="9"/>
  <c r="L92" i="9" s="1"/>
  <c r="J88" i="9"/>
  <c r="H88" i="9"/>
  <c r="L88" i="9" s="1"/>
  <c r="H84" i="9"/>
  <c r="J84" i="9" s="1"/>
  <c r="J80" i="9"/>
  <c r="H80" i="9"/>
  <c r="L80" i="9" s="1"/>
  <c r="H76" i="9"/>
  <c r="L76" i="9" s="1"/>
  <c r="J72" i="9"/>
  <c r="H72" i="9"/>
  <c r="L72" i="9" s="1"/>
  <c r="H68" i="9"/>
  <c r="J68" i="9" s="1"/>
  <c r="J64" i="9"/>
  <c r="H64" i="9"/>
  <c r="L64" i="9" s="1"/>
  <c r="H60" i="9"/>
  <c r="L60" i="9" s="1"/>
  <c r="J56" i="9"/>
  <c r="H56" i="9"/>
  <c r="L56" i="9" s="1"/>
  <c r="H52" i="9"/>
  <c r="J52" i="9" s="1"/>
  <c r="J48" i="9"/>
  <c r="H48" i="9"/>
  <c r="L48" i="9" s="1"/>
  <c r="H44" i="9"/>
  <c r="L44" i="9" s="1"/>
  <c r="L38" i="9"/>
  <c r="J38" i="9"/>
  <c r="H38" i="9"/>
  <c r="J34" i="9"/>
  <c r="H34" i="9"/>
  <c r="L34" i="9" s="1"/>
  <c r="L30" i="9"/>
  <c r="J30" i="9"/>
  <c r="H30" i="9"/>
  <c r="L26" i="9"/>
  <c r="J26" i="9"/>
  <c r="H26" i="9"/>
  <c r="L22" i="9"/>
  <c r="J22" i="9"/>
  <c r="H22" i="9"/>
  <c r="L18" i="9"/>
  <c r="J18" i="9"/>
  <c r="H18" i="9"/>
  <c r="L14" i="9"/>
  <c r="J14" i="9"/>
  <c r="H14" i="9"/>
  <c r="K9" i="9"/>
  <c r="F5" i="9"/>
  <c r="F4" i="9"/>
  <c r="L42" i="9" l="1"/>
  <c r="J132" i="9"/>
  <c r="J44" i="9"/>
  <c r="J60" i="9"/>
  <c r="J76" i="9"/>
  <c r="J92" i="9"/>
  <c r="J100" i="9"/>
  <c r="J116" i="9"/>
  <c r="L52" i="9"/>
  <c r="L68" i="9"/>
  <c r="L84" i="9"/>
  <c r="L108" i="9"/>
  <c r="L124" i="9"/>
  <c r="L136" i="9" l="1"/>
  <c r="K2" i="9"/>
  <c r="C11" i="7" s="1" a="1"/>
  <c r="I122" i="4" l="1"/>
  <c r="G98" i="4" l="1"/>
  <c r="I135" i="6"/>
  <c r="I131" i="6"/>
  <c r="I127" i="6"/>
  <c r="I123" i="6"/>
  <c r="I119" i="6"/>
  <c r="I115" i="6"/>
  <c r="I110" i="6"/>
  <c r="I109" i="6" s="1"/>
  <c r="I105" i="6"/>
  <c r="I104" i="6" s="1"/>
  <c r="I100" i="6"/>
  <c r="I96" i="6"/>
  <c r="I92" i="6"/>
  <c r="I88" i="6"/>
  <c r="I84" i="6"/>
  <c r="I80" i="6"/>
  <c r="I76" i="6"/>
  <c r="I72" i="6"/>
  <c r="I68" i="6"/>
  <c r="I64" i="6"/>
  <c r="I59" i="6"/>
  <c r="I55" i="6"/>
  <c r="I51" i="6"/>
  <c r="I47" i="6"/>
  <c r="I42" i="6"/>
  <c r="I38" i="6"/>
  <c r="I34" i="6"/>
  <c r="I30" i="6"/>
  <c r="I26" i="6"/>
  <c r="I22" i="6"/>
  <c r="I18" i="6"/>
  <c r="I14" i="6"/>
  <c r="I9" i="6"/>
  <c r="I8" i="6" s="1"/>
  <c r="H3" i="6"/>
  <c r="I114" i="6" l="1"/>
  <c r="I63" i="6"/>
  <c r="I46" i="6"/>
  <c r="I13" i="6"/>
  <c r="I3" i="6"/>
  <c r="C7" i="7" s="1"/>
  <c r="H3" i="5"/>
  <c r="I9" i="5"/>
  <c r="I8" i="5" s="1"/>
  <c r="I14" i="5"/>
  <c r="I18" i="5"/>
  <c r="I22" i="5"/>
  <c r="I26" i="5"/>
  <c r="I30" i="5"/>
  <c r="I35" i="5"/>
  <c r="I39" i="5"/>
  <c r="I43" i="5"/>
  <c r="I47" i="5"/>
  <c r="I52" i="5"/>
  <c r="I56" i="5"/>
  <c r="I61" i="5"/>
  <c r="I60" i="5" s="1"/>
  <c r="I51" i="5" l="1"/>
  <c r="I34" i="5"/>
  <c r="I3" i="5"/>
  <c r="C10" i="7" s="1"/>
  <c r="I13" i="5"/>
  <c r="H3" i="4"/>
  <c r="I9" i="4"/>
  <c r="I8" i="4" s="1"/>
  <c r="I14" i="4"/>
  <c r="I18" i="4"/>
  <c r="I22" i="4"/>
  <c r="I26" i="4"/>
  <c r="I31" i="4"/>
  <c r="I35" i="4"/>
  <c r="I39" i="4"/>
  <c r="I43" i="4"/>
  <c r="I47" i="4"/>
  <c r="I51" i="4"/>
  <c r="I55" i="4"/>
  <c r="I60" i="4"/>
  <c r="I64" i="4"/>
  <c r="I68" i="4"/>
  <c r="I72" i="4"/>
  <c r="I76" i="4"/>
  <c r="I80" i="4"/>
  <c r="I84" i="4"/>
  <c r="I89" i="4"/>
  <c r="I93" i="4"/>
  <c r="I98" i="4"/>
  <c r="I102" i="4"/>
  <c r="I106" i="4"/>
  <c r="I110" i="4"/>
  <c r="I114" i="4"/>
  <c r="I118" i="4"/>
  <c r="C9" i="7" l="1"/>
  <c r="I13" i="4"/>
  <c r="I88" i="4"/>
  <c r="I59" i="4"/>
  <c r="I30" i="4"/>
  <c r="H3" i="2" l="1"/>
  <c r="I9" i="2"/>
  <c r="I8" i="2" s="1"/>
  <c r="I3" i="2" s="1"/>
  <c r="C8" i="7" s="1"/>
  <c r="C3" i="7" s="1"/>
  <c r="C16" i="7"/>
  <c r="C15" i="7"/>
  <c r="C14" i="7"/>
  <c r="C12" i="7"/>
  <c r="C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Salavová Mariana, Ing.</author>
  </authors>
  <commentList>
    <comment ref="E4" authorId="0" shapeId="0" xr:uid="{CCA6AF64-9ECD-4A60-8DAD-27EA56C252A9}">
      <text>
        <r>
          <rPr>
            <b/>
            <u/>
            <sz val="10"/>
            <color indexed="81"/>
            <rFont val="Calibri"/>
            <family val="2"/>
            <charset val="238"/>
          </rPr>
          <t xml:space="preserve">Vybrat kategorii dle seznamu
D.1.1 Zabezpečovací zařízení
D.1.2 Sdělovací zařízení
D.1.3 Silnoproudá technologie včetně DŘT
D.1.4 Ostatní technologická zařízení
D.2.1.1  Kolejový svršek a spodek 
D.2.1.2  Nástupiště
D.2.1.3  Přejezdy a přechody
D.2.1.4  Mosty, propustky, zdi
D.2.1.5  Ostatní inženýrské objekty
D.2.1.6  Potrubní vedení
D.2.1.7  Tunely
D.2.1.8  Pozemní komunikace
D.2.1.9  Kabelovody, kolektory
D.2.1.1 Protihlukové objekty
D.2.2.1  Pozemní stavební objekty budov
D.2.2.2  Zastřešení nástupišť, přístřešky na nástupištích
D.2.2.3  Individuální protihluková opatření
D.2.2.4  Orientační systém
D.2.2.5  Demolice
D.2.2.6  Drobná architektura a oplocení
D.2.3.1  Trakční vedení
D.2.3.2  Napájecí stanice - stavební část
D.2.3.3  Spínací stanice - stavební část
D.2.3.4  Ohřev výhybek (elektrický, plynový)
D.2.3.5  Elektrické předtápěcí zařízení
D.2.3.6  Rozvody VN, NN, osvětlení a dálkové ovládání odpojovačů
D.2.3.7  Ukolejnění kovových konstrukcí
D.2.3.8  Vnější uzemnění
D.2.3.9  Ostatní kabelizace
D.2.4.1  Příprava území a kácení
D.2.4.2  Náhradní výsadba
D.2.4.3  Zabezpečení veřejných zájmů
D.9.8 SO 98-98 – Všeobecný objekt 
D.9.9 SO 90-90 – Odpady
</t>
        </r>
        <r>
          <rPr>
            <sz val="9"/>
            <color indexed="81"/>
            <rFont val="Calibri"/>
            <family val="2"/>
            <charset val="238"/>
          </rPr>
          <t xml:space="preserve">
</t>
        </r>
      </text>
    </comment>
    <comment ref="K4" authorId="0" shapeId="0" xr:uid="{ECCF1413-3931-42A7-B24C-1E04963033EE}">
      <text>
        <r>
          <rPr>
            <b/>
            <u/>
            <sz val="11"/>
            <color indexed="81"/>
            <rFont val="Arial"/>
            <family val="2"/>
            <charset val="238"/>
          </rPr>
          <t>1. až 3. místo obor:</t>
        </r>
        <r>
          <rPr>
            <b/>
            <u/>
            <sz val="9"/>
            <color indexed="81"/>
            <rFont val="Arial"/>
            <family val="2"/>
            <charset val="238"/>
          </rPr>
          <t xml:space="preserve">
</t>
        </r>
        <r>
          <rPr>
            <b/>
            <sz val="9"/>
            <color indexed="81"/>
            <rFont val="Arial"/>
            <family val="2"/>
            <charset val="238"/>
          </rPr>
          <t xml:space="preserve">obory stavebních objektů:
</t>
        </r>
        <r>
          <rPr>
            <b/>
            <i/>
            <sz val="9"/>
            <color indexed="81"/>
            <rFont val="Arial"/>
            <family val="2"/>
            <charset val="238"/>
          </rPr>
          <t>801</t>
        </r>
        <r>
          <rPr>
            <i/>
            <sz val="9"/>
            <color indexed="81"/>
            <rFont val="Arial"/>
            <family val="2"/>
            <charset val="238"/>
          </rPr>
          <t xml:space="preserve"> Budovy občanské výstavby
</t>
        </r>
        <r>
          <rPr>
            <b/>
            <i/>
            <sz val="9"/>
            <color indexed="81"/>
            <rFont val="Arial"/>
            <family val="2"/>
            <charset val="238"/>
          </rPr>
          <t>802</t>
        </r>
        <r>
          <rPr>
            <i/>
            <sz val="9"/>
            <color indexed="81"/>
            <rFont val="Arial"/>
            <family val="2"/>
            <charset val="238"/>
          </rPr>
          <t xml:space="preserve"> Haly občanské výstavby
</t>
        </r>
        <r>
          <rPr>
            <b/>
            <i/>
            <sz val="9"/>
            <color indexed="81"/>
            <rFont val="Arial"/>
            <family val="2"/>
            <charset val="238"/>
          </rPr>
          <t>803</t>
        </r>
        <r>
          <rPr>
            <i/>
            <sz val="9"/>
            <color indexed="81"/>
            <rFont val="Arial"/>
            <family val="2"/>
            <charset val="238"/>
          </rPr>
          <t xml:space="preserve"> Budovy pro bydlení
</t>
        </r>
        <r>
          <rPr>
            <b/>
            <i/>
            <sz val="9"/>
            <color indexed="81"/>
            <rFont val="Arial"/>
            <family val="2"/>
            <charset val="238"/>
          </rPr>
          <t>811</t>
        </r>
        <r>
          <rPr>
            <i/>
            <sz val="9"/>
            <color indexed="81"/>
            <rFont val="Arial"/>
            <family val="2"/>
            <charset val="238"/>
          </rPr>
          <t xml:space="preserve"> Haly pro výrobu a služby
</t>
        </r>
        <r>
          <rPr>
            <b/>
            <i/>
            <sz val="9"/>
            <color indexed="81"/>
            <rFont val="Arial"/>
            <family val="2"/>
            <charset val="238"/>
          </rPr>
          <t>812</t>
        </r>
        <r>
          <rPr>
            <i/>
            <sz val="9"/>
            <color indexed="81"/>
            <rFont val="Arial"/>
            <family val="2"/>
            <charset val="238"/>
          </rPr>
          <t xml:space="preserve"> Budovy pro výrobu a služby
</t>
        </r>
        <r>
          <rPr>
            <b/>
            <i/>
            <sz val="9"/>
            <color indexed="81"/>
            <rFont val="Arial"/>
            <family val="2"/>
            <charset val="238"/>
          </rPr>
          <t>813</t>
        </r>
        <r>
          <rPr>
            <i/>
            <sz val="9"/>
            <color indexed="81"/>
            <rFont val="Arial"/>
            <family val="2"/>
            <charset val="238"/>
          </rPr>
          <t xml:space="preserve"> Věže, stožáry a komíny
</t>
        </r>
        <r>
          <rPr>
            <b/>
            <i/>
            <sz val="9"/>
            <color indexed="81"/>
            <rFont val="Arial"/>
            <family val="2"/>
            <charset val="238"/>
          </rPr>
          <t>814</t>
        </r>
        <r>
          <rPr>
            <i/>
            <sz val="9"/>
            <color indexed="81"/>
            <rFont val="Arial"/>
            <family val="2"/>
            <charset val="238"/>
          </rPr>
          <t xml:space="preserve"> Nádrže a jímky čistíren vod a ostatní pozemní nádrže,  
        jímky zásobníky a jámy
</t>
        </r>
        <r>
          <rPr>
            <b/>
            <i/>
            <sz val="9"/>
            <color indexed="81"/>
            <rFont val="Arial"/>
            <family val="2"/>
            <charset val="238"/>
          </rPr>
          <t>815</t>
        </r>
        <r>
          <rPr>
            <i/>
            <sz val="9"/>
            <color indexed="81"/>
            <rFont val="Arial"/>
            <family val="2"/>
            <charset val="238"/>
          </rPr>
          <t xml:space="preserve"> Objekty pozemní zvláštní
</t>
        </r>
        <r>
          <rPr>
            <b/>
            <i/>
            <sz val="9"/>
            <color indexed="81"/>
            <rFont val="Arial"/>
            <family val="2"/>
            <charset val="238"/>
          </rPr>
          <t>817</t>
        </r>
        <r>
          <rPr>
            <i/>
            <sz val="9"/>
            <color indexed="81"/>
            <rFont val="Arial"/>
            <family val="2"/>
            <charset val="238"/>
          </rPr>
          <t xml:space="preserve"> Objekty jaderných zařízení
</t>
        </r>
        <r>
          <rPr>
            <b/>
            <i/>
            <sz val="9"/>
            <color indexed="81"/>
            <rFont val="Arial"/>
            <family val="2"/>
            <charset val="238"/>
          </rPr>
          <t>821</t>
        </r>
        <r>
          <rPr>
            <i/>
            <sz val="9"/>
            <color indexed="81"/>
            <rFont val="Arial"/>
            <family val="2"/>
            <charset val="238"/>
          </rPr>
          <t xml:space="preserve"> Mosty
</t>
        </r>
        <r>
          <rPr>
            <b/>
            <i/>
            <sz val="9"/>
            <color indexed="81"/>
            <rFont val="Arial"/>
            <family val="2"/>
            <charset val="238"/>
          </rPr>
          <t>822</t>
        </r>
        <r>
          <rPr>
            <i/>
            <sz val="9"/>
            <color indexed="81"/>
            <rFont val="Arial"/>
            <family val="2"/>
            <charset val="238"/>
          </rPr>
          <t xml:space="preserve"> Komunikace pozemní a letiště
</t>
        </r>
        <r>
          <rPr>
            <b/>
            <i/>
            <sz val="9"/>
            <color indexed="81"/>
            <rFont val="Arial"/>
            <family val="2"/>
            <charset val="238"/>
          </rPr>
          <t>823</t>
        </r>
        <r>
          <rPr>
            <i/>
            <sz val="9"/>
            <color indexed="81"/>
            <rFont val="Arial"/>
            <family val="2"/>
            <charset val="238"/>
          </rPr>
          <t xml:space="preserve"> Plochy a úpravy území
</t>
        </r>
        <r>
          <rPr>
            <b/>
            <i/>
            <sz val="9"/>
            <color indexed="81"/>
            <rFont val="Arial"/>
            <family val="2"/>
            <charset val="238"/>
          </rPr>
          <t>824</t>
        </r>
        <r>
          <rPr>
            <i/>
            <sz val="9"/>
            <color indexed="81"/>
            <rFont val="Arial"/>
            <family val="2"/>
            <charset val="238"/>
          </rPr>
          <t xml:space="preserve"> Dráhy kolejové
</t>
        </r>
        <r>
          <rPr>
            <b/>
            <i/>
            <sz val="9"/>
            <color indexed="81"/>
            <rFont val="Arial"/>
            <family val="2"/>
            <charset val="238"/>
          </rPr>
          <t>825</t>
        </r>
        <r>
          <rPr>
            <i/>
            <sz val="9"/>
            <color indexed="81"/>
            <rFont val="Arial"/>
            <family val="2"/>
            <charset val="238"/>
          </rPr>
          <t xml:space="preserve"> Objekty podzemní (mimo důlní)
</t>
        </r>
        <r>
          <rPr>
            <b/>
            <i/>
            <sz val="9"/>
            <color indexed="81"/>
            <rFont val="Arial"/>
            <family val="2"/>
            <charset val="238"/>
          </rPr>
          <t>826</t>
        </r>
        <r>
          <rPr>
            <i/>
            <sz val="9"/>
            <color indexed="81"/>
            <rFont val="Arial"/>
            <family val="2"/>
            <charset val="238"/>
          </rPr>
          <t xml:space="preserve"> Objekty podzemní důlní
</t>
        </r>
        <r>
          <rPr>
            <b/>
            <i/>
            <sz val="9"/>
            <color indexed="81"/>
            <rFont val="Arial"/>
            <family val="2"/>
            <charset val="238"/>
          </rPr>
          <t>827</t>
        </r>
        <r>
          <rPr>
            <i/>
            <sz val="9"/>
            <color indexed="81"/>
            <rFont val="Arial"/>
            <family val="2"/>
            <charset val="238"/>
          </rPr>
          <t xml:space="preserve"> Vedení trubní dálková a přípojná
</t>
        </r>
        <r>
          <rPr>
            <b/>
            <i/>
            <sz val="9"/>
            <color indexed="81"/>
            <rFont val="Arial"/>
            <family val="2"/>
            <charset val="238"/>
          </rPr>
          <t>828</t>
        </r>
        <r>
          <rPr>
            <i/>
            <sz val="9"/>
            <color indexed="81"/>
            <rFont val="Arial"/>
            <family val="2"/>
            <charset val="238"/>
          </rPr>
          <t xml:space="preserve"> Vedení elektrická a dráhy visuté
</t>
        </r>
        <r>
          <rPr>
            <b/>
            <i/>
            <sz val="9"/>
            <color indexed="81"/>
            <rFont val="Arial"/>
            <family val="2"/>
            <charset val="238"/>
          </rPr>
          <t>831</t>
        </r>
        <r>
          <rPr>
            <i/>
            <sz val="9"/>
            <color indexed="81"/>
            <rFont val="Arial"/>
            <family val="2"/>
            <charset val="238"/>
          </rPr>
          <t xml:space="preserve"> Hydromeliorace
</t>
        </r>
        <r>
          <rPr>
            <b/>
            <i/>
            <sz val="9"/>
            <color indexed="81"/>
            <rFont val="Arial"/>
            <family val="2"/>
            <charset val="238"/>
          </rPr>
          <t>832</t>
        </r>
        <r>
          <rPr>
            <i/>
            <sz val="9"/>
            <color indexed="81"/>
            <rFont val="Arial"/>
            <family val="2"/>
            <charset val="238"/>
          </rPr>
          <t xml:space="preserve"> Hráze a objekty na tocích
</t>
        </r>
        <r>
          <rPr>
            <b/>
            <i/>
            <sz val="9"/>
            <color indexed="81"/>
            <rFont val="Arial"/>
            <family val="2"/>
            <charset val="238"/>
          </rPr>
          <t>833</t>
        </r>
        <r>
          <rPr>
            <i/>
            <sz val="9"/>
            <color indexed="81"/>
            <rFont val="Arial"/>
            <family val="2"/>
            <charset val="238"/>
          </rPr>
          <t xml:space="preserve"> Nádrže na tocích, úpravy toků a kanály
</t>
        </r>
        <r>
          <rPr>
            <b/>
            <sz val="9"/>
            <color indexed="81"/>
            <rFont val="Arial"/>
            <family val="2"/>
            <charset val="238"/>
          </rPr>
          <t xml:space="preserve">
obory stavebních prací výrobní povahy:
</t>
        </r>
        <r>
          <rPr>
            <b/>
            <i/>
            <sz val="9"/>
            <color indexed="81"/>
            <rFont val="Arial"/>
            <family val="2"/>
            <charset val="238"/>
          </rPr>
          <t>838</t>
        </r>
        <r>
          <rPr>
            <i/>
            <sz val="9"/>
            <color indexed="81"/>
            <rFont val="Arial"/>
            <family val="2"/>
            <charset val="238"/>
          </rPr>
          <t xml:space="preserve"> Práce stavební při budování technologických zařizení
</t>
        </r>
        <r>
          <rPr>
            <b/>
            <i/>
            <sz val="9"/>
            <color indexed="81"/>
            <rFont val="Arial"/>
            <family val="2"/>
            <charset val="238"/>
          </rPr>
          <t>839</t>
        </r>
        <r>
          <rPr>
            <i/>
            <sz val="9"/>
            <color indexed="81"/>
            <rFont val="Arial"/>
            <family val="2"/>
            <charset val="238"/>
          </rPr>
          <t xml:space="preserve"> Práce výrobní povahy ve stavebnictví</t>
        </r>
      </text>
    </comment>
    <comment ref="L4" authorId="0" shapeId="0" xr:uid="{175F1E33-0098-422E-A7EC-68CED077F46B}">
      <text>
        <r>
          <rPr>
            <b/>
            <u/>
            <sz val="10"/>
            <color indexed="81"/>
            <rFont val="Arial"/>
            <family val="2"/>
            <charset val="238"/>
          </rPr>
          <t>povinné:</t>
        </r>
        <r>
          <rPr>
            <b/>
            <sz val="9"/>
            <color indexed="81"/>
            <rFont val="Arial"/>
            <family val="2"/>
            <charset val="238"/>
          </rPr>
          <t xml:space="preserve">
</t>
        </r>
        <r>
          <rPr>
            <b/>
            <i/>
            <sz val="9"/>
            <color indexed="81"/>
            <rFont val="Arial"/>
            <family val="2"/>
            <charset val="238"/>
          </rPr>
          <t>4. místo skupina</t>
        </r>
        <r>
          <rPr>
            <b/>
            <sz val="9"/>
            <color indexed="81"/>
            <rFont val="Arial"/>
            <family val="2"/>
            <charset val="238"/>
          </rPr>
          <t xml:space="preserve">
</t>
        </r>
        <r>
          <rPr>
            <b/>
            <u/>
            <sz val="10"/>
            <color indexed="81"/>
            <rFont val="Arial"/>
            <family val="2"/>
            <charset val="238"/>
          </rPr>
          <t>volitelné v případě, že lze zařadit:</t>
        </r>
        <r>
          <rPr>
            <b/>
            <sz val="9"/>
            <color indexed="81"/>
            <rFont val="Arial"/>
            <family val="2"/>
            <charset val="238"/>
          </rPr>
          <t xml:space="preserve">
</t>
        </r>
        <r>
          <rPr>
            <i/>
            <sz val="9"/>
            <color indexed="81"/>
            <rFont val="Arial"/>
            <family val="2"/>
            <charset val="238"/>
          </rPr>
          <t>5. místo podskupina
6. místo konstrukčně materiálová charakteristika
7. místo druh stavební akce</t>
        </r>
      </text>
    </comment>
    <comment ref="E5" authorId="0" shapeId="0" xr:uid="{507FC354-3D0A-45FA-A624-0BDFEF6008BC}">
      <text>
        <r>
          <rPr>
            <b/>
            <u/>
            <sz val="10"/>
            <color indexed="81"/>
            <rFont val="Calibri"/>
            <family val="2"/>
            <charset val="238"/>
          </rPr>
          <t>Vybrat stádium dle seznamu:</t>
        </r>
        <r>
          <rPr>
            <sz val="9"/>
            <color indexed="81"/>
            <rFont val="Calibri"/>
            <family val="2"/>
            <charset val="238"/>
          </rPr>
          <t xml:space="preserve">
</t>
        </r>
        <r>
          <rPr>
            <i/>
            <sz val="9"/>
            <color indexed="81"/>
            <rFont val="Calibri"/>
            <family val="2"/>
            <charset val="238"/>
          </rPr>
          <t xml:space="preserve">Nejčastěji se zpracovává rozpočet ve </t>
        </r>
        <r>
          <rPr>
            <b/>
            <i/>
            <sz val="9"/>
            <color indexed="81"/>
            <rFont val="Calibri"/>
            <family val="2"/>
            <charset val="238"/>
          </rPr>
          <t>Stádiu 3</t>
        </r>
        <r>
          <rPr>
            <i/>
            <sz val="9"/>
            <color indexed="81"/>
            <rFont val="Calibri"/>
            <family val="2"/>
            <charset val="238"/>
          </rPr>
          <t xml:space="preserve"> jako rozpočet jednotlivých SO a PS v rozsahu oceněných soupisů prací dle požadavků vyhlášky č. 169/2016 Sb. 
</t>
        </r>
        <r>
          <rPr>
            <sz val="9"/>
            <color indexed="81"/>
            <rFont val="Calibri"/>
            <family val="2"/>
            <charset val="238"/>
          </rPr>
          <t xml:space="preserve">V případě, </t>
        </r>
        <r>
          <rPr>
            <i/>
            <sz val="9"/>
            <color indexed="81"/>
            <rFont val="Calibri"/>
            <family val="2"/>
            <charset val="238"/>
          </rPr>
          <t xml:space="preserve">že je podkladem pro výběr zhotovitele na realizaci díla dokumentace ve </t>
        </r>
        <r>
          <rPr>
            <b/>
            <i/>
            <sz val="9"/>
            <color indexed="81"/>
            <rFont val="Calibri"/>
            <family val="2"/>
            <charset val="238"/>
          </rPr>
          <t>Stádiu 2</t>
        </r>
        <r>
          <rPr>
            <i/>
            <sz val="9"/>
            <color indexed="81"/>
            <rFont val="Calibri"/>
            <family val="2"/>
            <charset val="238"/>
          </rPr>
          <t xml:space="preserve"> - DUR (tj. v případě staveb kdy projektovou dokumentaci ve stádiu 3 zpracovává zhotovitel stavby), jsou rozpočty jednotlivých SO a PS zpracované ve </t>
        </r>
        <r>
          <rPr>
            <i/>
            <u/>
            <sz val="9"/>
            <color indexed="81"/>
            <rFont val="Calibri"/>
            <family val="2"/>
            <charset val="238"/>
          </rPr>
          <t>Formulářích SOPS stádia 3</t>
        </r>
        <r>
          <rPr>
            <i/>
            <sz val="9"/>
            <color indexed="81"/>
            <rFont val="Calibri"/>
            <family val="2"/>
            <charset val="238"/>
          </rPr>
          <t xml:space="preserve"> jako podklad pro sestavení souhrnného rozpočtu a určení předpokládané hodnoty zakázky pro další stádia.  V Řádku se uveden, že se jedná o </t>
        </r>
        <r>
          <rPr>
            <b/>
            <i/>
            <sz val="9"/>
            <color indexed="81"/>
            <rFont val="Calibri"/>
            <family val="2"/>
            <charset val="238"/>
          </rPr>
          <t>Stádium 2</t>
        </r>
        <r>
          <rPr>
            <i/>
            <sz val="9"/>
            <color indexed="81"/>
            <rFont val="Calibri"/>
            <family val="2"/>
            <charset val="238"/>
          </rPr>
          <t>.</t>
        </r>
        <r>
          <rPr>
            <sz val="9"/>
            <color indexed="81"/>
            <rFont val="Calibri"/>
            <family val="2"/>
            <charset val="238"/>
          </rPr>
          <t xml:space="preserve">
</t>
        </r>
      </text>
    </comment>
    <comment ref="F14" authorId="0" shapeId="0" xr:uid="{AFB29BA4-A9D1-4ED7-A340-D9149CDC6E72}">
      <text>
        <r>
          <rPr>
            <b/>
            <i/>
            <u/>
            <sz val="10"/>
            <color indexed="81"/>
            <rFont val="Arial"/>
            <family val="2"/>
            <charset val="238"/>
          </rPr>
          <t>Přesný název položky</t>
        </r>
        <r>
          <rPr>
            <i/>
            <sz val="10"/>
            <color indexed="81"/>
            <rFont val="Arial"/>
            <family val="2"/>
            <charset val="238"/>
          </rPr>
          <t xml:space="preserve"> dle cenové soustavy, nebo vlastní název v případě položky mimo cenovou soustavu.</t>
        </r>
        <r>
          <rPr>
            <sz val="10"/>
            <color indexed="81"/>
            <rFont val="Arial"/>
            <family val="2"/>
            <charset val="238"/>
          </rPr>
          <t xml:space="preserve">
</t>
        </r>
      </text>
    </comment>
    <comment ref="F15" authorId="0" shapeId="0" xr:uid="{A1FE0E06-B384-4E14-9814-273EBD2E3994}">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16" authorId="0" shapeId="0" xr:uid="{FE6C2141-8E37-4A78-97F9-38068A194057}">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17" authorId="0" shapeId="0" xr:uid="{A0B0948D-FC4C-4D92-9CC5-26D89C0EB1A5}">
      <text>
        <r>
          <rPr>
            <b/>
            <i/>
            <u/>
            <sz val="10"/>
            <color indexed="81"/>
            <rFont val="Arial"/>
            <family val="2"/>
            <charset val="238"/>
          </rPr>
          <t>Technická specifikace položky :</t>
        </r>
        <r>
          <rPr>
            <i/>
            <sz val="10"/>
            <color indexed="81"/>
            <rFont val="Arial"/>
            <family val="2"/>
            <charset val="238"/>
          </rPr>
          <t xml:space="preserve">
uvede se odkaz na cenovou soustavu, nebo přesný popis specifikující dodávku materiálů nebo výrobků s jednoznačným popisem materiálu nebo výrobku s uvedením technických parametrů nebo vlastností požadovaných materiálů nebo výrobků za podmínek dodržení požadavků vyhlášky č.169/2016 Sb. 
Shodně označené R-položky použité v jednom SO nebo PS musí mít shodný název a technickou specifikaci a musí vycházet ze stejné individuální kalkulace.
V případě, že je technická specifikace položky bude provedena odkazem na cenovou stoustavu, uvede se:
</t>
        </r>
        <r>
          <rPr>
            <b/>
            <i/>
            <sz val="10"/>
            <color indexed="81"/>
            <rFont val="Arial"/>
            <family val="2"/>
            <charset val="238"/>
          </rPr>
          <t xml:space="preserve"> "Technická specifikace položky odpovídá příslušné cenové soustavě."</t>
        </r>
        <r>
          <rPr>
            <sz val="9"/>
            <color indexed="81"/>
            <rFont val="Tahoma"/>
            <family val="2"/>
            <charset val="23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Salavová Mariana, Ing.</author>
    <author>Ing. Mariana Salavová</author>
  </authors>
  <commentList>
    <comment ref="I3" authorId="0" shapeId="0" xr:uid="{569FBBC3-88D3-40A7-A7D7-6096533A6E9D}">
      <text>
        <r>
          <rPr>
            <b/>
            <u/>
            <sz val="12"/>
            <color indexed="81"/>
            <rFont val="Calibri"/>
            <family val="2"/>
            <charset val="238"/>
          </rPr>
          <t>Vložení nové položky:</t>
        </r>
        <r>
          <rPr>
            <b/>
            <sz val="11"/>
            <color indexed="81"/>
            <rFont val="Calibri"/>
            <family val="2"/>
            <charset val="238"/>
          </rPr>
          <t xml:space="preserve">
</t>
        </r>
        <r>
          <rPr>
            <sz val="11"/>
            <color indexed="81"/>
            <rFont val="Calibri"/>
            <family val="2"/>
            <charset val="238"/>
          </rPr>
          <t xml:space="preserve">pro přidání další položky umístěte </t>
        </r>
        <r>
          <rPr>
            <b/>
            <sz val="11"/>
            <color indexed="81"/>
            <rFont val="Calibri"/>
            <family val="2"/>
            <charset val="238"/>
          </rPr>
          <t>kurzor do sloupce "B"</t>
        </r>
        <r>
          <rPr>
            <sz val="11"/>
            <color indexed="81"/>
            <rFont val="Calibri"/>
            <family val="2"/>
            <charset val="238"/>
          </rPr>
          <t xml:space="preserve"> pod poslední řádek  předešlé položky, nebo pod začátek následného dílu a spusťte </t>
        </r>
        <r>
          <rPr>
            <b/>
            <sz val="11"/>
            <color indexed="81"/>
            <rFont val="Calibri"/>
            <family val="2"/>
            <charset val="238"/>
          </rPr>
          <t>"Vložení položky"</t>
        </r>
        <r>
          <rPr>
            <sz val="11"/>
            <color indexed="81"/>
            <rFont val="Calibri"/>
            <family val="2"/>
            <charset val="238"/>
          </rPr>
          <t xml:space="preserve">.  
Chcete-li přidat další položku k uzavřenému Dílu, umístěte </t>
        </r>
        <r>
          <rPr>
            <b/>
            <sz val="11"/>
            <color indexed="81"/>
            <rFont val="Calibri"/>
            <family val="2"/>
            <charset val="238"/>
          </rPr>
          <t>kurzor do sloupce "B"</t>
        </r>
        <r>
          <rPr>
            <sz val="11"/>
            <color indexed="81"/>
            <rFont val="Calibri"/>
            <family val="2"/>
            <charset val="238"/>
          </rPr>
          <t xml:space="preserve">, a to buď na číslo položky, před kterou chcete položku přidat, nebo na řádek se součtem dílu a spusťte </t>
        </r>
        <r>
          <rPr>
            <b/>
            <sz val="11"/>
            <color indexed="81"/>
            <rFont val="Calibri"/>
            <family val="2"/>
            <charset val="238"/>
          </rPr>
          <t>"Vložení položky"</t>
        </r>
        <r>
          <rPr>
            <sz val="11"/>
            <color indexed="81"/>
            <rFont val="Calibri"/>
            <family val="2"/>
            <charset val="238"/>
          </rPr>
          <t xml:space="preserve">.
Po přidání  položky do již uzavřeného Dílu musí být </t>
        </r>
        <r>
          <rPr>
            <b/>
            <sz val="11"/>
            <color indexed="81"/>
            <rFont val="Calibri"/>
            <family val="2"/>
            <charset val="238"/>
          </rPr>
          <t>Díl znovu přepočítán</t>
        </r>
        <r>
          <rPr>
            <sz val="11"/>
            <color indexed="81"/>
            <rFont val="Calibri"/>
            <family val="2"/>
            <charset val="238"/>
          </rPr>
          <t xml:space="preserve"> 
</t>
        </r>
        <r>
          <rPr>
            <sz val="9"/>
            <color indexed="81"/>
            <rFont val="Tahoma"/>
            <family val="2"/>
            <charset val="238"/>
          </rPr>
          <t xml:space="preserve">
</t>
        </r>
      </text>
    </comment>
    <comment ref="J3" authorId="1" shapeId="0" xr:uid="{5DA983E8-BBA7-4A87-8C6F-EE94CFD5696D}">
      <text>
        <r>
          <rPr>
            <b/>
            <u/>
            <sz val="12"/>
            <color indexed="81"/>
            <rFont val="Calibri"/>
            <family val="2"/>
            <charset val="238"/>
          </rPr>
          <t>Vložení nového Dílu:</t>
        </r>
        <r>
          <rPr>
            <b/>
            <sz val="11"/>
            <color indexed="81"/>
            <rFont val="Calibri"/>
            <family val="2"/>
            <charset val="238"/>
          </rPr>
          <t xml:space="preserve">
</t>
        </r>
        <r>
          <rPr>
            <sz val="11"/>
            <color indexed="81"/>
            <rFont val="Calibri"/>
            <family val="2"/>
            <charset val="238"/>
          </rPr>
          <t>nový</t>
        </r>
        <r>
          <rPr>
            <b/>
            <sz val="11"/>
            <color indexed="81"/>
            <rFont val="Calibri"/>
            <family val="2"/>
            <charset val="238"/>
          </rPr>
          <t xml:space="preserve"> Díl  </t>
        </r>
        <r>
          <rPr>
            <sz val="11"/>
            <color indexed="81"/>
            <rFont val="Calibri"/>
            <family val="2"/>
            <charset val="238"/>
          </rPr>
          <t xml:space="preserve">bude vytvořen až po </t>
        </r>
        <r>
          <rPr>
            <b/>
            <sz val="11"/>
            <color indexed="81"/>
            <rFont val="Calibri"/>
            <family val="2"/>
            <charset val="238"/>
          </rPr>
          <t xml:space="preserve">uzavření předešlého Dílu součtem. Díly nesmí mít shodné číslování ani názvy.
</t>
        </r>
        <r>
          <rPr>
            <sz val="11"/>
            <color indexed="81"/>
            <rFont val="Calibri"/>
            <family val="2"/>
            <charset val="238"/>
          </rPr>
          <t xml:space="preserve">Pro vložení nového </t>
        </r>
        <r>
          <rPr>
            <b/>
            <sz val="11"/>
            <color indexed="81"/>
            <rFont val="Calibri"/>
            <family val="2"/>
            <charset val="238"/>
          </rPr>
          <t>Dílu</t>
        </r>
        <r>
          <rPr>
            <sz val="11"/>
            <color indexed="81"/>
            <rFont val="Calibri"/>
            <family val="2"/>
            <charset val="238"/>
          </rPr>
          <t xml:space="preserve"> umístěte kurzor do sloupce "B" pod poslední řádek položky "</t>
        </r>
        <r>
          <rPr>
            <b/>
            <sz val="11"/>
            <color indexed="81"/>
            <rFont val="Calibri"/>
            <family val="2"/>
            <charset val="238"/>
          </rPr>
          <t>Součet za díl</t>
        </r>
        <r>
          <rPr>
            <sz val="11"/>
            <color indexed="81"/>
            <rFont val="Calibri"/>
            <family val="2"/>
            <charset val="238"/>
          </rPr>
          <t>" a spusťte "</t>
        </r>
        <r>
          <rPr>
            <b/>
            <sz val="11"/>
            <color indexed="81"/>
            <rFont val="Calibri"/>
            <family val="2"/>
            <charset val="238"/>
          </rPr>
          <t>Vloži Díl</t>
        </r>
        <r>
          <rPr>
            <sz val="11"/>
            <color indexed="81"/>
            <rFont val="Calibri"/>
            <family val="2"/>
            <charset val="238"/>
          </rPr>
          <t>" nebo požijte klávesovou zkratku "</t>
        </r>
        <r>
          <rPr>
            <b/>
            <sz val="11"/>
            <color indexed="81"/>
            <rFont val="Calibri"/>
            <family val="2"/>
            <charset val="238"/>
          </rPr>
          <t>ctrl a</t>
        </r>
        <r>
          <rPr>
            <sz val="11"/>
            <color indexed="81"/>
            <rFont val="Calibri"/>
            <family val="2"/>
            <charset val="238"/>
          </rPr>
          <t xml:space="preserve">".  </t>
        </r>
      </text>
    </comment>
    <comment ref="K3" authorId="0" shapeId="0" xr:uid="{12EB5983-796E-4204-8C7D-E70492DF0A4A}">
      <text>
        <r>
          <rPr>
            <b/>
            <u/>
            <sz val="12"/>
            <color indexed="81"/>
            <rFont val="Calibri"/>
            <family val="2"/>
            <charset val="238"/>
          </rPr>
          <t>Uzavření a součet Dílu:</t>
        </r>
        <r>
          <rPr>
            <b/>
            <sz val="11"/>
            <color indexed="81"/>
            <rFont val="Calibri"/>
            <family val="2"/>
            <charset val="238"/>
          </rPr>
          <t xml:space="preserve">
položky rozpočtu musí být zařazené do samostatně očíslovaných Dílů. Každý rozpočet musí mít minimálně jeden Díl, který je ukončen řádkem "Součet za Díl"
Před vytvoření nového Dílu musí být předchozí Díl vždy uzavřen součtem za Díl.
</t>
        </r>
        <r>
          <rPr>
            <sz val="11"/>
            <color indexed="81"/>
            <rFont val="Calibri"/>
            <family val="2"/>
            <charset val="238"/>
          </rPr>
          <t xml:space="preserve">Pro </t>
        </r>
        <r>
          <rPr>
            <b/>
            <sz val="11"/>
            <color indexed="81"/>
            <rFont val="Calibri"/>
            <family val="2"/>
            <charset val="238"/>
          </rPr>
          <t>součet za Díl</t>
        </r>
        <r>
          <rPr>
            <sz val="11"/>
            <color indexed="81"/>
            <rFont val="Calibri"/>
            <family val="2"/>
            <charset val="238"/>
          </rPr>
          <t xml:space="preserve"> umístěte kurzor do sloupce "B" pod poslední řádek poslední položky v Dílu a spusťte </t>
        </r>
        <r>
          <rPr>
            <b/>
            <sz val="11"/>
            <color indexed="81"/>
            <rFont val="Calibri"/>
            <family val="2"/>
            <charset val="238"/>
          </rPr>
          <t>"Součet za Díl"</t>
        </r>
        <r>
          <rPr>
            <sz val="11"/>
            <color indexed="81"/>
            <rFont val="Calibri"/>
            <family val="2"/>
            <charset val="238"/>
          </rPr>
          <t xml:space="preserve">.  
Chcete-li </t>
        </r>
        <r>
          <rPr>
            <b/>
            <sz val="11"/>
            <color indexed="81"/>
            <rFont val="Calibri"/>
            <family val="2"/>
            <charset val="238"/>
          </rPr>
          <t>přepočítat Díl</t>
        </r>
        <r>
          <rPr>
            <sz val="11"/>
            <color indexed="81"/>
            <rFont val="Calibri"/>
            <family val="2"/>
            <charset val="238"/>
          </rPr>
          <t xml:space="preserve"> po dodatečném přidání položky do již uzavřeného Dílu, umístěte kurzor do sloupce "B" se součtem za daný Díl a spusťte </t>
        </r>
        <r>
          <rPr>
            <b/>
            <sz val="11"/>
            <color indexed="81"/>
            <rFont val="Calibri"/>
            <family val="2"/>
            <charset val="238"/>
          </rPr>
          <t>"Součet za Díl"</t>
        </r>
        <r>
          <rPr>
            <sz val="11"/>
            <color indexed="81"/>
            <rFont val="Calibri"/>
            <family val="2"/>
            <charset val="238"/>
          </rPr>
          <t xml:space="preserve">.
Po přidání položky do již uzavřeného Dílu musí být Díl vždy znovu přepočítán.
</t>
        </r>
        <r>
          <rPr>
            <b/>
            <sz val="11"/>
            <color indexed="81"/>
            <rFont val="Calibri"/>
            <family val="2"/>
            <charset val="238"/>
          </rPr>
          <t>Nový Díl  bude vytvořen až po uzavření předešlého Dílu součtem</t>
        </r>
        <r>
          <rPr>
            <sz val="11"/>
            <color indexed="81"/>
            <rFont val="Calibri"/>
            <family val="2"/>
            <charset val="238"/>
          </rPr>
          <t>. Díly nesmí mít shodné číslování ani názvy.</t>
        </r>
      </text>
    </comment>
    <comment ref="E4" authorId="0" shapeId="0" xr:uid="{6FB72D69-A214-450F-9CCE-385C1629068E}">
      <text>
        <r>
          <rPr>
            <b/>
            <u/>
            <sz val="10"/>
            <color indexed="81"/>
            <rFont val="Calibri"/>
            <family val="2"/>
            <charset val="238"/>
          </rPr>
          <t xml:space="preserve">Vybrat kategorii dle seznamu
D.1.1 Zabezpečovací zařízení
D.1.2 Sdělovací zařízení
D.1.3 Silnoproudá technologie včetně DŘT
D.1.4 Ostatní technologická zařízení
D.2.1.1  Kolejový svršek a spodek 
D.2.1.2  Nástupiště
D.2.1.3  Přejezdy a přechody
D.2.1.4  Mosty, propustky, zdi
D.2.1.5  Ostatní inženýrské objekty
D.2.1.6  Potrubní vedení
D.2.1.7  Tunely
D.2.1.8  Pozemní komunikace
D.2.1.9  Kabelovody, kolektory
D.2.1.1 Protihlukové objekty
D.2.2.1  Pozemní stavební objekty budov
D.2.2.2  Zastřešení nástupišť, přístřešky na nástupištích
D.2.2.3  Individuální protihluková opatření
D.2.2.4  Orientační systém
D.2.2.5  Demolice
D.2.2.6  Drobná architektura a oplocení
D.2.3.1  Trakční vedení
D.2.3.2  Napájecí stanice - stavební část
D.2.3.3  Spínací stanice - stavební část
D.2.3.4  Ohřev výhybek (elektrický, plynový)
D.2.3.5  Elektrické předtápěcí zařízení
D.2.3.6  Rozvody VN, NN, osvětlení a dálkové ovládání odpojovačů
D.2.3.7  Ukolejnění kovových konstrukcí
D.2.3.8  Vnější uzemnění
D.2.3.9  Ostatní kabelizace
D.2.4.1  Příprava území a kácení
D.2.4.2  Náhradní výsadba
D.2.4.3  Zabezpečení veřejných zájmů
D.9.8 SO 98-98 – Všeobecný objekt 
D.9.9 SO 90-90 – Odpady
</t>
        </r>
        <r>
          <rPr>
            <sz val="9"/>
            <color indexed="81"/>
            <rFont val="Calibri"/>
            <family val="2"/>
            <charset val="238"/>
          </rPr>
          <t xml:space="preserve">
</t>
        </r>
      </text>
    </comment>
    <comment ref="I4" authorId="0" shapeId="0" xr:uid="{AD799D6F-CCD5-4F3A-A428-F89DF3F3B7D2}">
      <text>
        <r>
          <rPr>
            <b/>
            <sz val="10"/>
            <color indexed="81"/>
            <rFont val="Arial"/>
            <family val="2"/>
            <charset val="238"/>
          </rPr>
          <t xml:space="preserve">Klasifikace pro zatřídění stavebních a inženýrských objektů
</t>
        </r>
        <r>
          <rPr>
            <sz val="10"/>
            <color indexed="81"/>
            <rFont val="Arial"/>
            <family val="2"/>
            <charset val="238"/>
          </rPr>
          <t xml:space="preserve">(viz Portál veřejných zakázek MMR):
</t>
        </r>
        <r>
          <rPr>
            <b/>
            <u/>
            <sz val="10"/>
            <color indexed="81"/>
            <rFont val="Arial"/>
            <family val="2"/>
            <charset val="238"/>
          </rPr>
          <t>Struktura klasifikace:</t>
        </r>
        <r>
          <rPr>
            <sz val="10"/>
            <color indexed="81"/>
            <rFont val="Arial"/>
            <family val="2"/>
            <charset val="238"/>
          </rPr>
          <t xml:space="preserve">
</t>
        </r>
        <r>
          <rPr>
            <b/>
            <sz val="10"/>
            <color indexed="81"/>
            <rFont val="Arial"/>
            <family val="2"/>
            <charset val="238"/>
          </rPr>
          <t>1. až 3.</t>
        </r>
        <r>
          <rPr>
            <sz val="10"/>
            <color indexed="81"/>
            <rFont val="Arial"/>
            <family val="2"/>
            <charset val="238"/>
          </rPr>
          <t xml:space="preserve"> místo obor
</t>
        </r>
        <r>
          <rPr>
            <b/>
            <sz val="10"/>
            <color indexed="81"/>
            <rFont val="Arial"/>
            <family val="2"/>
            <charset val="238"/>
          </rPr>
          <t>4.</t>
        </r>
        <r>
          <rPr>
            <sz val="10"/>
            <color indexed="81"/>
            <rFont val="Arial"/>
            <family val="2"/>
            <charset val="238"/>
          </rPr>
          <t xml:space="preserve"> místo skupina
</t>
        </r>
        <r>
          <rPr>
            <b/>
            <sz val="10"/>
            <color indexed="81"/>
            <rFont val="Arial"/>
            <family val="2"/>
            <charset val="238"/>
          </rPr>
          <t>5.</t>
        </r>
        <r>
          <rPr>
            <sz val="10"/>
            <color indexed="81"/>
            <rFont val="Arial"/>
            <family val="2"/>
            <charset val="238"/>
          </rPr>
          <t xml:space="preserve"> místo podskupina
</t>
        </r>
        <r>
          <rPr>
            <b/>
            <sz val="10"/>
            <color indexed="81"/>
            <rFont val="Arial"/>
            <family val="2"/>
            <charset val="238"/>
          </rPr>
          <t>6.</t>
        </r>
        <r>
          <rPr>
            <sz val="10"/>
            <color indexed="81"/>
            <rFont val="Arial"/>
            <family val="2"/>
            <charset val="238"/>
          </rPr>
          <t xml:space="preserve"> místo konstrukčně materiálová charakteristika
</t>
        </r>
        <r>
          <rPr>
            <b/>
            <sz val="10"/>
            <color indexed="81"/>
            <rFont val="Arial"/>
            <family val="2"/>
            <charset val="238"/>
          </rPr>
          <t>7.</t>
        </r>
        <r>
          <rPr>
            <sz val="10"/>
            <color indexed="81"/>
            <rFont val="Arial"/>
            <family val="2"/>
            <charset val="238"/>
          </rPr>
          <t xml:space="preserve"> místo druh stavební akce</t>
        </r>
        <r>
          <rPr>
            <sz val="9"/>
            <color indexed="81"/>
            <rFont val="Tahoma"/>
            <family val="2"/>
            <charset val="238"/>
          </rPr>
          <t xml:space="preserve">
</t>
        </r>
      </text>
    </comment>
    <comment ref="K4" authorId="0" shapeId="0" xr:uid="{C4B89D93-E048-4B83-A1DD-F27D8F6D8246}">
      <text>
        <r>
          <rPr>
            <b/>
            <u/>
            <sz val="11"/>
            <color indexed="81"/>
            <rFont val="Arial"/>
            <family val="2"/>
            <charset val="238"/>
          </rPr>
          <t>1. až 3. místo obor:</t>
        </r>
        <r>
          <rPr>
            <b/>
            <u/>
            <sz val="9"/>
            <color indexed="81"/>
            <rFont val="Arial"/>
            <family val="2"/>
            <charset val="238"/>
          </rPr>
          <t xml:space="preserve">
</t>
        </r>
        <r>
          <rPr>
            <b/>
            <sz val="9"/>
            <color indexed="81"/>
            <rFont val="Arial"/>
            <family val="2"/>
            <charset val="238"/>
          </rPr>
          <t xml:space="preserve">obory stavebních objektů:
</t>
        </r>
        <r>
          <rPr>
            <b/>
            <i/>
            <sz val="9"/>
            <color indexed="81"/>
            <rFont val="Arial"/>
            <family val="2"/>
            <charset val="238"/>
          </rPr>
          <t>801</t>
        </r>
        <r>
          <rPr>
            <i/>
            <sz val="9"/>
            <color indexed="81"/>
            <rFont val="Arial"/>
            <family val="2"/>
            <charset val="238"/>
          </rPr>
          <t xml:space="preserve"> Budovy občanské výstavby
</t>
        </r>
        <r>
          <rPr>
            <b/>
            <i/>
            <sz val="9"/>
            <color indexed="81"/>
            <rFont val="Arial"/>
            <family val="2"/>
            <charset val="238"/>
          </rPr>
          <t>802</t>
        </r>
        <r>
          <rPr>
            <i/>
            <sz val="9"/>
            <color indexed="81"/>
            <rFont val="Arial"/>
            <family val="2"/>
            <charset val="238"/>
          </rPr>
          <t xml:space="preserve"> Haly občanské výstavby
</t>
        </r>
        <r>
          <rPr>
            <b/>
            <i/>
            <sz val="9"/>
            <color indexed="81"/>
            <rFont val="Arial"/>
            <family val="2"/>
            <charset val="238"/>
          </rPr>
          <t>803</t>
        </r>
        <r>
          <rPr>
            <i/>
            <sz val="9"/>
            <color indexed="81"/>
            <rFont val="Arial"/>
            <family val="2"/>
            <charset val="238"/>
          </rPr>
          <t xml:space="preserve"> Budovy pro bydlení
</t>
        </r>
        <r>
          <rPr>
            <b/>
            <i/>
            <sz val="9"/>
            <color indexed="81"/>
            <rFont val="Arial"/>
            <family val="2"/>
            <charset val="238"/>
          </rPr>
          <t>811</t>
        </r>
        <r>
          <rPr>
            <i/>
            <sz val="9"/>
            <color indexed="81"/>
            <rFont val="Arial"/>
            <family val="2"/>
            <charset val="238"/>
          </rPr>
          <t xml:space="preserve"> Haly pro výrobu a služby
</t>
        </r>
        <r>
          <rPr>
            <b/>
            <i/>
            <sz val="9"/>
            <color indexed="81"/>
            <rFont val="Arial"/>
            <family val="2"/>
            <charset val="238"/>
          </rPr>
          <t>812</t>
        </r>
        <r>
          <rPr>
            <i/>
            <sz val="9"/>
            <color indexed="81"/>
            <rFont val="Arial"/>
            <family val="2"/>
            <charset val="238"/>
          </rPr>
          <t xml:space="preserve"> Budovy pro výrobu a služby
</t>
        </r>
        <r>
          <rPr>
            <b/>
            <i/>
            <sz val="9"/>
            <color indexed="81"/>
            <rFont val="Arial"/>
            <family val="2"/>
            <charset val="238"/>
          </rPr>
          <t>813</t>
        </r>
        <r>
          <rPr>
            <i/>
            <sz val="9"/>
            <color indexed="81"/>
            <rFont val="Arial"/>
            <family val="2"/>
            <charset val="238"/>
          </rPr>
          <t xml:space="preserve"> Věže, stožáry a komíny
</t>
        </r>
        <r>
          <rPr>
            <b/>
            <i/>
            <sz val="9"/>
            <color indexed="81"/>
            <rFont val="Arial"/>
            <family val="2"/>
            <charset val="238"/>
          </rPr>
          <t>814</t>
        </r>
        <r>
          <rPr>
            <i/>
            <sz val="9"/>
            <color indexed="81"/>
            <rFont val="Arial"/>
            <family val="2"/>
            <charset val="238"/>
          </rPr>
          <t xml:space="preserve"> Nádrže a jímky čistíren vod a ostatní pozemní nádrže,  
        jímky zásobníky a jámy
</t>
        </r>
        <r>
          <rPr>
            <b/>
            <i/>
            <sz val="9"/>
            <color indexed="81"/>
            <rFont val="Arial"/>
            <family val="2"/>
            <charset val="238"/>
          </rPr>
          <t>815</t>
        </r>
        <r>
          <rPr>
            <i/>
            <sz val="9"/>
            <color indexed="81"/>
            <rFont val="Arial"/>
            <family val="2"/>
            <charset val="238"/>
          </rPr>
          <t xml:space="preserve"> Objekty pozemní zvláštní
</t>
        </r>
        <r>
          <rPr>
            <b/>
            <i/>
            <sz val="9"/>
            <color indexed="81"/>
            <rFont val="Arial"/>
            <family val="2"/>
            <charset val="238"/>
          </rPr>
          <t>817</t>
        </r>
        <r>
          <rPr>
            <i/>
            <sz val="9"/>
            <color indexed="81"/>
            <rFont val="Arial"/>
            <family val="2"/>
            <charset val="238"/>
          </rPr>
          <t xml:space="preserve"> Objekty jaderných zařízení
</t>
        </r>
        <r>
          <rPr>
            <b/>
            <i/>
            <sz val="9"/>
            <color indexed="81"/>
            <rFont val="Arial"/>
            <family val="2"/>
            <charset val="238"/>
          </rPr>
          <t>821</t>
        </r>
        <r>
          <rPr>
            <i/>
            <sz val="9"/>
            <color indexed="81"/>
            <rFont val="Arial"/>
            <family val="2"/>
            <charset val="238"/>
          </rPr>
          <t xml:space="preserve"> Mosty
</t>
        </r>
        <r>
          <rPr>
            <b/>
            <i/>
            <sz val="9"/>
            <color indexed="81"/>
            <rFont val="Arial"/>
            <family val="2"/>
            <charset val="238"/>
          </rPr>
          <t>822</t>
        </r>
        <r>
          <rPr>
            <i/>
            <sz val="9"/>
            <color indexed="81"/>
            <rFont val="Arial"/>
            <family val="2"/>
            <charset val="238"/>
          </rPr>
          <t xml:space="preserve"> Komunikace pozemní a letiště
</t>
        </r>
        <r>
          <rPr>
            <b/>
            <i/>
            <sz val="9"/>
            <color indexed="81"/>
            <rFont val="Arial"/>
            <family val="2"/>
            <charset val="238"/>
          </rPr>
          <t>823</t>
        </r>
        <r>
          <rPr>
            <i/>
            <sz val="9"/>
            <color indexed="81"/>
            <rFont val="Arial"/>
            <family val="2"/>
            <charset val="238"/>
          </rPr>
          <t xml:space="preserve"> Plochy a úpravy území
</t>
        </r>
        <r>
          <rPr>
            <b/>
            <i/>
            <sz val="9"/>
            <color indexed="81"/>
            <rFont val="Arial"/>
            <family val="2"/>
            <charset val="238"/>
          </rPr>
          <t>824</t>
        </r>
        <r>
          <rPr>
            <i/>
            <sz val="9"/>
            <color indexed="81"/>
            <rFont val="Arial"/>
            <family val="2"/>
            <charset val="238"/>
          </rPr>
          <t xml:space="preserve"> Dráhy kolejové
</t>
        </r>
        <r>
          <rPr>
            <b/>
            <i/>
            <sz val="9"/>
            <color indexed="81"/>
            <rFont val="Arial"/>
            <family val="2"/>
            <charset val="238"/>
          </rPr>
          <t>825</t>
        </r>
        <r>
          <rPr>
            <i/>
            <sz val="9"/>
            <color indexed="81"/>
            <rFont val="Arial"/>
            <family val="2"/>
            <charset val="238"/>
          </rPr>
          <t xml:space="preserve"> Objekty podzemní (mimo důlní)
</t>
        </r>
        <r>
          <rPr>
            <b/>
            <i/>
            <sz val="9"/>
            <color indexed="81"/>
            <rFont val="Arial"/>
            <family val="2"/>
            <charset val="238"/>
          </rPr>
          <t>826</t>
        </r>
        <r>
          <rPr>
            <i/>
            <sz val="9"/>
            <color indexed="81"/>
            <rFont val="Arial"/>
            <family val="2"/>
            <charset val="238"/>
          </rPr>
          <t xml:space="preserve"> Objekty podzemní důlní
</t>
        </r>
        <r>
          <rPr>
            <b/>
            <i/>
            <sz val="9"/>
            <color indexed="81"/>
            <rFont val="Arial"/>
            <family val="2"/>
            <charset val="238"/>
          </rPr>
          <t>827</t>
        </r>
        <r>
          <rPr>
            <i/>
            <sz val="9"/>
            <color indexed="81"/>
            <rFont val="Arial"/>
            <family val="2"/>
            <charset val="238"/>
          </rPr>
          <t xml:space="preserve"> Vedení trubní dálková a přípojná
</t>
        </r>
        <r>
          <rPr>
            <b/>
            <i/>
            <sz val="9"/>
            <color indexed="81"/>
            <rFont val="Arial"/>
            <family val="2"/>
            <charset val="238"/>
          </rPr>
          <t>828</t>
        </r>
        <r>
          <rPr>
            <i/>
            <sz val="9"/>
            <color indexed="81"/>
            <rFont val="Arial"/>
            <family val="2"/>
            <charset val="238"/>
          </rPr>
          <t xml:space="preserve"> Vedení elektrická a dráhy visuté
</t>
        </r>
        <r>
          <rPr>
            <b/>
            <i/>
            <sz val="9"/>
            <color indexed="81"/>
            <rFont val="Arial"/>
            <family val="2"/>
            <charset val="238"/>
          </rPr>
          <t>831</t>
        </r>
        <r>
          <rPr>
            <i/>
            <sz val="9"/>
            <color indexed="81"/>
            <rFont val="Arial"/>
            <family val="2"/>
            <charset val="238"/>
          </rPr>
          <t xml:space="preserve"> Hydromeliorace
</t>
        </r>
        <r>
          <rPr>
            <b/>
            <i/>
            <sz val="9"/>
            <color indexed="81"/>
            <rFont val="Arial"/>
            <family val="2"/>
            <charset val="238"/>
          </rPr>
          <t>832</t>
        </r>
        <r>
          <rPr>
            <i/>
            <sz val="9"/>
            <color indexed="81"/>
            <rFont val="Arial"/>
            <family val="2"/>
            <charset val="238"/>
          </rPr>
          <t xml:space="preserve"> Hráze a objekty na tocích
</t>
        </r>
        <r>
          <rPr>
            <b/>
            <i/>
            <sz val="9"/>
            <color indexed="81"/>
            <rFont val="Arial"/>
            <family val="2"/>
            <charset val="238"/>
          </rPr>
          <t>833</t>
        </r>
        <r>
          <rPr>
            <i/>
            <sz val="9"/>
            <color indexed="81"/>
            <rFont val="Arial"/>
            <family val="2"/>
            <charset val="238"/>
          </rPr>
          <t xml:space="preserve"> Nádrže na tocích, úpravy toků a kanály
</t>
        </r>
        <r>
          <rPr>
            <b/>
            <sz val="9"/>
            <color indexed="81"/>
            <rFont val="Arial"/>
            <family val="2"/>
            <charset val="238"/>
          </rPr>
          <t xml:space="preserve">
obory stavebních prací výrobní povahy:
</t>
        </r>
        <r>
          <rPr>
            <b/>
            <i/>
            <sz val="9"/>
            <color indexed="81"/>
            <rFont val="Arial"/>
            <family val="2"/>
            <charset val="238"/>
          </rPr>
          <t>838</t>
        </r>
        <r>
          <rPr>
            <i/>
            <sz val="9"/>
            <color indexed="81"/>
            <rFont val="Arial"/>
            <family val="2"/>
            <charset val="238"/>
          </rPr>
          <t xml:space="preserve"> Práce stavební při budování technologických zařizení
</t>
        </r>
        <r>
          <rPr>
            <b/>
            <i/>
            <sz val="9"/>
            <color indexed="81"/>
            <rFont val="Arial"/>
            <family val="2"/>
            <charset val="238"/>
          </rPr>
          <t>839</t>
        </r>
        <r>
          <rPr>
            <i/>
            <sz val="9"/>
            <color indexed="81"/>
            <rFont val="Arial"/>
            <family val="2"/>
            <charset val="238"/>
          </rPr>
          <t xml:space="preserve"> Práce výrobní povahy ve stavebnictví</t>
        </r>
      </text>
    </comment>
    <comment ref="L4" authorId="0" shapeId="0" xr:uid="{2D5D9417-EC09-4FA2-965D-0CA1A49B19BB}">
      <text>
        <r>
          <rPr>
            <b/>
            <u/>
            <sz val="10"/>
            <color indexed="81"/>
            <rFont val="Arial"/>
            <family val="2"/>
            <charset val="238"/>
          </rPr>
          <t>povinné:</t>
        </r>
        <r>
          <rPr>
            <b/>
            <sz val="9"/>
            <color indexed="81"/>
            <rFont val="Arial"/>
            <family val="2"/>
            <charset val="238"/>
          </rPr>
          <t xml:space="preserve">
</t>
        </r>
        <r>
          <rPr>
            <b/>
            <i/>
            <sz val="9"/>
            <color indexed="81"/>
            <rFont val="Arial"/>
            <family val="2"/>
            <charset val="238"/>
          </rPr>
          <t>4. místo skupina</t>
        </r>
        <r>
          <rPr>
            <b/>
            <sz val="9"/>
            <color indexed="81"/>
            <rFont val="Arial"/>
            <family val="2"/>
            <charset val="238"/>
          </rPr>
          <t xml:space="preserve">
</t>
        </r>
        <r>
          <rPr>
            <b/>
            <u/>
            <sz val="10"/>
            <color indexed="81"/>
            <rFont val="Arial"/>
            <family val="2"/>
            <charset val="238"/>
          </rPr>
          <t>volitelné v případě, že lze zařadit:</t>
        </r>
        <r>
          <rPr>
            <b/>
            <sz val="9"/>
            <color indexed="81"/>
            <rFont val="Arial"/>
            <family val="2"/>
            <charset val="238"/>
          </rPr>
          <t xml:space="preserve">
</t>
        </r>
        <r>
          <rPr>
            <i/>
            <sz val="9"/>
            <color indexed="81"/>
            <rFont val="Arial"/>
            <family val="2"/>
            <charset val="238"/>
          </rPr>
          <t>5. místo podskupina
6. místo konstrukčně materiálová charakteristika
7. místo druh stavební akce</t>
        </r>
      </text>
    </comment>
    <comment ref="E5" authorId="0" shapeId="0" xr:uid="{A4A21C3D-6DBE-49ED-A46B-9526CCF2F69C}">
      <text>
        <r>
          <rPr>
            <b/>
            <u/>
            <sz val="10"/>
            <color indexed="81"/>
            <rFont val="Calibri"/>
            <family val="2"/>
            <charset val="238"/>
          </rPr>
          <t>Vybrat stádium dle seznamu:</t>
        </r>
        <r>
          <rPr>
            <sz val="9"/>
            <color indexed="81"/>
            <rFont val="Calibri"/>
            <family val="2"/>
            <charset val="238"/>
          </rPr>
          <t xml:space="preserve">
</t>
        </r>
        <r>
          <rPr>
            <i/>
            <sz val="9"/>
            <color indexed="81"/>
            <rFont val="Calibri"/>
            <family val="2"/>
            <charset val="238"/>
          </rPr>
          <t xml:space="preserve">Nejčastěji se zpracovává rozpočet ve </t>
        </r>
        <r>
          <rPr>
            <b/>
            <i/>
            <sz val="9"/>
            <color indexed="81"/>
            <rFont val="Calibri"/>
            <family val="2"/>
            <charset val="238"/>
          </rPr>
          <t>Stádiu 3</t>
        </r>
        <r>
          <rPr>
            <i/>
            <sz val="9"/>
            <color indexed="81"/>
            <rFont val="Calibri"/>
            <family val="2"/>
            <charset val="238"/>
          </rPr>
          <t xml:space="preserve"> jako rozpočet jednotlivých SO a PS v rozsahu oceněných soupisů prací dle požadavků vyhlášky č. 169/2016 Sb. 
</t>
        </r>
        <r>
          <rPr>
            <sz val="9"/>
            <color indexed="81"/>
            <rFont val="Calibri"/>
            <family val="2"/>
            <charset val="238"/>
          </rPr>
          <t xml:space="preserve">V případě, </t>
        </r>
        <r>
          <rPr>
            <i/>
            <sz val="9"/>
            <color indexed="81"/>
            <rFont val="Calibri"/>
            <family val="2"/>
            <charset val="238"/>
          </rPr>
          <t xml:space="preserve">že je podkladem pro výběr zhotovitele na realizaci díla dokumentace ve </t>
        </r>
        <r>
          <rPr>
            <b/>
            <i/>
            <sz val="9"/>
            <color indexed="81"/>
            <rFont val="Calibri"/>
            <family val="2"/>
            <charset val="238"/>
          </rPr>
          <t>Stádiu 2</t>
        </r>
        <r>
          <rPr>
            <i/>
            <sz val="9"/>
            <color indexed="81"/>
            <rFont val="Calibri"/>
            <family val="2"/>
            <charset val="238"/>
          </rPr>
          <t xml:space="preserve"> - DUR (tj. v případě staveb kdy projektovou dokumentaci ve stádiu 3 zpracovává zhotovitel stavby), jsou rozpočty jednotlivých SO a PS zpracované ve </t>
        </r>
        <r>
          <rPr>
            <i/>
            <u/>
            <sz val="9"/>
            <color indexed="81"/>
            <rFont val="Calibri"/>
            <family val="2"/>
            <charset val="238"/>
          </rPr>
          <t>Formulářích SOPS stádia 3</t>
        </r>
        <r>
          <rPr>
            <i/>
            <sz val="9"/>
            <color indexed="81"/>
            <rFont val="Calibri"/>
            <family val="2"/>
            <charset val="238"/>
          </rPr>
          <t xml:space="preserve"> jako podklad pro sestavení souhrnného rozpočtu a určení předpokládané hodnoty zakázky pro další stádia.  V Řádku se uveden, že se jedná o </t>
        </r>
        <r>
          <rPr>
            <b/>
            <i/>
            <sz val="9"/>
            <color indexed="81"/>
            <rFont val="Calibri"/>
            <family val="2"/>
            <charset val="238"/>
          </rPr>
          <t>Stádium 2</t>
        </r>
        <r>
          <rPr>
            <i/>
            <sz val="9"/>
            <color indexed="81"/>
            <rFont val="Calibri"/>
            <family val="2"/>
            <charset val="238"/>
          </rPr>
          <t>.</t>
        </r>
        <r>
          <rPr>
            <sz val="9"/>
            <color indexed="81"/>
            <rFont val="Calibri"/>
            <family val="2"/>
            <charset val="238"/>
          </rPr>
          <t xml:space="preserve">
</t>
        </r>
      </text>
    </comment>
    <comment ref="F6" authorId="0" shapeId="0" xr:uid="{C95FADC7-74D3-40B5-A58E-C8D748AA4BAA}">
      <text>
        <r>
          <rPr>
            <b/>
            <u/>
            <sz val="10"/>
            <color indexed="81"/>
            <rFont val="Calibri"/>
            <family val="2"/>
            <charset val="238"/>
          </rPr>
          <t>Jiný vlastník SO/PS než SŽDC</t>
        </r>
        <r>
          <rPr>
            <sz val="9"/>
            <color indexed="81"/>
            <rFont val="Calibri"/>
            <family val="2"/>
            <charset val="238"/>
          </rPr>
          <t xml:space="preserve">
</t>
        </r>
        <r>
          <rPr>
            <i/>
            <sz val="9"/>
            <color indexed="81"/>
            <rFont val="Calibri"/>
            <family val="2"/>
            <charset val="238"/>
          </rPr>
          <t xml:space="preserve">v přípdě jiného vlastníka SO/PS než SŽDC, tj. v případě, že je uvedeno </t>
        </r>
        <r>
          <rPr>
            <b/>
            <i/>
            <sz val="9"/>
            <color indexed="81"/>
            <rFont val="Calibri"/>
            <family val="2"/>
            <charset val="238"/>
          </rPr>
          <t>"Ostatní"</t>
        </r>
        <r>
          <rPr>
            <i/>
            <sz val="9"/>
            <color indexed="81"/>
            <rFont val="Calibri"/>
            <family val="2"/>
            <charset val="238"/>
          </rPr>
          <t xml:space="preserve"> v položce "Majetek" bude doplněn  vlastník daného SO/PS (např. ČD a.s., PRE as.s, Veolie atd). 
</t>
        </r>
      </text>
    </comment>
    <comment ref="C10" authorId="0" shapeId="0" xr:uid="{A55A4DAA-4AB8-4515-8C22-E391A69A0D13}">
      <text>
        <r>
          <rPr>
            <b/>
            <i/>
            <sz val="10"/>
            <color indexed="81"/>
            <rFont val="Arial"/>
            <family val="2"/>
            <charset val="238"/>
          </rPr>
          <t xml:space="preserve">Třídící kód položky dle použité cenové soustavy. </t>
        </r>
        <r>
          <rPr>
            <i/>
            <sz val="10"/>
            <color indexed="81"/>
            <rFont val="Arial"/>
            <family val="2"/>
            <charset val="238"/>
          </rPr>
          <t xml:space="preserve">
V případě, že pro činnosti nejsou v použité cenové soustavě odpovídající položky, budou pro dané činnosti vytvořené nové samostatné položky (R-položky) s označením na první pozici R a číselným pořadím položky. (např. R123) detailně viz Směrnice SŽDC č. 20 kap. 3.4.4.</t>
        </r>
        <r>
          <rPr>
            <sz val="9"/>
            <color indexed="81"/>
            <rFont val="Arial"/>
            <family val="2"/>
            <charset val="238"/>
          </rPr>
          <t xml:space="preserve">
</t>
        </r>
      </text>
    </comment>
    <comment ref="D10" authorId="0" shapeId="0" xr:uid="{3AF909F2-3261-422B-9DD1-1803F1B7EC08}">
      <text>
        <r>
          <rPr>
            <b/>
            <i/>
            <sz val="10"/>
            <color indexed="81"/>
            <rFont val="Arial"/>
            <family val="2"/>
            <charset val="238"/>
          </rPr>
          <t xml:space="preserve">Číselné označení varianty položky v jednom Díle.
</t>
        </r>
        <r>
          <rPr>
            <i/>
            <sz val="10"/>
            <color indexed="81"/>
            <rFont val="Arial"/>
            <family val="2"/>
            <charset val="238"/>
          </rPr>
          <t xml:space="preserve">Vyplní se v případě, že  </t>
        </r>
        <r>
          <rPr>
            <i/>
            <u/>
            <sz val="10"/>
            <color indexed="81"/>
            <rFont val="Arial"/>
            <family val="2"/>
            <charset val="238"/>
          </rPr>
          <t xml:space="preserve">v jednom </t>
        </r>
        <r>
          <rPr>
            <b/>
            <i/>
            <u/>
            <sz val="10"/>
            <color indexed="81"/>
            <rFont val="Arial"/>
            <family val="2"/>
            <charset val="238"/>
          </rPr>
          <t xml:space="preserve">Díle </t>
        </r>
        <r>
          <rPr>
            <i/>
            <u/>
            <sz val="10"/>
            <color indexed="81"/>
            <rFont val="Arial"/>
            <family val="2"/>
            <charset val="238"/>
          </rPr>
          <t>je použitá položka</t>
        </r>
        <r>
          <rPr>
            <i/>
            <sz val="10"/>
            <color indexed="81"/>
            <rFont val="Arial"/>
            <family val="2"/>
            <charset val="238"/>
          </rPr>
          <t xml:space="preserve"> se shodným třídícím kódem </t>
        </r>
        <r>
          <rPr>
            <i/>
            <u/>
            <sz val="10"/>
            <color indexed="81"/>
            <rFont val="Arial"/>
            <family val="2"/>
            <charset val="238"/>
          </rPr>
          <t>víc než jednou</t>
        </r>
        <r>
          <rPr>
            <i/>
            <sz val="10"/>
            <color indexed="81"/>
            <rFont val="Arial"/>
            <family val="2"/>
            <charset val="238"/>
          </rPr>
          <t xml:space="preserve">. Když je jeden druh činnosti se shpdným třídícím kódem zařazen v jednom Díle víckrát bude pro účely následného zprcování  očíslován počet použití dané položky v </t>
        </r>
        <r>
          <rPr>
            <b/>
            <i/>
            <sz val="10"/>
            <color indexed="81"/>
            <rFont val="Arial"/>
            <family val="2"/>
            <charset val="238"/>
          </rPr>
          <t>Díle</t>
        </r>
        <r>
          <rPr>
            <i/>
            <sz val="10"/>
            <color indexed="81"/>
            <rFont val="Arial"/>
            <family val="2"/>
            <charset val="238"/>
          </rPr>
          <t xml:space="preserve"> vzestupnou číselnou řadou (1, 2 ,3...).</t>
        </r>
      </text>
    </comment>
    <comment ref="E10" authorId="0" shapeId="0" xr:uid="{6900B513-551F-4B51-B019-9D553D98E0DC}">
      <text>
        <r>
          <rPr>
            <b/>
            <i/>
            <sz val="10"/>
            <color indexed="81"/>
            <rFont val="Arial"/>
            <family val="2"/>
            <charset val="238"/>
          </rPr>
          <t xml:space="preserve">Prioritně bude použita cenová soustava OTSKP.
</t>
        </r>
        <r>
          <rPr>
            <i/>
            <sz val="10"/>
            <color indexed="81"/>
            <rFont val="Arial"/>
            <family val="2"/>
            <charset val="238"/>
          </rPr>
          <t xml:space="preserve">v případě, že není v dané cenové soustavě položka zohledňující danou činnost, je možné použít jinou volně dostupnou cenovou soustavu, ke které je zajištěný neomezený dálkový přístup, za podmínek dodržení požadavků vyhlášky č.169/2016 Sb.
V případě individuální položky neuvedené v dané senové soustavě bude uvedeno </t>
        </r>
        <r>
          <rPr>
            <b/>
            <i/>
            <sz val="10"/>
            <color indexed="81"/>
            <rFont val="Arial"/>
            <family val="2"/>
            <charset val="238"/>
          </rPr>
          <t xml:space="preserve">R-položka.
</t>
        </r>
        <r>
          <rPr>
            <i/>
            <sz val="10"/>
            <color indexed="81"/>
            <rFont val="Arial"/>
            <family val="2"/>
            <charset val="238"/>
          </rPr>
          <t>detailně viz Směrnice SŽDC č. 20 kap. 3.4.3 a 3.4.4</t>
        </r>
        <r>
          <rPr>
            <sz val="9"/>
            <color indexed="81"/>
            <rFont val="Arial"/>
            <family val="2"/>
            <charset val="238"/>
          </rPr>
          <t xml:space="preserve">
</t>
        </r>
        <r>
          <rPr>
            <sz val="9"/>
            <color indexed="81"/>
            <rFont val="Tahoma"/>
            <family val="2"/>
            <charset val="238"/>
          </rPr>
          <t xml:space="preserve">
</t>
        </r>
      </text>
    </comment>
    <comment ref="H10" authorId="0" shapeId="0" xr:uid="{E0D30397-ABAA-4234-8A31-768BEDA9A5C8}">
      <text>
        <r>
          <rPr>
            <b/>
            <sz val="9"/>
            <color indexed="81"/>
            <rFont val="Arial"/>
            <family val="2"/>
            <charset val="238"/>
          </rPr>
          <t>Množství</t>
        </r>
        <r>
          <rPr>
            <sz val="9"/>
            <color indexed="81"/>
            <rFont val="Arial"/>
            <family val="2"/>
            <charset val="238"/>
          </rPr>
          <t xml:space="preserve"> v položce bude zaokrouhledno na </t>
        </r>
        <r>
          <rPr>
            <b/>
            <sz val="9"/>
            <color indexed="81"/>
            <rFont val="Arial"/>
            <family val="2"/>
            <charset val="238"/>
          </rPr>
          <t>3 desetinná místa</t>
        </r>
        <r>
          <rPr>
            <sz val="9"/>
            <color indexed="81"/>
            <rFont val="Arial"/>
            <family val="2"/>
            <charset val="238"/>
          </rPr>
          <t>.</t>
        </r>
        <r>
          <rPr>
            <sz val="9"/>
            <color indexed="81"/>
            <rFont val="Tahoma"/>
            <family val="2"/>
            <charset val="238"/>
          </rPr>
          <t xml:space="preserve">
</t>
        </r>
      </text>
    </comment>
    <comment ref="K12" authorId="0" shapeId="0" xr:uid="{A775F876-0F7B-4441-9AAC-9F4566AF0842}">
      <text>
        <r>
          <rPr>
            <b/>
            <sz val="9"/>
            <color indexed="81"/>
            <rFont val="Arial"/>
            <family val="2"/>
            <charset val="238"/>
          </rPr>
          <t>Jednotková cena</t>
        </r>
        <r>
          <rPr>
            <sz val="9"/>
            <color indexed="81"/>
            <rFont val="Arial"/>
            <family val="2"/>
            <charset val="238"/>
          </rPr>
          <t xml:space="preserve"> bude zaokrouhledná na </t>
        </r>
        <r>
          <rPr>
            <b/>
            <sz val="9"/>
            <color indexed="81"/>
            <rFont val="Arial"/>
            <family val="2"/>
            <charset val="238"/>
          </rPr>
          <t>2 desetinná místa</t>
        </r>
        <r>
          <rPr>
            <sz val="9"/>
            <color indexed="81"/>
            <rFont val="Arial"/>
            <family val="2"/>
            <charset val="238"/>
          </rPr>
          <t>.</t>
        </r>
        <r>
          <rPr>
            <b/>
            <sz val="9"/>
            <color indexed="81"/>
            <rFont val="Arial"/>
            <family val="2"/>
            <charset val="238"/>
          </rPr>
          <t xml:space="preserve">
</t>
        </r>
        <r>
          <rPr>
            <sz val="9"/>
            <color indexed="81"/>
            <rFont val="Tahoma"/>
            <family val="2"/>
            <charset val="238"/>
          </rPr>
          <t xml:space="preserve">
</t>
        </r>
      </text>
    </comment>
    <comment ref="F14" authorId="0" shapeId="0" xr:uid="{0FC65EFB-CAC4-4744-A829-65CF945FEAC7}">
      <text>
        <r>
          <rPr>
            <b/>
            <i/>
            <u/>
            <sz val="10"/>
            <color indexed="81"/>
            <rFont val="Arial"/>
            <family val="2"/>
            <charset val="238"/>
          </rPr>
          <t>Přesný název položky</t>
        </r>
        <r>
          <rPr>
            <i/>
            <sz val="10"/>
            <color indexed="81"/>
            <rFont val="Arial"/>
            <family val="2"/>
            <charset val="238"/>
          </rPr>
          <t xml:space="preserve"> dle cenové soustavy, nebo vlastní název v případě položky mimo cenovou soustavu.</t>
        </r>
        <r>
          <rPr>
            <sz val="10"/>
            <color indexed="81"/>
            <rFont val="Arial"/>
            <family val="2"/>
            <charset val="238"/>
          </rPr>
          <t xml:space="preserve">
</t>
        </r>
      </text>
    </comment>
    <comment ref="F15" authorId="0" shapeId="0" xr:uid="{50046E4E-64EC-4500-A9EE-6BACDEB327F0}">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16" authorId="0" shapeId="0" xr:uid="{2A0D8FF5-F8A8-4875-A40B-6B75917662D3}">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17" authorId="0" shapeId="0" xr:uid="{BFC14FCA-E5C5-4970-B75A-4E796FB931AA}">
      <text>
        <r>
          <rPr>
            <b/>
            <i/>
            <u/>
            <sz val="10"/>
            <color indexed="81"/>
            <rFont val="Arial"/>
            <family val="2"/>
            <charset val="238"/>
          </rPr>
          <t>Technická specifikace položky :</t>
        </r>
        <r>
          <rPr>
            <i/>
            <sz val="10"/>
            <color indexed="81"/>
            <rFont val="Arial"/>
            <family val="2"/>
            <charset val="238"/>
          </rPr>
          <t xml:space="preserve">
uvede se odkaz na cenovou soustavu, nebo přesný popis specifikující dodávku materiálů nebo výrobků s jednoznačným popisem materiálu nebo výrobku s uvedením technických parametrů nebo vlastností požadovaných materiálů nebo výrobků za podmínek dodržení požadavků vyhlášky č.169/2016 Sb. 
Shodně označené R-položky použité v jednom SO nebo PS musí mít shodný název a technickou specifikaci a musí vycházet ze stejné individuální kalkulace.
V případě, že je technická specifikace položky bude provedena odkazem na cenovou stoustavu, uvede se:
</t>
        </r>
        <r>
          <rPr>
            <b/>
            <i/>
            <sz val="10"/>
            <color indexed="81"/>
            <rFont val="Arial"/>
            <family val="2"/>
            <charset val="238"/>
          </rPr>
          <t xml:space="preserve"> "Technická specifikace položky odpovídá příslušné cenové soustavě."</t>
        </r>
        <r>
          <rPr>
            <sz val="9"/>
            <color indexed="81"/>
            <rFont val="Tahoma"/>
            <family val="2"/>
            <charset val="23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Salavová Mariana, Ing.</author>
    <author>Ing. Mariana Salavová</author>
  </authors>
  <commentList>
    <comment ref="I3" authorId="0" shapeId="0" xr:uid="{6A986B24-BE2B-4EE8-89AE-598126E8C6F2}">
      <text>
        <r>
          <rPr>
            <b/>
            <u/>
            <sz val="12"/>
            <color indexed="81"/>
            <rFont val="Calibri"/>
            <family val="2"/>
            <charset val="238"/>
          </rPr>
          <t>Vložení nové položky:</t>
        </r>
        <r>
          <rPr>
            <b/>
            <sz val="11"/>
            <color indexed="81"/>
            <rFont val="Calibri"/>
            <family val="2"/>
            <charset val="238"/>
          </rPr>
          <t xml:space="preserve">
</t>
        </r>
        <r>
          <rPr>
            <sz val="11"/>
            <color indexed="81"/>
            <rFont val="Calibri"/>
            <family val="2"/>
            <charset val="238"/>
          </rPr>
          <t xml:space="preserve">pro přidání další položky umístěte </t>
        </r>
        <r>
          <rPr>
            <b/>
            <sz val="11"/>
            <color indexed="81"/>
            <rFont val="Calibri"/>
            <family val="2"/>
            <charset val="238"/>
          </rPr>
          <t>kurzor do sloupce "B"</t>
        </r>
        <r>
          <rPr>
            <sz val="11"/>
            <color indexed="81"/>
            <rFont val="Calibri"/>
            <family val="2"/>
            <charset val="238"/>
          </rPr>
          <t xml:space="preserve"> pod poslední řádek  předešlé položky, nebo pod začátek následného dílu a spusťte </t>
        </r>
        <r>
          <rPr>
            <b/>
            <sz val="11"/>
            <color indexed="81"/>
            <rFont val="Calibri"/>
            <family val="2"/>
            <charset val="238"/>
          </rPr>
          <t>"Vložení položky"</t>
        </r>
        <r>
          <rPr>
            <sz val="11"/>
            <color indexed="81"/>
            <rFont val="Calibri"/>
            <family val="2"/>
            <charset val="238"/>
          </rPr>
          <t xml:space="preserve">.  
Chcete-li přidat další položku k uzavřenému Dílu, umístěte </t>
        </r>
        <r>
          <rPr>
            <b/>
            <sz val="11"/>
            <color indexed="81"/>
            <rFont val="Calibri"/>
            <family val="2"/>
            <charset val="238"/>
          </rPr>
          <t>kurzor do sloupce "B"</t>
        </r>
        <r>
          <rPr>
            <sz val="11"/>
            <color indexed="81"/>
            <rFont val="Calibri"/>
            <family val="2"/>
            <charset val="238"/>
          </rPr>
          <t xml:space="preserve">, a to buď na číslo položky, před kterou chcete položku přidat, nebo na řádek se součtem dílu a spusťte </t>
        </r>
        <r>
          <rPr>
            <b/>
            <sz val="11"/>
            <color indexed="81"/>
            <rFont val="Calibri"/>
            <family val="2"/>
            <charset val="238"/>
          </rPr>
          <t>"Vložení položky"</t>
        </r>
        <r>
          <rPr>
            <sz val="11"/>
            <color indexed="81"/>
            <rFont val="Calibri"/>
            <family val="2"/>
            <charset val="238"/>
          </rPr>
          <t xml:space="preserve">.
Po přidání  položky do již uzavřeného Dílu musí být </t>
        </r>
        <r>
          <rPr>
            <b/>
            <sz val="11"/>
            <color indexed="81"/>
            <rFont val="Calibri"/>
            <family val="2"/>
            <charset val="238"/>
          </rPr>
          <t>Díl znovu přepočítán</t>
        </r>
        <r>
          <rPr>
            <sz val="11"/>
            <color indexed="81"/>
            <rFont val="Calibri"/>
            <family val="2"/>
            <charset val="238"/>
          </rPr>
          <t xml:space="preserve"> 
</t>
        </r>
        <r>
          <rPr>
            <sz val="9"/>
            <color indexed="81"/>
            <rFont val="Tahoma"/>
            <family val="2"/>
            <charset val="238"/>
          </rPr>
          <t xml:space="preserve">
</t>
        </r>
      </text>
    </comment>
    <comment ref="J3" authorId="1" shapeId="0" xr:uid="{CC9C3BEF-E9B1-4035-8F43-7259B75A987D}">
      <text>
        <r>
          <rPr>
            <b/>
            <u/>
            <sz val="12"/>
            <color indexed="81"/>
            <rFont val="Calibri"/>
            <family val="2"/>
            <charset val="238"/>
          </rPr>
          <t>Vložení nového Dílu:</t>
        </r>
        <r>
          <rPr>
            <b/>
            <sz val="11"/>
            <color indexed="81"/>
            <rFont val="Calibri"/>
            <family val="2"/>
            <charset val="238"/>
          </rPr>
          <t xml:space="preserve">
</t>
        </r>
        <r>
          <rPr>
            <sz val="11"/>
            <color indexed="81"/>
            <rFont val="Calibri"/>
            <family val="2"/>
            <charset val="238"/>
          </rPr>
          <t>nový</t>
        </r>
        <r>
          <rPr>
            <b/>
            <sz val="11"/>
            <color indexed="81"/>
            <rFont val="Calibri"/>
            <family val="2"/>
            <charset val="238"/>
          </rPr>
          <t xml:space="preserve"> Díl  </t>
        </r>
        <r>
          <rPr>
            <sz val="11"/>
            <color indexed="81"/>
            <rFont val="Calibri"/>
            <family val="2"/>
            <charset val="238"/>
          </rPr>
          <t xml:space="preserve">bude vytvořen až po </t>
        </r>
        <r>
          <rPr>
            <b/>
            <sz val="11"/>
            <color indexed="81"/>
            <rFont val="Calibri"/>
            <family val="2"/>
            <charset val="238"/>
          </rPr>
          <t xml:space="preserve">uzavření předešlého Dílu součtem. Díly nesmí mít shodné číslování ani názvy.
</t>
        </r>
        <r>
          <rPr>
            <sz val="11"/>
            <color indexed="81"/>
            <rFont val="Calibri"/>
            <family val="2"/>
            <charset val="238"/>
          </rPr>
          <t xml:space="preserve">Pro vložení nového </t>
        </r>
        <r>
          <rPr>
            <b/>
            <sz val="11"/>
            <color indexed="81"/>
            <rFont val="Calibri"/>
            <family val="2"/>
            <charset val="238"/>
          </rPr>
          <t>Dílu</t>
        </r>
        <r>
          <rPr>
            <sz val="11"/>
            <color indexed="81"/>
            <rFont val="Calibri"/>
            <family val="2"/>
            <charset val="238"/>
          </rPr>
          <t xml:space="preserve"> umístěte kurzor do sloupce "B" pod poslední řádek položky "</t>
        </r>
        <r>
          <rPr>
            <b/>
            <sz val="11"/>
            <color indexed="81"/>
            <rFont val="Calibri"/>
            <family val="2"/>
            <charset val="238"/>
          </rPr>
          <t>Součet za díl</t>
        </r>
        <r>
          <rPr>
            <sz val="11"/>
            <color indexed="81"/>
            <rFont val="Calibri"/>
            <family val="2"/>
            <charset val="238"/>
          </rPr>
          <t>" a spusťte "</t>
        </r>
        <r>
          <rPr>
            <b/>
            <sz val="11"/>
            <color indexed="81"/>
            <rFont val="Calibri"/>
            <family val="2"/>
            <charset val="238"/>
          </rPr>
          <t>Vloži Díl</t>
        </r>
        <r>
          <rPr>
            <sz val="11"/>
            <color indexed="81"/>
            <rFont val="Calibri"/>
            <family val="2"/>
            <charset val="238"/>
          </rPr>
          <t>" nebo požijte klávesovou zkratku "</t>
        </r>
        <r>
          <rPr>
            <b/>
            <sz val="11"/>
            <color indexed="81"/>
            <rFont val="Calibri"/>
            <family val="2"/>
            <charset val="238"/>
          </rPr>
          <t>ctrl a</t>
        </r>
        <r>
          <rPr>
            <sz val="11"/>
            <color indexed="81"/>
            <rFont val="Calibri"/>
            <family val="2"/>
            <charset val="238"/>
          </rPr>
          <t xml:space="preserve">".  </t>
        </r>
      </text>
    </comment>
    <comment ref="K3" authorId="0" shapeId="0" xr:uid="{B3635D6A-D380-43DB-9D65-AEC3CAA92C1A}">
      <text>
        <r>
          <rPr>
            <b/>
            <u/>
            <sz val="12"/>
            <color indexed="81"/>
            <rFont val="Calibri"/>
            <family val="2"/>
            <charset val="238"/>
          </rPr>
          <t>Uzavření a součet Dílu:</t>
        </r>
        <r>
          <rPr>
            <b/>
            <sz val="11"/>
            <color indexed="81"/>
            <rFont val="Calibri"/>
            <family val="2"/>
            <charset val="238"/>
          </rPr>
          <t xml:space="preserve">
položky rozpočtu musí být zařazené do samostatně očíslovaných Dílů. Každý rozpočet musí mít minimálně jeden Díl, který je ukončen řádkem "Součet za Díl"
Před vytvoření nového Dílu musí být předchozí Díl vždy uzavřen součtem za Díl.
</t>
        </r>
        <r>
          <rPr>
            <sz val="11"/>
            <color indexed="81"/>
            <rFont val="Calibri"/>
            <family val="2"/>
            <charset val="238"/>
          </rPr>
          <t xml:space="preserve">Pro </t>
        </r>
        <r>
          <rPr>
            <b/>
            <sz val="11"/>
            <color indexed="81"/>
            <rFont val="Calibri"/>
            <family val="2"/>
            <charset val="238"/>
          </rPr>
          <t>součet za Díl</t>
        </r>
        <r>
          <rPr>
            <sz val="11"/>
            <color indexed="81"/>
            <rFont val="Calibri"/>
            <family val="2"/>
            <charset val="238"/>
          </rPr>
          <t xml:space="preserve"> umístěte kurzor do sloupce "B" pod poslední řádek poslední položky v Dílu a spusťte </t>
        </r>
        <r>
          <rPr>
            <b/>
            <sz val="11"/>
            <color indexed="81"/>
            <rFont val="Calibri"/>
            <family val="2"/>
            <charset val="238"/>
          </rPr>
          <t>"Součet za Díl"</t>
        </r>
        <r>
          <rPr>
            <sz val="11"/>
            <color indexed="81"/>
            <rFont val="Calibri"/>
            <family val="2"/>
            <charset val="238"/>
          </rPr>
          <t xml:space="preserve">.  
Chcete-li </t>
        </r>
        <r>
          <rPr>
            <b/>
            <sz val="11"/>
            <color indexed="81"/>
            <rFont val="Calibri"/>
            <family val="2"/>
            <charset val="238"/>
          </rPr>
          <t>přepočítat Díl</t>
        </r>
        <r>
          <rPr>
            <sz val="11"/>
            <color indexed="81"/>
            <rFont val="Calibri"/>
            <family val="2"/>
            <charset val="238"/>
          </rPr>
          <t xml:space="preserve"> po dodatečném přidání položky do již uzavřeného Dílu, umístěte kurzor do sloupce "B" se součtem za daný Díl a spusťte </t>
        </r>
        <r>
          <rPr>
            <b/>
            <sz val="11"/>
            <color indexed="81"/>
            <rFont val="Calibri"/>
            <family val="2"/>
            <charset val="238"/>
          </rPr>
          <t>"Součet za Díl"</t>
        </r>
        <r>
          <rPr>
            <sz val="11"/>
            <color indexed="81"/>
            <rFont val="Calibri"/>
            <family val="2"/>
            <charset val="238"/>
          </rPr>
          <t xml:space="preserve">.
Po přidání položky do již uzavřeného Dílu musí být Díl vždy znovu přepočítán.
</t>
        </r>
        <r>
          <rPr>
            <b/>
            <sz val="11"/>
            <color indexed="81"/>
            <rFont val="Calibri"/>
            <family val="2"/>
            <charset val="238"/>
          </rPr>
          <t>Nový Díl  bude vytvořen až po uzavření předešlého Dílu součtem</t>
        </r>
        <r>
          <rPr>
            <sz val="11"/>
            <color indexed="81"/>
            <rFont val="Calibri"/>
            <family val="2"/>
            <charset val="238"/>
          </rPr>
          <t>. Díly nesmí mít shodné číslování ani názvy.</t>
        </r>
      </text>
    </comment>
    <comment ref="E4" authorId="0" shapeId="0" xr:uid="{564FD95F-3D8A-4774-9E23-F6AE36C5A720}">
      <text>
        <r>
          <rPr>
            <b/>
            <u/>
            <sz val="10"/>
            <color indexed="81"/>
            <rFont val="Calibri"/>
            <family val="2"/>
            <charset val="238"/>
          </rPr>
          <t xml:space="preserve">Vybrat kategorii dle seznamu
D.1.1 Zabezpečovací zařízení
D.1.2 Sdělovací zařízení
D.1.3 Silnoproudá technologie včetně DŘT
D.1.4 Ostatní technologická zařízení
D.2.1.1  Kolejový svršek a spodek 
D.2.1.2  Nástupiště
D.2.1.3  Přejezdy a přechody
D.2.1.4  Mosty, propustky, zdi
D.2.1.5  Ostatní inženýrské objekty
D.2.1.6  Potrubní vedení
D.2.1.7  Tunely
D.2.1.8  Pozemní komunikace
D.2.1.9  Kabelovody, kolektory
D.2.1.1 Protihlukové objekty
D.2.2.1  Pozemní stavební objekty budov
D.2.2.2  Zastřešení nástupišť, přístřešky na nástupištích
D.2.2.3  Individuální protihluková opatření
D.2.2.4  Orientační systém
D.2.2.5  Demolice
D.2.2.6  Drobná architektura a oplocení
D.2.3.1  Trakční vedení
D.2.3.2  Napájecí stanice - stavební část
D.2.3.3  Spínací stanice - stavební část
D.2.3.4  Ohřev výhybek (elektrický, plynový)
D.2.3.5  Elektrické předtápěcí zařízení
D.2.3.6  Rozvody VN, NN, osvětlení a dálkové ovládání odpojovačů
D.2.3.7  Ukolejnění kovových konstrukcí
D.2.3.8  Vnější uzemnění
D.2.3.9  Ostatní kabelizace
D.2.4.1  Příprava území a kácení
D.2.4.2  Náhradní výsadba
D.2.4.3  Zabezpečení veřejných zájmů
D.9.8 SO 98-98 – Všeobecný objekt 
D.9.9 SO 90-90 – Odpady
</t>
        </r>
        <r>
          <rPr>
            <sz val="9"/>
            <color indexed="81"/>
            <rFont val="Calibri"/>
            <family val="2"/>
            <charset val="238"/>
          </rPr>
          <t xml:space="preserve">
</t>
        </r>
      </text>
    </comment>
    <comment ref="I4" authorId="0" shapeId="0" xr:uid="{230F98C8-1460-4204-844F-98489163D176}">
      <text>
        <r>
          <rPr>
            <b/>
            <sz val="10"/>
            <color indexed="81"/>
            <rFont val="Arial"/>
            <family val="2"/>
            <charset val="238"/>
          </rPr>
          <t xml:space="preserve">Klasifikace pro zatřídění stavebních a inženýrských objektů
</t>
        </r>
        <r>
          <rPr>
            <sz val="10"/>
            <color indexed="81"/>
            <rFont val="Arial"/>
            <family val="2"/>
            <charset val="238"/>
          </rPr>
          <t xml:space="preserve">(viz Portál veřejných zakázek MMR):
</t>
        </r>
        <r>
          <rPr>
            <b/>
            <u/>
            <sz val="10"/>
            <color indexed="81"/>
            <rFont val="Arial"/>
            <family val="2"/>
            <charset val="238"/>
          </rPr>
          <t>Struktura klasifikace:</t>
        </r>
        <r>
          <rPr>
            <sz val="10"/>
            <color indexed="81"/>
            <rFont val="Arial"/>
            <family val="2"/>
            <charset val="238"/>
          </rPr>
          <t xml:space="preserve">
</t>
        </r>
        <r>
          <rPr>
            <b/>
            <sz val="10"/>
            <color indexed="81"/>
            <rFont val="Arial"/>
            <family val="2"/>
            <charset val="238"/>
          </rPr>
          <t>1. až 3.</t>
        </r>
        <r>
          <rPr>
            <sz val="10"/>
            <color indexed="81"/>
            <rFont val="Arial"/>
            <family val="2"/>
            <charset val="238"/>
          </rPr>
          <t xml:space="preserve"> místo obor
</t>
        </r>
        <r>
          <rPr>
            <b/>
            <sz val="10"/>
            <color indexed="81"/>
            <rFont val="Arial"/>
            <family val="2"/>
            <charset val="238"/>
          </rPr>
          <t>4.</t>
        </r>
        <r>
          <rPr>
            <sz val="10"/>
            <color indexed="81"/>
            <rFont val="Arial"/>
            <family val="2"/>
            <charset val="238"/>
          </rPr>
          <t xml:space="preserve"> místo skupina
</t>
        </r>
        <r>
          <rPr>
            <b/>
            <sz val="10"/>
            <color indexed="81"/>
            <rFont val="Arial"/>
            <family val="2"/>
            <charset val="238"/>
          </rPr>
          <t>5.</t>
        </r>
        <r>
          <rPr>
            <sz val="10"/>
            <color indexed="81"/>
            <rFont val="Arial"/>
            <family val="2"/>
            <charset val="238"/>
          </rPr>
          <t xml:space="preserve"> místo podskupina
</t>
        </r>
        <r>
          <rPr>
            <b/>
            <sz val="10"/>
            <color indexed="81"/>
            <rFont val="Arial"/>
            <family val="2"/>
            <charset val="238"/>
          </rPr>
          <t>6.</t>
        </r>
        <r>
          <rPr>
            <sz val="10"/>
            <color indexed="81"/>
            <rFont val="Arial"/>
            <family val="2"/>
            <charset val="238"/>
          </rPr>
          <t xml:space="preserve"> místo konstrukčně materiálová charakteristika
</t>
        </r>
        <r>
          <rPr>
            <b/>
            <sz val="10"/>
            <color indexed="81"/>
            <rFont val="Arial"/>
            <family val="2"/>
            <charset val="238"/>
          </rPr>
          <t>7.</t>
        </r>
        <r>
          <rPr>
            <sz val="10"/>
            <color indexed="81"/>
            <rFont val="Arial"/>
            <family val="2"/>
            <charset val="238"/>
          </rPr>
          <t xml:space="preserve"> místo druh stavební akce</t>
        </r>
        <r>
          <rPr>
            <sz val="9"/>
            <color indexed="81"/>
            <rFont val="Tahoma"/>
            <family val="2"/>
            <charset val="238"/>
          </rPr>
          <t xml:space="preserve">
</t>
        </r>
      </text>
    </comment>
    <comment ref="K4" authorId="0" shapeId="0" xr:uid="{4D10C5DF-449E-4E81-9276-CE3113F241E0}">
      <text>
        <r>
          <rPr>
            <b/>
            <u/>
            <sz val="11"/>
            <color indexed="81"/>
            <rFont val="Arial"/>
            <family val="2"/>
            <charset val="238"/>
          </rPr>
          <t>1. až 3. místo obor:</t>
        </r>
        <r>
          <rPr>
            <b/>
            <u/>
            <sz val="9"/>
            <color indexed="81"/>
            <rFont val="Arial"/>
            <family val="2"/>
            <charset val="238"/>
          </rPr>
          <t xml:space="preserve">
</t>
        </r>
        <r>
          <rPr>
            <b/>
            <sz val="9"/>
            <color indexed="81"/>
            <rFont val="Arial"/>
            <family val="2"/>
            <charset val="238"/>
          </rPr>
          <t xml:space="preserve">obory stavebních objektů:
</t>
        </r>
        <r>
          <rPr>
            <b/>
            <i/>
            <sz val="9"/>
            <color indexed="81"/>
            <rFont val="Arial"/>
            <family val="2"/>
            <charset val="238"/>
          </rPr>
          <t>801</t>
        </r>
        <r>
          <rPr>
            <i/>
            <sz val="9"/>
            <color indexed="81"/>
            <rFont val="Arial"/>
            <family val="2"/>
            <charset val="238"/>
          </rPr>
          <t xml:space="preserve"> Budovy občanské výstavby
</t>
        </r>
        <r>
          <rPr>
            <b/>
            <i/>
            <sz val="9"/>
            <color indexed="81"/>
            <rFont val="Arial"/>
            <family val="2"/>
            <charset val="238"/>
          </rPr>
          <t>802</t>
        </r>
        <r>
          <rPr>
            <i/>
            <sz val="9"/>
            <color indexed="81"/>
            <rFont val="Arial"/>
            <family val="2"/>
            <charset val="238"/>
          </rPr>
          <t xml:space="preserve"> Haly občanské výstavby
</t>
        </r>
        <r>
          <rPr>
            <b/>
            <i/>
            <sz val="9"/>
            <color indexed="81"/>
            <rFont val="Arial"/>
            <family val="2"/>
            <charset val="238"/>
          </rPr>
          <t>803</t>
        </r>
        <r>
          <rPr>
            <i/>
            <sz val="9"/>
            <color indexed="81"/>
            <rFont val="Arial"/>
            <family val="2"/>
            <charset val="238"/>
          </rPr>
          <t xml:space="preserve"> Budovy pro bydlení
</t>
        </r>
        <r>
          <rPr>
            <b/>
            <i/>
            <sz val="9"/>
            <color indexed="81"/>
            <rFont val="Arial"/>
            <family val="2"/>
            <charset val="238"/>
          </rPr>
          <t>811</t>
        </r>
        <r>
          <rPr>
            <i/>
            <sz val="9"/>
            <color indexed="81"/>
            <rFont val="Arial"/>
            <family val="2"/>
            <charset val="238"/>
          </rPr>
          <t xml:space="preserve"> Haly pro výrobu a služby
</t>
        </r>
        <r>
          <rPr>
            <b/>
            <i/>
            <sz val="9"/>
            <color indexed="81"/>
            <rFont val="Arial"/>
            <family val="2"/>
            <charset val="238"/>
          </rPr>
          <t>812</t>
        </r>
        <r>
          <rPr>
            <i/>
            <sz val="9"/>
            <color indexed="81"/>
            <rFont val="Arial"/>
            <family val="2"/>
            <charset val="238"/>
          </rPr>
          <t xml:space="preserve"> Budovy pro výrobu a služby
</t>
        </r>
        <r>
          <rPr>
            <b/>
            <i/>
            <sz val="9"/>
            <color indexed="81"/>
            <rFont val="Arial"/>
            <family val="2"/>
            <charset val="238"/>
          </rPr>
          <t>813</t>
        </r>
        <r>
          <rPr>
            <i/>
            <sz val="9"/>
            <color indexed="81"/>
            <rFont val="Arial"/>
            <family val="2"/>
            <charset val="238"/>
          </rPr>
          <t xml:space="preserve"> Věže, stožáry a komíny
</t>
        </r>
        <r>
          <rPr>
            <b/>
            <i/>
            <sz val="9"/>
            <color indexed="81"/>
            <rFont val="Arial"/>
            <family val="2"/>
            <charset val="238"/>
          </rPr>
          <t>814</t>
        </r>
        <r>
          <rPr>
            <i/>
            <sz val="9"/>
            <color indexed="81"/>
            <rFont val="Arial"/>
            <family val="2"/>
            <charset val="238"/>
          </rPr>
          <t xml:space="preserve"> Nádrže a jímky čistíren vod a ostatní pozemní nádrže,  
        jímky zásobníky a jámy
</t>
        </r>
        <r>
          <rPr>
            <b/>
            <i/>
            <sz val="9"/>
            <color indexed="81"/>
            <rFont val="Arial"/>
            <family val="2"/>
            <charset val="238"/>
          </rPr>
          <t>815</t>
        </r>
        <r>
          <rPr>
            <i/>
            <sz val="9"/>
            <color indexed="81"/>
            <rFont val="Arial"/>
            <family val="2"/>
            <charset val="238"/>
          </rPr>
          <t xml:space="preserve"> Objekty pozemní zvláštní
</t>
        </r>
        <r>
          <rPr>
            <b/>
            <i/>
            <sz val="9"/>
            <color indexed="81"/>
            <rFont val="Arial"/>
            <family val="2"/>
            <charset val="238"/>
          </rPr>
          <t>817</t>
        </r>
        <r>
          <rPr>
            <i/>
            <sz val="9"/>
            <color indexed="81"/>
            <rFont val="Arial"/>
            <family val="2"/>
            <charset val="238"/>
          </rPr>
          <t xml:space="preserve"> Objekty jaderných zařízení
</t>
        </r>
        <r>
          <rPr>
            <b/>
            <i/>
            <sz val="9"/>
            <color indexed="81"/>
            <rFont val="Arial"/>
            <family val="2"/>
            <charset val="238"/>
          </rPr>
          <t>821</t>
        </r>
        <r>
          <rPr>
            <i/>
            <sz val="9"/>
            <color indexed="81"/>
            <rFont val="Arial"/>
            <family val="2"/>
            <charset val="238"/>
          </rPr>
          <t xml:space="preserve"> Mosty
</t>
        </r>
        <r>
          <rPr>
            <b/>
            <i/>
            <sz val="9"/>
            <color indexed="81"/>
            <rFont val="Arial"/>
            <family val="2"/>
            <charset val="238"/>
          </rPr>
          <t>822</t>
        </r>
        <r>
          <rPr>
            <i/>
            <sz val="9"/>
            <color indexed="81"/>
            <rFont val="Arial"/>
            <family val="2"/>
            <charset val="238"/>
          </rPr>
          <t xml:space="preserve"> Komunikace pozemní a letiště
</t>
        </r>
        <r>
          <rPr>
            <b/>
            <i/>
            <sz val="9"/>
            <color indexed="81"/>
            <rFont val="Arial"/>
            <family val="2"/>
            <charset val="238"/>
          </rPr>
          <t>823</t>
        </r>
        <r>
          <rPr>
            <i/>
            <sz val="9"/>
            <color indexed="81"/>
            <rFont val="Arial"/>
            <family val="2"/>
            <charset val="238"/>
          </rPr>
          <t xml:space="preserve"> Plochy a úpravy území
</t>
        </r>
        <r>
          <rPr>
            <b/>
            <i/>
            <sz val="9"/>
            <color indexed="81"/>
            <rFont val="Arial"/>
            <family val="2"/>
            <charset val="238"/>
          </rPr>
          <t>824</t>
        </r>
        <r>
          <rPr>
            <i/>
            <sz val="9"/>
            <color indexed="81"/>
            <rFont val="Arial"/>
            <family val="2"/>
            <charset val="238"/>
          </rPr>
          <t xml:space="preserve"> Dráhy kolejové
</t>
        </r>
        <r>
          <rPr>
            <b/>
            <i/>
            <sz val="9"/>
            <color indexed="81"/>
            <rFont val="Arial"/>
            <family val="2"/>
            <charset val="238"/>
          </rPr>
          <t>825</t>
        </r>
        <r>
          <rPr>
            <i/>
            <sz val="9"/>
            <color indexed="81"/>
            <rFont val="Arial"/>
            <family val="2"/>
            <charset val="238"/>
          </rPr>
          <t xml:space="preserve"> Objekty podzemní (mimo důlní)
</t>
        </r>
        <r>
          <rPr>
            <b/>
            <i/>
            <sz val="9"/>
            <color indexed="81"/>
            <rFont val="Arial"/>
            <family val="2"/>
            <charset val="238"/>
          </rPr>
          <t>826</t>
        </r>
        <r>
          <rPr>
            <i/>
            <sz val="9"/>
            <color indexed="81"/>
            <rFont val="Arial"/>
            <family val="2"/>
            <charset val="238"/>
          </rPr>
          <t xml:space="preserve"> Objekty podzemní důlní
</t>
        </r>
        <r>
          <rPr>
            <b/>
            <i/>
            <sz val="9"/>
            <color indexed="81"/>
            <rFont val="Arial"/>
            <family val="2"/>
            <charset val="238"/>
          </rPr>
          <t>827</t>
        </r>
        <r>
          <rPr>
            <i/>
            <sz val="9"/>
            <color indexed="81"/>
            <rFont val="Arial"/>
            <family val="2"/>
            <charset val="238"/>
          </rPr>
          <t xml:space="preserve"> Vedení trubní dálková a přípojná
</t>
        </r>
        <r>
          <rPr>
            <b/>
            <i/>
            <sz val="9"/>
            <color indexed="81"/>
            <rFont val="Arial"/>
            <family val="2"/>
            <charset val="238"/>
          </rPr>
          <t>828</t>
        </r>
        <r>
          <rPr>
            <i/>
            <sz val="9"/>
            <color indexed="81"/>
            <rFont val="Arial"/>
            <family val="2"/>
            <charset val="238"/>
          </rPr>
          <t xml:space="preserve"> Vedení elektrická a dráhy visuté
</t>
        </r>
        <r>
          <rPr>
            <b/>
            <i/>
            <sz val="9"/>
            <color indexed="81"/>
            <rFont val="Arial"/>
            <family val="2"/>
            <charset val="238"/>
          </rPr>
          <t>831</t>
        </r>
        <r>
          <rPr>
            <i/>
            <sz val="9"/>
            <color indexed="81"/>
            <rFont val="Arial"/>
            <family val="2"/>
            <charset val="238"/>
          </rPr>
          <t xml:space="preserve"> Hydromeliorace
</t>
        </r>
        <r>
          <rPr>
            <b/>
            <i/>
            <sz val="9"/>
            <color indexed="81"/>
            <rFont val="Arial"/>
            <family val="2"/>
            <charset val="238"/>
          </rPr>
          <t>832</t>
        </r>
        <r>
          <rPr>
            <i/>
            <sz val="9"/>
            <color indexed="81"/>
            <rFont val="Arial"/>
            <family val="2"/>
            <charset val="238"/>
          </rPr>
          <t xml:space="preserve"> Hráze a objekty na tocích
</t>
        </r>
        <r>
          <rPr>
            <b/>
            <i/>
            <sz val="9"/>
            <color indexed="81"/>
            <rFont val="Arial"/>
            <family val="2"/>
            <charset val="238"/>
          </rPr>
          <t>833</t>
        </r>
        <r>
          <rPr>
            <i/>
            <sz val="9"/>
            <color indexed="81"/>
            <rFont val="Arial"/>
            <family val="2"/>
            <charset val="238"/>
          </rPr>
          <t xml:space="preserve"> Nádrže na tocích, úpravy toků a kanály
</t>
        </r>
        <r>
          <rPr>
            <b/>
            <sz val="9"/>
            <color indexed="81"/>
            <rFont val="Arial"/>
            <family val="2"/>
            <charset val="238"/>
          </rPr>
          <t xml:space="preserve">
obory stavebních prací výrobní povahy:
</t>
        </r>
        <r>
          <rPr>
            <b/>
            <i/>
            <sz val="9"/>
            <color indexed="81"/>
            <rFont val="Arial"/>
            <family val="2"/>
            <charset val="238"/>
          </rPr>
          <t>838</t>
        </r>
        <r>
          <rPr>
            <i/>
            <sz val="9"/>
            <color indexed="81"/>
            <rFont val="Arial"/>
            <family val="2"/>
            <charset val="238"/>
          </rPr>
          <t xml:space="preserve"> Práce stavební při budování technologických zařizení
</t>
        </r>
        <r>
          <rPr>
            <b/>
            <i/>
            <sz val="9"/>
            <color indexed="81"/>
            <rFont val="Arial"/>
            <family val="2"/>
            <charset val="238"/>
          </rPr>
          <t>839</t>
        </r>
        <r>
          <rPr>
            <i/>
            <sz val="9"/>
            <color indexed="81"/>
            <rFont val="Arial"/>
            <family val="2"/>
            <charset val="238"/>
          </rPr>
          <t xml:space="preserve"> Práce výrobní povahy ve stavebnictví</t>
        </r>
      </text>
    </comment>
    <comment ref="L4" authorId="0" shapeId="0" xr:uid="{733E127B-06E1-482B-9F9A-83365309312B}">
      <text>
        <r>
          <rPr>
            <b/>
            <u/>
            <sz val="10"/>
            <color indexed="81"/>
            <rFont val="Arial"/>
            <family val="2"/>
            <charset val="238"/>
          </rPr>
          <t>povinné:</t>
        </r>
        <r>
          <rPr>
            <b/>
            <sz val="9"/>
            <color indexed="81"/>
            <rFont val="Arial"/>
            <family val="2"/>
            <charset val="238"/>
          </rPr>
          <t xml:space="preserve">
</t>
        </r>
        <r>
          <rPr>
            <b/>
            <i/>
            <sz val="9"/>
            <color indexed="81"/>
            <rFont val="Arial"/>
            <family val="2"/>
            <charset val="238"/>
          </rPr>
          <t>4. místo skupina</t>
        </r>
        <r>
          <rPr>
            <b/>
            <sz val="9"/>
            <color indexed="81"/>
            <rFont val="Arial"/>
            <family val="2"/>
            <charset val="238"/>
          </rPr>
          <t xml:space="preserve">
</t>
        </r>
        <r>
          <rPr>
            <b/>
            <u/>
            <sz val="10"/>
            <color indexed="81"/>
            <rFont val="Arial"/>
            <family val="2"/>
            <charset val="238"/>
          </rPr>
          <t>volitelné v případě, že lze zařadit:</t>
        </r>
        <r>
          <rPr>
            <b/>
            <sz val="9"/>
            <color indexed="81"/>
            <rFont val="Arial"/>
            <family val="2"/>
            <charset val="238"/>
          </rPr>
          <t xml:space="preserve">
</t>
        </r>
        <r>
          <rPr>
            <i/>
            <sz val="9"/>
            <color indexed="81"/>
            <rFont val="Arial"/>
            <family val="2"/>
            <charset val="238"/>
          </rPr>
          <t>5. místo podskupina
6. místo konstrukčně materiálová charakteristika
7. místo druh stavební akce</t>
        </r>
      </text>
    </comment>
    <comment ref="E5" authorId="0" shapeId="0" xr:uid="{64F73A2B-B680-48D9-9BDC-B83D7B0E4890}">
      <text>
        <r>
          <rPr>
            <b/>
            <u/>
            <sz val="10"/>
            <color indexed="81"/>
            <rFont val="Calibri"/>
            <family val="2"/>
            <charset val="238"/>
          </rPr>
          <t>Vybrat stádium dle seznamu:</t>
        </r>
        <r>
          <rPr>
            <sz val="9"/>
            <color indexed="81"/>
            <rFont val="Calibri"/>
            <family val="2"/>
            <charset val="238"/>
          </rPr>
          <t xml:space="preserve">
</t>
        </r>
        <r>
          <rPr>
            <i/>
            <sz val="9"/>
            <color indexed="81"/>
            <rFont val="Calibri"/>
            <family val="2"/>
            <charset val="238"/>
          </rPr>
          <t xml:space="preserve">Nejčastěji se zpracovává rozpočet ve </t>
        </r>
        <r>
          <rPr>
            <b/>
            <i/>
            <sz val="9"/>
            <color indexed="81"/>
            <rFont val="Calibri"/>
            <family val="2"/>
            <charset val="238"/>
          </rPr>
          <t>Stádiu 3</t>
        </r>
        <r>
          <rPr>
            <i/>
            <sz val="9"/>
            <color indexed="81"/>
            <rFont val="Calibri"/>
            <family val="2"/>
            <charset val="238"/>
          </rPr>
          <t xml:space="preserve"> jako rozpočet jednotlivých SO a PS v rozsahu oceněných soupisů prací dle požadavků vyhlášky č. 169/2016 Sb. 
</t>
        </r>
        <r>
          <rPr>
            <sz val="9"/>
            <color indexed="81"/>
            <rFont val="Calibri"/>
            <family val="2"/>
            <charset val="238"/>
          </rPr>
          <t xml:space="preserve">V případě, </t>
        </r>
        <r>
          <rPr>
            <i/>
            <sz val="9"/>
            <color indexed="81"/>
            <rFont val="Calibri"/>
            <family val="2"/>
            <charset val="238"/>
          </rPr>
          <t xml:space="preserve">že je podkladem pro výběr zhotovitele na realizaci díla dokumentace ve </t>
        </r>
        <r>
          <rPr>
            <b/>
            <i/>
            <sz val="9"/>
            <color indexed="81"/>
            <rFont val="Calibri"/>
            <family val="2"/>
            <charset val="238"/>
          </rPr>
          <t>Stádiu 2</t>
        </r>
        <r>
          <rPr>
            <i/>
            <sz val="9"/>
            <color indexed="81"/>
            <rFont val="Calibri"/>
            <family val="2"/>
            <charset val="238"/>
          </rPr>
          <t xml:space="preserve"> - DUR (tj. v případě staveb kdy projektovou dokumentaci ve stádiu 3 zpracovává zhotovitel stavby), jsou rozpočty jednotlivých SO a PS zpracované ve </t>
        </r>
        <r>
          <rPr>
            <i/>
            <u/>
            <sz val="9"/>
            <color indexed="81"/>
            <rFont val="Calibri"/>
            <family val="2"/>
            <charset val="238"/>
          </rPr>
          <t>Formulářích SOPS stádia 3</t>
        </r>
        <r>
          <rPr>
            <i/>
            <sz val="9"/>
            <color indexed="81"/>
            <rFont val="Calibri"/>
            <family val="2"/>
            <charset val="238"/>
          </rPr>
          <t xml:space="preserve"> jako podklad pro sestavení souhrnného rozpočtu a určení předpokládané hodnoty zakázky pro další stádia.  V Řádku se uveden, že se jedná o </t>
        </r>
        <r>
          <rPr>
            <b/>
            <i/>
            <sz val="9"/>
            <color indexed="81"/>
            <rFont val="Calibri"/>
            <family val="2"/>
            <charset val="238"/>
          </rPr>
          <t>Stádium 2</t>
        </r>
        <r>
          <rPr>
            <i/>
            <sz val="9"/>
            <color indexed="81"/>
            <rFont val="Calibri"/>
            <family val="2"/>
            <charset val="238"/>
          </rPr>
          <t>.</t>
        </r>
        <r>
          <rPr>
            <sz val="9"/>
            <color indexed="81"/>
            <rFont val="Calibri"/>
            <family val="2"/>
            <charset val="238"/>
          </rPr>
          <t xml:space="preserve">
</t>
        </r>
      </text>
    </comment>
    <comment ref="F6" authorId="0" shapeId="0" xr:uid="{C64CCC43-575C-4CEF-ACCA-B9D8EE11BE8B}">
      <text>
        <r>
          <rPr>
            <b/>
            <u/>
            <sz val="10"/>
            <color indexed="81"/>
            <rFont val="Calibri"/>
            <family val="2"/>
            <charset val="238"/>
          </rPr>
          <t>Jiný vlastník SO/PS než SŽDC</t>
        </r>
        <r>
          <rPr>
            <sz val="9"/>
            <color indexed="81"/>
            <rFont val="Calibri"/>
            <family val="2"/>
            <charset val="238"/>
          </rPr>
          <t xml:space="preserve">
</t>
        </r>
        <r>
          <rPr>
            <i/>
            <sz val="9"/>
            <color indexed="81"/>
            <rFont val="Calibri"/>
            <family val="2"/>
            <charset val="238"/>
          </rPr>
          <t xml:space="preserve">v přípdě jiného vlastníka SO/PS než SŽDC, tj. v případě, že je uvedeno </t>
        </r>
        <r>
          <rPr>
            <b/>
            <i/>
            <sz val="9"/>
            <color indexed="81"/>
            <rFont val="Calibri"/>
            <family val="2"/>
            <charset val="238"/>
          </rPr>
          <t>"Ostatní"</t>
        </r>
        <r>
          <rPr>
            <i/>
            <sz val="9"/>
            <color indexed="81"/>
            <rFont val="Calibri"/>
            <family val="2"/>
            <charset val="238"/>
          </rPr>
          <t xml:space="preserve"> v položce "Majetek" bude doplněn  vlastník daného SO/PS (např. ČD a.s., PRE as.s, Veolie atd). 
</t>
        </r>
      </text>
    </comment>
    <comment ref="C10" authorId="0" shapeId="0" xr:uid="{B4ABE414-DA0B-428A-A00B-4943ACD50659}">
      <text>
        <r>
          <rPr>
            <b/>
            <i/>
            <sz val="10"/>
            <color indexed="81"/>
            <rFont val="Arial"/>
            <family val="2"/>
            <charset val="238"/>
          </rPr>
          <t xml:space="preserve">Třídící kód položky dle použité cenové soustavy. </t>
        </r>
        <r>
          <rPr>
            <i/>
            <sz val="10"/>
            <color indexed="81"/>
            <rFont val="Arial"/>
            <family val="2"/>
            <charset val="238"/>
          </rPr>
          <t xml:space="preserve">
V případě, že pro činnosti nejsou v použité cenové soustavě odpovídající položky, budou pro dané činnosti vytvořené nové samostatné položky (R-položky) s označením na první pozici R a číselným pořadím položky. (např. R123) detailně viz Směrnice SŽDC č. 20 kap. 3.4.4.</t>
        </r>
        <r>
          <rPr>
            <sz val="9"/>
            <color indexed="81"/>
            <rFont val="Arial"/>
            <family val="2"/>
            <charset val="238"/>
          </rPr>
          <t xml:space="preserve">
</t>
        </r>
      </text>
    </comment>
    <comment ref="D10" authorId="0" shapeId="0" xr:uid="{9D6CEB4E-5EBC-4D21-9C26-FFED256B2CA3}">
      <text>
        <r>
          <rPr>
            <b/>
            <i/>
            <sz val="10"/>
            <color indexed="81"/>
            <rFont val="Arial"/>
            <family val="2"/>
            <charset val="238"/>
          </rPr>
          <t xml:space="preserve">Číselné označení varianty položky v jednom Díle.
</t>
        </r>
        <r>
          <rPr>
            <i/>
            <sz val="10"/>
            <color indexed="81"/>
            <rFont val="Arial"/>
            <family val="2"/>
            <charset val="238"/>
          </rPr>
          <t xml:space="preserve">Vyplní se v případě, že  </t>
        </r>
        <r>
          <rPr>
            <i/>
            <u/>
            <sz val="10"/>
            <color indexed="81"/>
            <rFont val="Arial"/>
            <family val="2"/>
            <charset val="238"/>
          </rPr>
          <t xml:space="preserve">v jednom </t>
        </r>
        <r>
          <rPr>
            <b/>
            <i/>
            <u/>
            <sz val="10"/>
            <color indexed="81"/>
            <rFont val="Arial"/>
            <family val="2"/>
            <charset val="238"/>
          </rPr>
          <t xml:space="preserve">Díle </t>
        </r>
        <r>
          <rPr>
            <i/>
            <u/>
            <sz val="10"/>
            <color indexed="81"/>
            <rFont val="Arial"/>
            <family val="2"/>
            <charset val="238"/>
          </rPr>
          <t>je použitá položka</t>
        </r>
        <r>
          <rPr>
            <i/>
            <sz val="10"/>
            <color indexed="81"/>
            <rFont val="Arial"/>
            <family val="2"/>
            <charset val="238"/>
          </rPr>
          <t xml:space="preserve"> se shodným třídícím kódem </t>
        </r>
        <r>
          <rPr>
            <i/>
            <u/>
            <sz val="10"/>
            <color indexed="81"/>
            <rFont val="Arial"/>
            <family val="2"/>
            <charset val="238"/>
          </rPr>
          <t>víc než jednou</t>
        </r>
        <r>
          <rPr>
            <i/>
            <sz val="10"/>
            <color indexed="81"/>
            <rFont val="Arial"/>
            <family val="2"/>
            <charset val="238"/>
          </rPr>
          <t xml:space="preserve">. Když je jeden druh činnosti se shpdným třídícím kódem zařazen v jednom Díle víckrát bude pro účely následného zprcování  očíslován počet použití dané položky v </t>
        </r>
        <r>
          <rPr>
            <b/>
            <i/>
            <sz val="10"/>
            <color indexed="81"/>
            <rFont val="Arial"/>
            <family val="2"/>
            <charset val="238"/>
          </rPr>
          <t>Díle</t>
        </r>
        <r>
          <rPr>
            <i/>
            <sz val="10"/>
            <color indexed="81"/>
            <rFont val="Arial"/>
            <family val="2"/>
            <charset val="238"/>
          </rPr>
          <t xml:space="preserve"> vzestupnou číselnou řadou (1, 2 ,3...).</t>
        </r>
      </text>
    </comment>
    <comment ref="E10" authorId="0" shapeId="0" xr:uid="{617504C6-172A-4B29-A11F-EDD3B742AD11}">
      <text>
        <r>
          <rPr>
            <b/>
            <i/>
            <sz val="10"/>
            <color indexed="81"/>
            <rFont val="Arial"/>
            <family val="2"/>
            <charset val="238"/>
          </rPr>
          <t xml:space="preserve">Prioritně bude použita cenová soustava OTSKP.
</t>
        </r>
        <r>
          <rPr>
            <i/>
            <sz val="10"/>
            <color indexed="81"/>
            <rFont val="Arial"/>
            <family val="2"/>
            <charset val="238"/>
          </rPr>
          <t xml:space="preserve">v případě, že není v dané cenové soustavě položka zohledňující danou činnost, je možné použít jinou volně dostupnou cenovou soustavu, ke které je zajištěný neomezený dálkový přístup, za podmínek dodržení požadavků vyhlášky č.169/2016 Sb.
V případě individuální položky neuvedené v dané senové soustavě bude uvedeno </t>
        </r>
        <r>
          <rPr>
            <b/>
            <i/>
            <sz val="10"/>
            <color indexed="81"/>
            <rFont val="Arial"/>
            <family val="2"/>
            <charset val="238"/>
          </rPr>
          <t xml:space="preserve">R-položka.
</t>
        </r>
        <r>
          <rPr>
            <i/>
            <sz val="10"/>
            <color indexed="81"/>
            <rFont val="Arial"/>
            <family val="2"/>
            <charset val="238"/>
          </rPr>
          <t>detailně viz Směrnice SŽDC č. 20 kap. 3.4.3 a 3.4.4</t>
        </r>
        <r>
          <rPr>
            <sz val="9"/>
            <color indexed="81"/>
            <rFont val="Arial"/>
            <family val="2"/>
            <charset val="238"/>
          </rPr>
          <t xml:space="preserve">
</t>
        </r>
        <r>
          <rPr>
            <sz val="9"/>
            <color indexed="81"/>
            <rFont val="Tahoma"/>
            <family val="2"/>
            <charset val="238"/>
          </rPr>
          <t xml:space="preserve">
</t>
        </r>
      </text>
    </comment>
    <comment ref="H10" authorId="0" shapeId="0" xr:uid="{56BFD80A-6D1D-401E-8B7D-D1D6F4FF3A96}">
      <text>
        <r>
          <rPr>
            <b/>
            <sz val="9"/>
            <color indexed="81"/>
            <rFont val="Arial"/>
            <family val="2"/>
            <charset val="238"/>
          </rPr>
          <t>Množství</t>
        </r>
        <r>
          <rPr>
            <sz val="9"/>
            <color indexed="81"/>
            <rFont val="Arial"/>
            <family val="2"/>
            <charset val="238"/>
          </rPr>
          <t xml:space="preserve"> v položce bude zaokrouhledno na </t>
        </r>
        <r>
          <rPr>
            <b/>
            <sz val="9"/>
            <color indexed="81"/>
            <rFont val="Arial"/>
            <family val="2"/>
            <charset val="238"/>
          </rPr>
          <t>3 desetinná místa</t>
        </r>
        <r>
          <rPr>
            <sz val="9"/>
            <color indexed="81"/>
            <rFont val="Arial"/>
            <family val="2"/>
            <charset val="238"/>
          </rPr>
          <t>.</t>
        </r>
        <r>
          <rPr>
            <sz val="9"/>
            <color indexed="81"/>
            <rFont val="Tahoma"/>
            <family val="2"/>
            <charset val="238"/>
          </rPr>
          <t xml:space="preserve">
</t>
        </r>
      </text>
    </comment>
    <comment ref="K12" authorId="0" shapeId="0" xr:uid="{C940EE3D-4D03-4AF2-97ED-6492D4156587}">
      <text>
        <r>
          <rPr>
            <b/>
            <sz val="9"/>
            <color indexed="81"/>
            <rFont val="Arial"/>
            <family val="2"/>
            <charset val="238"/>
          </rPr>
          <t>Jednotková cena</t>
        </r>
        <r>
          <rPr>
            <sz val="9"/>
            <color indexed="81"/>
            <rFont val="Arial"/>
            <family val="2"/>
            <charset val="238"/>
          </rPr>
          <t xml:space="preserve"> bude zaokrouhledná na </t>
        </r>
        <r>
          <rPr>
            <b/>
            <sz val="9"/>
            <color indexed="81"/>
            <rFont val="Arial"/>
            <family val="2"/>
            <charset val="238"/>
          </rPr>
          <t>2 desetinná místa</t>
        </r>
        <r>
          <rPr>
            <sz val="9"/>
            <color indexed="81"/>
            <rFont val="Arial"/>
            <family val="2"/>
            <charset val="238"/>
          </rPr>
          <t>.</t>
        </r>
        <r>
          <rPr>
            <b/>
            <sz val="9"/>
            <color indexed="81"/>
            <rFont val="Arial"/>
            <family val="2"/>
            <charset val="238"/>
          </rPr>
          <t xml:space="preserve">
</t>
        </r>
        <r>
          <rPr>
            <sz val="9"/>
            <color indexed="81"/>
            <rFont val="Tahoma"/>
            <family val="2"/>
            <charset val="238"/>
          </rPr>
          <t xml:space="preserve">
</t>
        </r>
      </text>
    </comment>
    <comment ref="F14" authorId="0" shapeId="0" xr:uid="{A78AE9F2-D860-4E6F-8170-09DC158E1386}">
      <text>
        <r>
          <rPr>
            <b/>
            <i/>
            <u/>
            <sz val="10"/>
            <color indexed="81"/>
            <rFont val="Arial"/>
            <family val="2"/>
            <charset val="238"/>
          </rPr>
          <t>Přesný název položky</t>
        </r>
        <r>
          <rPr>
            <i/>
            <sz val="10"/>
            <color indexed="81"/>
            <rFont val="Arial"/>
            <family val="2"/>
            <charset val="238"/>
          </rPr>
          <t xml:space="preserve"> dle cenové soustavy, nebo vlastní název v případě položky mimo cenovou soustavu.</t>
        </r>
        <r>
          <rPr>
            <sz val="10"/>
            <color indexed="81"/>
            <rFont val="Arial"/>
            <family val="2"/>
            <charset val="238"/>
          </rPr>
          <t xml:space="preserve">
</t>
        </r>
      </text>
    </comment>
    <comment ref="F15" authorId="0" shapeId="0" xr:uid="{2DDEE3C1-FC3F-4BA9-9635-1A6A99422DA7}">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16" authorId="0" shapeId="0" xr:uid="{FDEB4EA1-4763-4902-9595-AAD37CC7A9B1}">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17" authorId="0" shapeId="0" xr:uid="{151211BF-7F2F-4823-B3CC-2A9B7A74D791}">
      <text>
        <r>
          <rPr>
            <b/>
            <i/>
            <u/>
            <sz val="10"/>
            <color indexed="81"/>
            <rFont val="Arial"/>
            <family val="2"/>
            <charset val="238"/>
          </rPr>
          <t>Technická specifikace položky :</t>
        </r>
        <r>
          <rPr>
            <i/>
            <sz val="10"/>
            <color indexed="81"/>
            <rFont val="Arial"/>
            <family val="2"/>
            <charset val="238"/>
          </rPr>
          <t xml:space="preserve">
uvede se odkaz na cenovou soustavu, nebo přesný popis specifikující dodávku materiálů nebo výrobků s jednoznačným popisem materiálu nebo výrobku s uvedením technických parametrů nebo vlastností požadovaných materiálů nebo výrobků za podmínek dodržení požadavků vyhlášky č.169/2016 Sb. 
Shodně označené R-položky použité v jednom SO nebo PS musí mít shodný název a technickou specifikaci a musí vycházet ze stejné individuální kalkulace.
V případě, že je technická specifikace položky bude provedena odkazem na cenovou stoustavu, uvede se:
</t>
        </r>
        <r>
          <rPr>
            <b/>
            <i/>
            <sz val="10"/>
            <color indexed="81"/>
            <rFont val="Arial"/>
            <family val="2"/>
            <charset val="238"/>
          </rPr>
          <t xml:space="preserve"> "Technická specifikace položky odpovídá příslušné cenové soustavě."</t>
        </r>
        <r>
          <rPr>
            <sz val="9"/>
            <color indexed="81"/>
            <rFont val="Tahoma"/>
            <family val="2"/>
            <charset val="23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Salavová Mariana, Ing.</author>
    <author>Ing. Mariana Salavová</author>
  </authors>
  <commentList>
    <comment ref="I3" authorId="0" shapeId="0" xr:uid="{ED2D4371-D610-46B2-8D96-30730DA0B891}">
      <text>
        <r>
          <rPr>
            <b/>
            <u/>
            <sz val="12"/>
            <color indexed="81"/>
            <rFont val="Calibri"/>
            <family val="2"/>
            <charset val="238"/>
          </rPr>
          <t>Vložení nové položky:</t>
        </r>
        <r>
          <rPr>
            <b/>
            <sz val="11"/>
            <color indexed="81"/>
            <rFont val="Calibri"/>
            <family val="2"/>
            <charset val="238"/>
          </rPr>
          <t xml:space="preserve">
</t>
        </r>
        <r>
          <rPr>
            <sz val="11"/>
            <color indexed="81"/>
            <rFont val="Calibri"/>
            <family val="2"/>
            <charset val="238"/>
          </rPr>
          <t xml:space="preserve">pro přidání další položky umístěte </t>
        </r>
        <r>
          <rPr>
            <b/>
            <sz val="11"/>
            <color indexed="81"/>
            <rFont val="Calibri"/>
            <family val="2"/>
            <charset val="238"/>
          </rPr>
          <t>kurzor do sloupce "B"</t>
        </r>
        <r>
          <rPr>
            <sz val="11"/>
            <color indexed="81"/>
            <rFont val="Calibri"/>
            <family val="2"/>
            <charset val="238"/>
          </rPr>
          <t xml:space="preserve"> pod poslední řádek  předešlé položky, nebo pod začátek následného dílu a spusťte </t>
        </r>
        <r>
          <rPr>
            <b/>
            <sz val="11"/>
            <color indexed="81"/>
            <rFont val="Calibri"/>
            <family val="2"/>
            <charset val="238"/>
          </rPr>
          <t>"Vložení položky"</t>
        </r>
        <r>
          <rPr>
            <sz val="11"/>
            <color indexed="81"/>
            <rFont val="Calibri"/>
            <family val="2"/>
            <charset val="238"/>
          </rPr>
          <t xml:space="preserve">.  
Chcete-li přidat další položku k uzavřenému Dílu, umístěte </t>
        </r>
        <r>
          <rPr>
            <b/>
            <sz val="11"/>
            <color indexed="81"/>
            <rFont val="Calibri"/>
            <family val="2"/>
            <charset val="238"/>
          </rPr>
          <t>kurzor do sloupce "B"</t>
        </r>
        <r>
          <rPr>
            <sz val="11"/>
            <color indexed="81"/>
            <rFont val="Calibri"/>
            <family val="2"/>
            <charset val="238"/>
          </rPr>
          <t xml:space="preserve">, a to buď na číslo položky, před kterou chcete položku přidat, nebo na řádek se součtem dílu a spusťte </t>
        </r>
        <r>
          <rPr>
            <b/>
            <sz val="11"/>
            <color indexed="81"/>
            <rFont val="Calibri"/>
            <family val="2"/>
            <charset val="238"/>
          </rPr>
          <t>"Vložení položky"</t>
        </r>
        <r>
          <rPr>
            <sz val="11"/>
            <color indexed="81"/>
            <rFont val="Calibri"/>
            <family val="2"/>
            <charset val="238"/>
          </rPr>
          <t xml:space="preserve">.
Po přidání  položky do již uzavřeného Dílu musí být </t>
        </r>
        <r>
          <rPr>
            <b/>
            <sz val="11"/>
            <color indexed="81"/>
            <rFont val="Calibri"/>
            <family val="2"/>
            <charset val="238"/>
          </rPr>
          <t>Díl znovu přepočítán</t>
        </r>
        <r>
          <rPr>
            <sz val="11"/>
            <color indexed="81"/>
            <rFont val="Calibri"/>
            <family val="2"/>
            <charset val="238"/>
          </rPr>
          <t xml:space="preserve"> 
</t>
        </r>
        <r>
          <rPr>
            <sz val="9"/>
            <color indexed="81"/>
            <rFont val="Tahoma"/>
            <family val="2"/>
            <charset val="238"/>
          </rPr>
          <t xml:space="preserve">
</t>
        </r>
      </text>
    </comment>
    <comment ref="J3" authorId="1" shapeId="0" xr:uid="{EE866566-0D21-4D8B-9168-B6B8CD10C8BD}">
      <text>
        <r>
          <rPr>
            <b/>
            <u/>
            <sz val="12"/>
            <color indexed="81"/>
            <rFont val="Calibri"/>
            <family val="2"/>
            <charset val="238"/>
          </rPr>
          <t>Vložení nového Dílu:</t>
        </r>
        <r>
          <rPr>
            <b/>
            <sz val="11"/>
            <color indexed="81"/>
            <rFont val="Calibri"/>
            <family val="2"/>
            <charset val="238"/>
          </rPr>
          <t xml:space="preserve">
</t>
        </r>
        <r>
          <rPr>
            <sz val="11"/>
            <color indexed="81"/>
            <rFont val="Calibri"/>
            <family val="2"/>
            <charset val="238"/>
          </rPr>
          <t>nový</t>
        </r>
        <r>
          <rPr>
            <b/>
            <sz val="11"/>
            <color indexed="81"/>
            <rFont val="Calibri"/>
            <family val="2"/>
            <charset val="238"/>
          </rPr>
          <t xml:space="preserve"> Díl  </t>
        </r>
        <r>
          <rPr>
            <sz val="11"/>
            <color indexed="81"/>
            <rFont val="Calibri"/>
            <family val="2"/>
            <charset val="238"/>
          </rPr>
          <t xml:space="preserve">bude vytvořen až po </t>
        </r>
        <r>
          <rPr>
            <b/>
            <sz val="11"/>
            <color indexed="81"/>
            <rFont val="Calibri"/>
            <family val="2"/>
            <charset val="238"/>
          </rPr>
          <t xml:space="preserve">uzavření předešlého Dílu součtem. Díly nesmí mít shodné číslování ani názvy.
</t>
        </r>
        <r>
          <rPr>
            <sz val="11"/>
            <color indexed="81"/>
            <rFont val="Calibri"/>
            <family val="2"/>
            <charset val="238"/>
          </rPr>
          <t xml:space="preserve">Pro vložení nového </t>
        </r>
        <r>
          <rPr>
            <b/>
            <sz val="11"/>
            <color indexed="81"/>
            <rFont val="Calibri"/>
            <family val="2"/>
            <charset val="238"/>
          </rPr>
          <t>Dílu</t>
        </r>
        <r>
          <rPr>
            <sz val="11"/>
            <color indexed="81"/>
            <rFont val="Calibri"/>
            <family val="2"/>
            <charset val="238"/>
          </rPr>
          <t xml:space="preserve"> umístěte kurzor do sloupce "B" pod poslední řádek položky "</t>
        </r>
        <r>
          <rPr>
            <b/>
            <sz val="11"/>
            <color indexed="81"/>
            <rFont val="Calibri"/>
            <family val="2"/>
            <charset val="238"/>
          </rPr>
          <t>Součet za díl</t>
        </r>
        <r>
          <rPr>
            <sz val="11"/>
            <color indexed="81"/>
            <rFont val="Calibri"/>
            <family val="2"/>
            <charset val="238"/>
          </rPr>
          <t>" a spusťte "</t>
        </r>
        <r>
          <rPr>
            <b/>
            <sz val="11"/>
            <color indexed="81"/>
            <rFont val="Calibri"/>
            <family val="2"/>
            <charset val="238"/>
          </rPr>
          <t>Vloži Díl</t>
        </r>
        <r>
          <rPr>
            <sz val="11"/>
            <color indexed="81"/>
            <rFont val="Calibri"/>
            <family val="2"/>
            <charset val="238"/>
          </rPr>
          <t>" nebo požijte klávesovou zkratku "</t>
        </r>
        <r>
          <rPr>
            <b/>
            <sz val="11"/>
            <color indexed="81"/>
            <rFont val="Calibri"/>
            <family val="2"/>
            <charset val="238"/>
          </rPr>
          <t>ctrl a</t>
        </r>
        <r>
          <rPr>
            <sz val="11"/>
            <color indexed="81"/>
            <rFont val="Calibri"/>
            <family val="2"/>
            <charset val="238"/>
          </rPr>
          <t xml:space="preserve">".  </t>
        </r>
      </text>
    </comment>
    <comment ref="K3" authorId="0" shapeId="0" xr:uid="{547EF9BC-D860-4E26-9569-A79DDD1502F5}">
      <text>
        <r>
          <rPr>
            <b/>
            <u/>
            <sz val="12"/>
            <color indexed="81"/>
            <rFont val="Calibri"/>
            <family val="2"/>
            <charset val="238"/>
          </rPr>
          <t>Uzavření a součet Dílu:</t>
        </r>
        <r>
          <rPr>
            <b/>
            <sz val="11"/>
            <color indexed="81"/>
            <rFont val="Calibri"/>
            <family val="2"/>
            <charset val="238"/>
          </rPr>
          <t xml:space="preserve">
položky rozpočtu musí být zařazené do samostatně očíslovaných Dílů. Každý rozpočet musí mít minimálně jeden Díl, který je ukončen řádkem "Součet za Díl"
Před vytvoření nového Dílu musí být předchozí Díl vždy uzavřen součtem za Díl.
</t>
        </r>
        <r>
          <rPr>
            <sz val="11"/>
            <color indexed="81"/>
            <rFont val="Calibri"/>
            <family val="2"/>
            <charset val="238"/>
          </rPr>
          <t xml:space="preserve">Pro </t>
        </r>
        <r>
          <rPr>
            <b/>
            <sz val="11"/>
            <color indexed="81"/>
            <rFont val="Calibri"/>
            <family val="2"/>
            <charset val="238"/>
          </rPr>
          <t>součet za Díl</t>
        </r>
        <r>
          <rPr>
            <sz val="11"/>
            <color indexed="81"/>
            <rFont val="Calibri"/>
            <family val="2"/>
            <charset val="238"/>
          </rPr>
          <t xml:space="preserve"> umístěte kurzor do sloupce "B" pod poslední řádek poslední položky v Dílu a spusťte </t>
        </r>
        <r>
          <rPr>
            <b/>
            <sz val="11"/>
            <color indexed="81"/>
            <rFont val="Calibri"/>
            <family val="2"/>
            <charset val="238"/>
          </rPr>
          <t>"Součet za Díl"</t>
        </r>
        <r>
          <rPr>
            <sz val="11"/>
            <color indexed="81"/>
            <rFont val="Calibri"/>
            <family val="2"/>
            <charset val="238"/>
          </rPr>
          <t xml:space="preserve">.  
Chcete-li </t>
        </r>
        <r>
          <rPr>
            <b/>
            <sz val="11"/>
            <color indexed="81"/>
            <rFont val="Calibri"/>
            <family val="2"/>
            <charset val="238"/>
          </rPr>
          <t>přepočítat Díl</t>
        </r>
        <r>
          <rPr>
            <sz val="11"/>
            <color indexed="81"/>
            <rFont val="Calibri"/>
            <family val="2"/>
            <charset val="238"/>
          </rPr>
          <t xml:space="preserve"> po dodatečném přidání položky do již uzavřeného Dílu, umístěte kurzor do sloupce "B" se součtem za daný Díl a spusťte </t>
        </r>
        <r>
          <rPr>
            <b/>
            <sz val="11"/>
            <color indexed="81"/>
            <rFont val="Calibri"/>
            <family val="2"/>
            <charset val="238"/>
          </rPr>
          <t>"Součet za Díl"</t>
        </r>
        <r>
          <rPr>
            <sz val="11"/>
            <color indexed="81"/>
            <rFont val="Calibri"/>
            <family val="2"/>
            <charset val="238"/>
          </rPr>
          <t xml:space="preserve">.
Po přidání položky do již uzavřeného Dílu musí být Díl vždy znovu přepočítán.
</t>
        </r>
        <r>
          <rPr>
            <b/>
            <sz val="11"/>
            <color indexed="81"/>
            <rFont val="Calibri"/>
            <family val="2"/>
            <charset val="238"/>
          </rPr>
          <t>Nový Díl  bude vytvořen až po uzavření předešlého Dílu součtem</t>
        </r>
        <r>
          <rPr>
            <sz val="11"/>
            <color indexed="81"/>
            <rFont val="Calibri"/>
            <family val="2"/>
            <charset val="238"/>
          </rPr>
          <t>. Díly nesmí mít shodné číslování ani názvy.</t>
        </r>
      </text>
    </comment>
    <comment ref="E4" authorId="0" shapeId="0" xr:uid="{C789D006-2769-4B55-8639-AFBE2C7C0965}">
      <text>
        <r>
          <rPr>
            <b/>
            <u/>
            <sz val="10"/>
            <color indexed="81"/>
            <rFont val="Calibri"/>
            <family val="2"/>
            <charset val="238"/>
          </rPr>
          <t xml:space="preserve">Vybrat kategorii dle seznamu
D.1.1 Zabezpečovací zařízení
D.1.2 Sdělovací zařízení
D.1.3 Silnoproudá technologie včetně DŘT
D.1.4 Ostatní technologická zařízení
D.2.1.1  Kolejový svršek a spodek 
D.2.1.2  Nástupiště
D.2.1.3  Přejezdy a přechody
D.2.1.4  Mosty, propustky, zdi
D.2.1.5  Ostatní inženýrské objekty
D.2.1.6  Potrubní vedení
D.2.1.7  Tunely
D.2.1.8  Pozemní komunikace
D.2.1.9  Kabelovody, kolektory
D.2.1.1 Protihlukové objekty
D.2.2.1  Pozemní stavební objekty budov
D.2.2.2  Zastřešení nástupišť, přístřešky na nástupištích
D.2.2.3  Individuální protihluková opatření
D.2.2.4  Orientační systém
D.2.2.5  Demolice
D.2.2.6  Drobná architektura a oplocení
D.2.3.1  Trakční vedení
D.2.3.2  Napájecí stanice - stavební část
D.2.3.3  Spínací stanice - stavební část
D.2.3.4  Ohřev výhybek (elektrický, plynový)
D.2.3.5  Elektrické předtápěcí zařízení
D.2.3.6  Rozvody VN, NN, osvětlení a dálkové ovládání odpojovačů
D.2.3.7  Ukolejnění kovových konstrukcí
D.2.3.8  Vnější uzemnění
D.2.3.9  Ostatní kabelizace
D.2.4.1  Příprava území a kácení
D.2.4.2  Náhradní výsadba
D.2.4.3  Zabezpečení veřejných zájmů
D.9.8 SO 98-98 – Všeobecný objekt 
D.9.9 SO 90-90 – Odpady
</t>
        </r>
        <r>
          <rPr>
            <sz val="9"/>
            <color indexed="81"/>
            <rFont val="Calibri"/>
            <family val="2"/>
            <charset val="238"/>
          </rPr>
          <t xml:space="preserve">
</t>
        </r>
      </text>
    </comment>
    <comment ref="I4" authorId="0" shapeId="0" xr:uid="{12A2319C-2C73-4247-A697-BCFE5C656045}">
      <text>
        <r>
          <rPr>
            <b/>
            <sz val="10"/>
            <color indexed="81"/>
            <rFont val="Arial"/>
            <family val="2"/>
            <charset val="238"/>
          </rPr>
          <t xml:space="preserve">Klasifikace pro zatřídění stavebních a inženýrských objektů
</t>
        </r>
        <r>
          <rPr>
            <sz val="10"/>
            <color indexed="81"/>
            <rFont val="Arial"/>
            <family val="2"/>
            <charset val="238"/>
          </rPr>
          <t xml:space="preserve">(viz Portál veřejných zakázek MMR):
</t>
        </r>
        <r>
          <rPr>
            <b/>
            <u/>
            <sz val="10"/>
            <color indexed="81"/>
            <rFont val="Arial"/>
            <family val="2"/>
            <charset val="238"/>
          </rPr>
          <t>Struktura klasifikace:</t>
        </r>
        <r>
          <rPr>
            <sz val="10"/>
            <color indexed="81"/>
            <rFont val="Arial"/>
            <family val="2"/>
            <charset val="238"/>
          </rPr>
          <t xml:space="preserve">
</t>
        </r>
        <r>
          <rPr>
            <b/>
            <sz val="10"/>
            <color indexed="81"/>
            <rFont val="Arial"/>
            <family val="2"/>
            <charset val="238"/>
          </rPr>
          <t>1. až 3.</t>
        </r>
        <r>
          <rPr>
            <sz val="10"/>
            <color indexed="81"/>
            <rFont val="Arial"/>
            <family val="2"/>
            <charset val="238"/>
          </rPr>
          <t xml:space="preserve"> místo obor
</t>
        </r>
        <r>
          <rPr>
            <b/>
            <sz val="10"/>
            <color indexed="81"/>
            <rFont val="Arial"/>
            <family val="2"/>
            <charset val="238"/>
          </rPr>
          <t>4.</t>
        </r>
        <r>
          <rPr>
            <sz val="10"/>
            <color indexed="81"/>
            <rFont val="Arial"/>
            <family val="2"/>
            <charset val="238"/>
          </rPr>
          <t xml:space="preserve"> místo skupina
</t>
        </r>
        <r>
          <rPr>
            <b/>
            <sz val="10"/>
            <color indexed="81"/>
            <rFont val="Arial"/>
            <family val="2"/>
            <charset val="238"/>
          </rPr>
          <t>5.</t>
        </r>
        <r>
          <rPr>
            <sz val="10"/>
            <color indexed="81"/>
            <rFont val="Arial"/>
            <family val="2"/>
            <charset val="238"/>
          </rPr>
          <t xml:space="preserve"> místo podskupina
</t>
        </r>
        <r>
          <rPr>
            <b/>
            <sz val="10"/>
            <color indexed="81"/>
            <rFont val="Arial"/>
            <family val="2"/>
            <charset val="238"/>
          </rPr>
          <t>6.</t>
        </r>
        <r>
          <rPr>
            <sz val="10"/>
            <color indexed="81"/>
            <rFont val="Arial"/>
            <family val="2"/>
            <charset val="238"/>
          </rPr>
          <t xml:space="preserve"> místo konstrukčně materiálová charakteristika
</t>
        </r>
        <r>
          <rPr>
            <b/>
            <sz val="10"/>
            <color indexed="81"/>
            <rFont val="Arial"/>
            <family val="2"/>
            <charset val="238"/>
          </rPr>
          <t>7.</t>
        </r>
        <r>
          <rPr>
            <sz val="10"/>
            <color indexed="81"/>
            <rFont val="Arial"/>
            <family val="2"/>
            <charset val="238"/>
          </rPr>
          <t xml:space="preserve"> místo druh stavební akce</t>
        </r>
        <r>
          <rPr>
            <sz val="9"/>
            <color indexed="81"/>
            <rFont val="Tahoma"/>
            <family val="2"/>
            <charset val="238"/>
          </rPr>
          <t xml:space="preserve">
</t>
        </r>
      </text>
    </comment>
    <comment ref="K4" authorId="0" shapeId="0" xr:uid="{5AF3E28C-17A2-4318-81AA-2E214F1697A8}">
      <text>
        <r>
          <rPr>
            <b/>
            <u/>
            <sz val="11"/>
            <color indexed="81"/>
            <rFont val="Arial"/>
            <family val="2"/>
            <charset val="238"/>
          </rPr>
          <t>1. až 3. místo obor:</t>
        </r>
        <r>
          <rPr>
            <b/>
            <u/>
            <sz val="9"/>
            <color indexed="81"/>
            <rFont val="Arial"/>
            <family val="2"/>
            <charset val="238"/>
          </rPr>
          <t xml:space="preserve">
</t>
        </r>
        <r>
          <rPr>
            <b/>
            <sz val="9"/>
            <color indexed="81"/>
            <rFont val="Arial"/>
            <family val="2"/>
            <charset val="238"/>
          </rPr>
          <t xml:space="preserve">obory stavebních objektů:
</t>
        </r>
        <r>
          <rPr>
            <b/>
            <i/>
            <sz val="9"/>
            <color indexed="81"/>
            <rFont val="Arial"/>
            <family val="2"/>
            <charset val="238"/>
          </rPr>
          <t>801</t>
        </r>
        <r>
          <rPr>
            <i/>
            <sz val="9"/>
            <color indexed="81"/>
            <rFont val="Arial"/>
            <family val="2"/>
            <charset val="238"/>
          </rPr>
          <t xml:space="preserve"> Budovy občanské výstavby
</t>
        </r>
        <r>
          <rPr>
            <b/>
            <i/>
            <sz val="9"/>
            <color indexed="81"/>
            <rFont val="Arial"/>
            <family val="2"/>
            <charset val="238"/>
          </rPr>
          <t>802</t>
        </r>
        <r>
          <rPr>
            <i/>
            <sz val="9"/>
            <color indexed="81"/>
            <rFont val="Arial"/>
            <family val="2"/>
            <charset val="238"/>
          </rPr>
          <t xml:space="preserve"> Haly občanské výstavby
</t>
        </r>
        <r>
          <rPr>
            <b/>
            <i/>
            <sz val="9"/>
            <color indexed="81"/>
            <rFont val="Arial"/>
            <family val="2"/>
            <charset val="238"/>
          </rPr>
          <t>803</t>
        </r>
        <r>
          <rPr>
            <i/>
            <sz val="9"/>
            <color indexed="81"/>
            <rFont val="Arial"/>
            <family val="2"/>
            <charset val="238"/>
          </rPr>
          <t xml:space="preserve"> Budovy pro bydlení
</t>
        </r>
        <r>
          <rPr>
            <b/>
            <i/>
            <sz val="9"/>
            <color indexed="81"/>
            <rFont val="Arial"/>
            <family val="2"/>
            <charset val="238"/>
          </rPr>
          <t>811</t>
        </r>
        <r>
          <rPr>
            <i/>
            <sz val="9"/>
            <color indexed="81"/>
            <rFont val="Arial"/>
            <family val="2"/>
            <charset val="238"/>
          </rPr>
          <t xml:space="preserve"> Haly pro výrobu a služby
</t>
        </r>
        <r>
          <rPr>
            <b/>
            <i/>
            <sz val="9"/>
            <color indexed="81"/>
            <rFont val="Arial"/>
            <family val="2"/>
            <charset val="238"/>
          </rPr>
          <t>812</t>
        </r>
        <r>
          <rPr>
            <i/>
            <sz val="9"/>
            <color indexed="81"/>
            <rFont val="Arial"/>
            <family val="2"/>
            <charset val="238"/>
          </rPr>
          <t xml:space="preserve"> Budovy pro výrobu a služby
</t>
        </r>
        <r>
          <rPr>
            <b/>
            <i/>
            <sz val="9"/>
            <color indexed="81"/>
            <rFont val="Arial"/>
            <family val="2"/>
            <charset val="238"/>
          </rPr>
          <t>813</t>
        </r>
        <r>
          <rPr>
            <i/>
            <sz val="9"/>
            <color indexed="81"/>
            <rFont val="Arial"/>
            <family val="2"/>
            <charset val="238"/>
          </rPr>
          <t xml:space="preserve"> Věže, stožáry a komíny
</t>
        </r>
        <r>
          <rPr>
            <b/>
            <i/>
            <sz val="9"/>
            <color indexed="81"/>
            <rFont val="Arial"/>
            <family val="2"/>
            <charset val="238"/>
          </rPr>
          <t>814</t>
        </r>
        <r>
          <rPr>
            <i/>
            <sz val="9"/>
            <color indexed="81"/>
            <rFont val="Arial"/>
            <family val="2"/>
            <charset val="238"/>
          </rPr>
          <t xml:space="preserve"> Nádrže a jímky čistíren vod a ostatní pozemní nádrže,  
        jímky zásobníky a jámy
</t>
        </r>
        <r>
          <rPr>
            <b/>
            <i/>
            <sz val="9"/>
            <color indexed="81"/>
            <rFont val="Arial"/>
            <family val="2"/>
            <charset val="238"/>
          </rPr>
          <t>815</t>
        </r>
        <r>
          <rPr>
            <i/>
            <sz val="9"/>
            <color indexed="81"/>
            <rFont val="Arial"/>
            <family val="2"/>
            <charset val="238"/>
          </rPr>
          <t xml:space="preserve"> Objekty pozemní zvláštní
</t>
        </r>
        <r>
          <rPr>
            <b/>
            <i/>
            <sz val="9"/>
            <color indexed="81"/>
            <rFont val="Arial"/>
            <family val="2"/>
            <charset val="238"/>
          </rPr>
          <t>817</t>
        </r>
        <r>
          <rPr>
            <i/>
            <sz val="9"/>
            <color indexed="81"/>
            <rFont val="Arial"/>
            <family val="2"/>
            <charset val="238"/>
          </rPr>
          <t xml:space="preserve"> Objekty jaderných zařízení
</t>
        </r>
        <r>
          <rPr>
            <b/>
            <i/>
            <sz val="9"/>
            <color indexed="81"/>
            <rFont val="Arial"/>
            <family val="2"/>
            <charset val="238"/>
          </rPr>
          <t>821</t>
        </r>
        <r>
          <rPr>
            <i/>
            <sz val="9"/>
            <color indexed="81"/>
            <rFont val="Arial"/>
            <family val="2"/>
            <charset val="238"/>
          </rPr>
          <t xml:space="preserve"> Mosty
</t>
        </r>
        <r>
          <rPr>
            <b/>
            <i/>
            <sz val="9"/>
            <color indexed="81"/>
            <rFont val="Arial"/>
            <family val="2"/>
            <charset val="238"/>
          </rPr>
          <t>822</t>
        </r>
        <r>
          <rPr>
            <i/>
            <sz val="9"/>
            <color indexed="81"/>
            <rFont val="Arial"/>
            <family val="2"/>
            <charset val="238"/>
          </rPr>
          <t xml:space="preserve"> Komunikace pozemní a letiště
</t>
        </r>
        <r>
          <rPr>
            <b/>
            <i/>
            <sz val="9"/>
            <color indexed="81"/>
            <rFont val="Arial"/>
            <family val="2"/>
            <charset val="238"/>
          </rPr>
          <t>823</t>
        </r>
        <r>
          <rPr>
            <i/>
            <sz val="9"/>
            <color indexed="81"/>
            <rFont val="Arial"/>
            <family val="2"/>
            <charset val="238"/>
          </rPr>
          <t xml:space="preserve"> Plochy a úpravy území
</t>
        </r>
        <r>
          <rPr>
            <b/>
            <i/>
            <sz val="9"/>
            <color indexed="81"/>
            <rFont val="Arial"/>
            <family val="2"/>
            <charset val="238"/>
          </rPr>
          <t>824</t>
        </r>
        <r>
          <rPr>
            <i/>
            <sz val="9"/>
            <color indexed="81"/>
            <rFont val="Arial"/>
            <family val="2"/>
            <charset val="238"/>
          </rPr>
          <t xml:space="preserve"> Dráhy kolejové
</t>
        </r>
        <r>
          <rPr>
            <b/>
            <i/>
            <sz val="9"/>
            <color indexed="81"/>
            <rFont val="Arial"/>
            <family val="2"/>
            <charset val="238"/>
          </rPr>
          <t>825</t>
        </r>
        <r>
          <rPr>
            <i/>
            <sz val="9"/>
            <color indexed="81"/>
            <rFont val="Arial"/>
            <family val="2"/>
            <charset val="238"/>
          </rPr>
          <t xml:space="preserve"> Objekty podzemní (mimo důlní)
</t>
        </r>
        <r>
          <rPr>
            <b/>
            <i/>
            <sz val="9"/>
            <color indexed="81"/>
            <rFont val="Arial"/>
            <family val="2"/>
            <charset val="238"/>
          </rPr>
          <t>826</t>
        </r>
        <r>
          <rPr>
            <i/>
            <sz val="9"/>
            <color indexed="81"/>
            <rFont val="Arial"/>
            <family val="2"/>
            <charset val="238"/>
          </rPr>
          <t xml:space="preserve"> Objekty podzemní důlní
</t>
        </r>
        <r>
          <rPr>
            <b/>
            <i/>
            <sz val="9"/>
            <color indexed="81"/>
            <rFont val="Arial"/>
            <family val="2"/>
            <charset val="238"/>
          </rPr>
          <t>827</t>
        </r>
        <r>
          <rPr>
            <i/>
            <sz val="9"/>
            <color indexed="81"/>
            <rFont val="Arial"/>
            <family val="2"/>
            <charset val="238"/>
          </rPr>
          <t xml:space="preserve"> Vedení trubní dálková a přípojná
</t>
        </r>
        <r>
          <rPr>
            <b/>
            <i/>
            <sz val="9"/>
            <color indexed="81"/>
            <rFont val="Arial"/>
            <family val="2"/>
            <charset val="238"/>
          </rPr>
          <t>828</t>
        </r>
        <r>
          <rPr>
            <i/>
            <sz val="9"/>
            <color indexed="81"/>
            <rFont val="Arial"/>
            <family val="2"/>
            <charset val="238"/>
          </rPr>
          <t xml:space="preserve"> Vedení elektrická a dráhy visuté
</t>
        </r>
        <r>
          <rPr>
            <b/>
            <i/>
            <sz val="9"/>
            <color indexed="81"/>
            <rFont val="Arial"/>
            <family val="2"/>
            <charset val="238"/>
          </rPr>
          <t>831</t>
        </r>
        <r>
          <rPr>
            <i/>
            <sz val="9"/>
            <color indexed="81"/>
            <rFont val="Arial"/>
            <family val="2"/>
            <charset val="238"/>
          </rPr>
          <t xml:space="preserve"> Hydromeliorace
</t>
        </r>
        <r>
          <rPr>
            <b/>
            <i/>
            <sz val="9"/>
            <color indexed="81"/>
            <rFont val="Arial"/>
            <family val="2"/>
            <charset val="238"/>
          </rPr>
          <t>832</t>
        </r>
        <r>
          <rPr>
            <i/>
            <sz val="9"/>
            <color indexed="81"/>
            <rFont val="Arial"/>
            <family val="2"/>
            <charset val="238"/>
          </rPr>
          <t xml:space="preserve"> Hráze a objekty na tocích
</t>
        </r>
        <r>
          <rPr>
            <b/>
            <i/>
            <sz val="9"/>
            <color indexed="81"/>
            <rFont val="Arial"/>
            <family val="2"/>
            <charset val="238"/>
          </rPr>
          <t>833</t>
        </r>
        <r>
          <rPr>
            <i/>
            <sz val="9"/>
            <color indexed="81"/>
            <rFont val="Arial"/>
            <family val="2"/>
            <charset val="238"/>
          </rPr>
          <t xml:space="preserve"> Nádrže na tocích, úpravy toků a kanály
</t>
        </r>
        <r>
          <rPr>
            <b/>
            <sz val="9"/>
            <color indexed="81"/>
            <rFont val="Arial"/>
            <family val="2"/>
            <charset val="238"/>
          </rPr>
          <t xml:space="preserve">
obory stavebních prací výrobní povahy:
</t>
        </r>
        <r>
          <rPr>
            <b/>
            <i/>
            <sz val="9"/>
            <color indexed="81"/>
            <rFont val="Arial"/>
            <family val="2"/>
            <charset val="238"/>
          </rPr>
          <t>838</t>
        </r>
        <r>
          <rPr>
            <i/>
            <sz val="9"/>
            <color indexed="81"/>
            <rFont val="Arial"/>
            <family val="2"/>
            <charset val="238"/>
          </rPr>
          <t xml:space="preserve"> Práce stavební při budování technologických zařizení
</t>
        </r>
        <r>
          <rPr>
            <b/>
            <i/>
            <sz val="9"/>
            <color indexed="81"/>
            <rFont val="Arial"/>
            <family val="2"/>
            <charset val="238"/>
          </rPr>
          <t>839</t>
        </r>
        <r>
          <rPr>
            <i/>
            <sz val="9"/>
            <color indexed="81"/>
            <rFont val="Arial"/>
            <family val="2"/>
            <charset val="238"/>
          </rPr>
          <t xml:space="preserve"> Práce výrobní povahy ve stavebnictví</t>
        </r>
      </text>
    </comment>
    <comment ref="L4" authorId="0" shapeId="0" xr:uid="{BB77E2FE-6ED6-482E-8C4A-726CD6354169}">
      <text>
        <r>
          <rPr>
            <b/>
            <u/>
            <sz val="10"/>
            <color indexed="81"/>
            <rFont val="Arial"/>
            <family val="2"/>
            <charset val="238"/>
          </rPr>
          <t>povinné:</t>
        </r>
        <r>
          <rPr>
            <b/>
            <sz val="9"/>
            <color indexed="81"/>
            <rFont val="Arial"/>
            <family val="2"/>
            <charset val="238"/>
          </rPr>
          <t xml:space="preserve">
</t>
        </r>
        <r>
          <rPr>
            <b/>
            <i/>
            <sz val="9"/>
            <color indexed="81"/>
            <rFont val="Arial"/>
            <family val="2"/>
            <charset val="238"/>
          </rPr>
          <t>4. místo skupina</t>
        </r>
        <r>
          <rPr>
            <b/>
            <sz val="9"/>
            <color indexed="81"/>
            <rFont val="Arial"/>
            <family val="2"/>
            <charset val="238"/>
          </rPr>
          <t xml:space="preserve">
</t>
        </r>
        <r>
          <rPr>
            <b/>
            <u/>
            <sz val="10"/>
            <color indexed="81"/>
            <rFont val="Arial"/>
            <family val="2"/>
            <charset val="238"/>
          </rPr>
          <t>volitelné v případě, že lze zařadit:</t>
        </r>
        <r>
          <rPr>
            <b/>
            <sz val="9"/>
            <color indexed="81"/>
            <rFont val="Arial"/>
            <family val="2"/>
            <charset val="238"/>
          </rPr>
          <t xml:space="preserve">
</t>
        </r>
        <r>
          <rPr>
            <i/>
            <sz val="9"/>
            <color indexed="81"/>
            <rFont val="Arial"/>
            <family val="2"/>
            <charset val="238"/>
          </rPr>
          <t>5. místo podskupina
6. místo konstrukčně materiálová charakteristika
7. místo druh stavební akce</t>
        </r>
      </text>
    </comment>
    <comment ref="E5" authorId="0" shapeId="0" xr:uid="{78429E7C-FA0C-4F07-88BC-A5CC1C895832}">
      <text>
        <r>
          <rPr>
            <b/>
            <u/>
            <sz val="10"/>
            <color indexed="81"/>
            <rFont val="Calibri"/>
            <family val="2"/>
            <charset val="238"/>
          </rPr>
          <t>Vybrat stádium dle seznamu:</t>
        </r>
        <r>
          <rPr>
            <sz val="9"/>
            <color indexed="81"/>
            <rFont val="Calibri"/>
            <family val="2"/>
            <charset val="238"/>
          </rPr>
          <t xml:space="preserve">
</t>
        </r>
        <r>
          <rPr>
            <i/>
            <sz val="9"/>
            <color indexed="81"/>
            <rFont val="Calibri"/>
            <family val="2"/>
            <charset val="238"/>
          </rPr>
          <t xml:space="preserve">Nejčastěji se zpracovává rozpočet ve </t>
        </r>
        <r>
          <rPr>
            <b/>
            <i/>
            <sz val="9"/>
            <color indexed="81"/>
            <rFont val="Calibri"/>
            <family val="2"/>
            <charset val="238"/>
          </rPr>
          <t>Stádiu 3</t>
        </r>
        <r>
          <rPr>
            <i/>
            <sz val="9"/>
            <color indexed="81"/>
            <rFont val="Calibri"/>
            <family val="2"/>
            <charset val="238"/>
          </rPr>
          <t xml:space="preserve"> jako rozpočet jednotlivých SO a PS v rozsahu oceněných soupisů prací dle požadavků vyhlášky č. 169/2016 Sb. 
</t>
        </r>
        <r>
          <rPr>
            <sz val="9"/>
            <color indexed="81"/>
            <rFont val="Calibri"/>
            <family val="2"/>
            <charset val="238"/>
          </rPr>
          <t xml:space="preserve">V případě, </t>
        </r>
        <r>
          <rPr>
            <i/>
            <sz val="9"/>
            <color indexed="81"/>
            <rFont val="Calibri"/>
            <family val="2"/>
            <charset val="238"/>
          </rPr>
          <t xml:space="preserve">že je podkladem pro výběr zhotovitele na realizaci díla dokumentace ve </t>
        </r>
        <r>
          <rPr>
            <b/>
            <i/>
            <sz val="9"/>
            <color indexed="81"/>
            <rFont val="Calibri"/>
            <family val="2"/>
            <charset val="238"/>
          </rPr>
          <t>Stádiu 2</t>
        </r>
        <r>
          <rPr>
            <i/>
            <sz val="9"/>
            <color indexed="81"/>
            <rFont val="Calibri"/>
            <family val="2"/>
            <charset val="238"/>
          </rPr>
          <t xml:space="preserve"> - DUR (tj. v případě staveb kdy projektovou dokumentaci ve stádiu 3 zpracovává zhotovitel stavby), jsou rozpočty jednotlivých SO a PS zpracované ve </t>
        </r>
        <r>
          <rPr>
            <i/>
            <u/>
            <sz val="9"/>
            <color indexed="81"/>
            <rFont val="Calibri"/>
            <family val="2"/>
            <charset val="238"/>
          </rPr>
          <t>Formulářích SOPS stádia 3</t>
        </r>
        <r>
          <rPr>
            <i/>
            <sz val="9"/>
            <color indexed="81"/>
            <rFont val="Calibri"/>
            <family val="2"/>
            <charset val="238"/>
          </rPr>
          <t xml:space="preserve"> jako podklad pro sestavení souhrnného rozpočtu a určení předpokládané hodnoty zakázky pro další stádia.  V Řádku se uveden, že se jedná o </t>
        </r>
        <r>
          <rPr>
            <b/>
            <i/>
            <sz val="9"/>
            <color indexed="81"/>
            <rFont val="Calibri"/>
            <family val="2"/>
            <charset val="238"/>
          </rPr>
          <t>Stádium 2</t>
        </r>
        <r>
          <rPr>
            <i/>
            <sz val="9"/>
            <color indexed="81"/>
            <rFont val="Calibri"/>
            <family val="2"/>
            <charset val="238"/>
          </rPr>
          <t>.</t>
        </r>
        <r>
          <rPr>
            <sz val="9"/>
            <color indexed="81"/>
            <rFont val="Calibri"/>
            <family val="2"/>
            <charset val="238"/>
          </rPr>
          <t xml:space="preserve">
</t>
        </r>
      </text>
    </comment>
    <comment ref="F6" authorId="0" shapeId="0" xr:uid="{475BDE3B-66D4-452E-BCC4-BEFEB4D84A27}">
      <text>
        <r>
          <rPr>
            <b/>
            <u/>
            <sz val="10"/>
            <color indexed="81"/>
            <rFont val="Calibri"/>
            <family val="2"/>
            <charset val="238"/>
          </rPr>
          <t>Jiný vlastník SO/PS než SŽDC</t>
        </r>
        <r>
          <rPr>
            <sz val="9"/>
            <color indexed="81"/>
            <rFont val="Calibri"/>
            <family val="2"/>
            <charset val="238"/>
          </rPr>
          <t xml:space="preserve">
</t>
        </r>
        <r>
          <rPr>
            <i/>
            <sz val="9"/>
            <color indexed="81"/>
            <rFont val="Calibri"/>
            <family val="2"/>
            <charset val="238"/>
          </rPr>
          <t xml:space="preserve">v přípdě jiného vlastníka SO/PS než SŽDC, tj. v případě, že je uvedeno </t>
        </r>
        <r>
          <rPr>
            <b/>
            <i/>
            <sz val="9"/>
            <color indexed="81"/>
            <rFont val="Calibri"/>
            <family val="2"/>
            <charset val="238"/>
          </rPr>
          <t>"Ostatní"</t>
        </r>
        <r>
          <rPr>
            <i/>
            <sz val="9"/>
            <color indexed="81"/>
            <rFont val="Calibri"/>
            <family val="2"/>
            <charset val="238"/>
          </rPr>
          <t xml:space="preserve"> v položce "Majetek" bude doplněn  vlastník daného SO/PS (např. ČD a.s., PRE as.s, Veolie atd). 
</t>
        </r>
      </text>
    </comment>
    <comment ref="C10" authorId="0" shapeId="0" xr:uid="{217871D2-C573-4793-973F-B8B3D8A8614D}">
      <text>
        <r>
          <rPr>
            <b/>
            <i/>
            <sz val="10"/>
            <color indexed="81"/>
            <rFont val="Arial"/>
            <family val="2"/>
            <charset val="238"/>
          </rPr>
          <t xml:space="preserve">Třídící kód položky dle použité cenové soustavy. </t>
        </r>
        <r>
          <rPr>
            <i/>
            <sz val="10"/>
            <color indexed="81"/>
            <rFont val="Arial"/>
            <family val="2"/>
            <charset val="238"/>
          </rPr>
          <t xml:space="preserve">
V případě, že pro činnosti nejsou v použité cenové soustavě odpovídající položky, budou pro dané činnosti vytvořené nové samostatné položky (R-položky) s označením na první pozici R a číselným pořadím položky. (např. R123) detailně viz Směrnice SŽDC č. 20 kap. 3.4.4.</t>
        </r>
        <r>
          <rPr>
            <sz val="9"/>
            <color indexed="81"/>
            <rFont val="Arial"/>
            <family val="2"/>
            <charset val="238"/>
          </rPr>
          <t xml:space="preserve">
</t>
        </r>
      </text>
    </comment>
    <comment ref="D10" authorId="0" shapeId="0" xr:uid="{1D097B62-DF4E-46EE-9FB2-6A86BAB3336D}">
      <text>
        <r>
          <rPr>
            <b/>
            <i/>
            <sz val="10"/>
            <color indexed="81"/>
            <rFont val="Arial"/>
            <family val="2"/>
            <charset val="238"/>
          </rPr>
          <t xml:space="preserve">Číselné označení varianty položky v jednom Díle.
</t>
        </r>
        <r>
          <rPr>
            <i/>
            <sz val="10"/>
            <color indexed="81"/>
            <rFont val="Arial"/>
            <family val="2"/>
            <charset val="238"/>
          </rPr>
          <t xml:space="preserve">Vyplní se v případě, že  </t>
        </r>
        <r>
          <rPr>
            <i/>
            <u/>
            <sz val="10"/>
            <color indexed="81"/>
            <rFont val="Arial"/>
            <family val="2"/>
            <charset val="238"/>
          </rPr>
          <t xml:space="preserve">v jednom </t>
        </r>
        <r>
          <rPr>
            <b/>
            <i/>
            <u/>
            <sz val="10"/>
            <color indexed="81"/>
            <rFont val="Arial"/>
            <family val="2"/>
            <charset val="238"/>
          </rPr>
          <t xml:space="preserve">Díle </t>
        </r>
        <r>
          <rPr>
            <i/>
            <u/>
            <sz val="10"/>
            <color indexed="81"/>
            <rFont val="Arial"/>
            <family val="2"/>
            <charset val="238"/>
          </rPr>
          <t>je použitá položka</t>
        </r>
        <r>
          <rPr>
            <i/>
            <sz val="10"/>
            <color indexed="81"/>
            <rFont val="Arial"/>
            <family val="2"/>
            <charset val="238"/>
          </rPr>
          <t xml:space="preserve"> se shodným třídícím kódem </t>
        </r>
        <r>
          <rPr>
            <i/>
            <u/>
            <sz val="10"/>
            <color indexed="81"/>
            <rFont val="Arial"/>
            <family val="2"/>
            <charset val="238"/>
          </rPr>
          <t>víc než jednou</t>
        </r>
        <r>
          <rPr>
            <i/>
            <sz val="10"/>
            <color indexed="81"/>
            <rFont val="Arial"/>
            <family val="2"/>
            <charset val="238"/>
          </rPr>
          <t xml:space="preserve">. Když je jeden druh činnosti se shpdným třídícím kódem zařazen v jednom Díle víckrát bude pro účely následného zprcování  očíslován počet použití dané položky v </t>
        </r>
        <r>
          <rPr>
            <b/>
            <i/>
            <sz val="10"/>
            <color indexed="81"/>
            <rFont val="Arial"/>
            <family val="2"/>
            <charset val="238"/>
          </rPr>
          <t>Díle</t>
        </r>
        <r>
          <rPr>
            <i/>
            <sz val="10"/>
            <color indexed="81"/>
            <rFont val="Arial"/>
            <family val="2"/>
            <charset val="238"/>
          </rPr>
          <t xml:space="preserve"> vzestupnou číselnou řadou (1, 2 ,3...).</t>
        </r>
      </text>
    </comment>
    <comment ref="E10" authorId="0" shapeId="0" xr:uid="{9D0DECAC-BCB8-45B6-BC3D-5C9F08EE5983}">
      <text>
        <r>
          <rPr>
            <b/>
            <i/>
            <sz val="10"/>
            <color indexed="81"/>
            <rFont val="Arial"/>
            <family val="2"/>
            <charset val="238"/>
          </rPr>
          <t xml:space="preserve">Prioritně bude použita cenová soustava OTSKP.
</t>
        </r>
        <r>
          <rPr>
            <i/>
            <sz val="10"/>
            <color indexed="81"/>
            <rFont val="Arial"/>
            <family val="2"/>
            <charset val="238"/>
          </rPr>
          <t xml:space="preserve">v případě, že není v dané cenové soustavě položka zohledňující danou činnost, je možné použít jinou volně dostupnou cenovou soustavu, ke které je zajištěný neomezený dálkový přístup, za podmínek dodržení požadavků vyhlášky č.169/2016 Sb.
V případě individuální položky neuvedené v dané senové soustavě bude uvedeno </t>
        </r>
        <r>
          <rPr>
            <b/>
            <i/>
            <sz val="10"/>
            <color indexed="81"/>
            <rFont val="Arial"/>
            <family val="2"/>
            <charset val="238"/>
          </rPr>
          <t xml:space="preserve">R-položka.
</t>
        </r>
        <r>
          <rPr>
            <i/>
            <sz val="10"/>
            <color indexed="81"/>
            <rFont val="Arial"/>
            <family val="2"/>
            <charset val="238"/>
          </rPr>
          <t>detailně viz Směrnice SŽDC č. 20 kap. 3.4.3 a 3.4.4</t>
        </r>
        <r>
          <rPr>
            <sz val="9"/>
            <color indexed="81"/>
            <rFont val="Arial"/>
            <family val="2"/>
            <charset val="238"/>
          </rPr>
          <t xml:space="preserve">
</t>
        </r>
        <r>
          <rPr>
            <sz val="9"/>
            <color indexed="81"/>
            <rFont val="Tahoma"/>
            <family val="2"/>
            <charset val="238"/>
          </rPr>
          <t xml:space="preserve">
</t>
        </r>
      </text>
    </comment>
    <comment ref="H10" authorId="0" shapeId="0" xr:uid="{354C6BEC-C9AB-4683-B338-C9E38A25A419}">
      <text>
        <r>
          <rPr>
            <b/>
            <sz val="9"/>
            <color indexed="81"/>
            <rFont val="Arial"/>
            <family val="2"/>
            <charset val="238"/>
          </rPr>
          <t>Množství</t>
        </r>
        <r>
          <rPr>
            <sz val="9"/>
            <color indexed="81"/>
            <rFont val="Arial"/>
            <family val="2"/>
            <charset val="238"/>
          </rPr>
          <t xml:space="preserve"> v položce bude zaokrouhledno na </t>
        </r>
        <r>
          <rPr>
            <b/>
            <sz val="9"/>
            <color indexed="81"/>
            <rFont val="Arial"/>
            <family val="2"/>
            <charset val="238"/>
          </rPr>
          <t>3 desetinná místa</t>
        </r>
        <r>
          <rPr>
            <sz val="9"/>
            <color indexed="81"/>
            <rFont val="Arial"/>
            <family val="2"/>
            <charset val="238"/>
          </rPr>
          <t>.</t>
        </r>
        <r>
          <rPr>
            <sz val="9"/>
            <color indexed="81"/>
            <rFont val="Tahoma"/>
            <family val="2"/>
            <charset val="238"/>
          </rPr>
          <t xml:space="preserve">
</t>
        </r>
      </text>
    </comment>
    <comment ref="K12" authorId="0" shapeId="0" xr:uid="{9ACB16EC-0F2D-40DA-9FD8-3BF0C439177C}">
      <text>
        <r>
          <rPr>
            <b/>
            <sz val="9"/>
            <color indexed="81"/>
            <rFont val="Arial"/>
            <family val="2"/>
            <charset val="238"/>
          </rPr>
          <t>Jednotková cena</t>
        </r>
        <r>
          <rPr>
            <sz val="9"/>
            <color indexed="81"/>
            <rFont val="Arial"/>
            <family val="2"/>
            <charset val="238"/>
          </rPr>
          <t xml:space="preserve"> bude zaokrouhledná na </t>
        </r>
        <r>
          <rPr>
            <b/>
            <sz val="9"/>
            <color indexed="81"/>
            <rFont val="Arial"/>
            <family val="2"/>
            <charset val="238"/>
          </rPr>
          <t>2 desetinná místa</t>
        </r>
        <r>
          <rPr>
            <sz val="9"/>
            <color indexed="81"/>
            <rFont val="Arial"/>
            <family val="2"/>
            <charset val="238"/>
          </rPr>
          <t>.</t>
        </r>
        <r>
          <rPr>
            <b/>
            <sz val="9"/>
            <color indexed="81"/>
            <rFont val="Arial"/>
            <family val="2"/>
            <charset val="238"/>
          </rPr>
          <t xml:space="preserve">
</t>
        </r>
        <r>
          <rPr>
            <sz val="9"/>
            <color indexed="81"/>
            <rFont val="Tahoma"/>
            <family val="2"/>
            <charset val="238"/>
          </rPr>
          <t xml:space="preserve">
</t>
        </r>
      </text>
    </comment>
    <comment ref="F14" authorId="0" shapeId="0" xr:uid="{1D05B4A7-3834-42D5-8E00-5AFAE437D112}">
      <text>
        <r>
          <rPr>
            <b/>
            <i/>
            <u/>
            <sz val="10"/>
            <color indexed="81"/>
            <rFont val="Arial"/>
            <family val="2"/>
            <charset val="238"/>
          </rPr>
          <t>Přesný název položky</t>
        </r>
        <r>
          <rPr>
            <i/>
            <sz val="10"/>
            <color indexed="81"/>
            <rFont val="Arial"/>
            <family val="2"/>
            <charset val="238"/>
          </rPr>
          <t xml:space="preserve"> dle cenové soustavy, nebo vlastní název v případě položky mimo cenovou soustavu.</t>
        </r>
        <r>
          <rPr>
            <sz val="10"/>
            <color indexed="81"/>
            <rFont val="Arial"/>
            <family val="2"/>
            <charset val="238"/>
          </rPr>
          <t xml:space="preserve">
</t>
        </r>
      </text>
    </comment>
    <comment ref="F15" authorId="0" shapeId="0" xr:uid="{3829E223-1396-4CBF-956E-165FA306B7D6}">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16" authorId="0" shapeId="0" xr:uid="{CC65BA26-8EC6-410C-ADED-DB7BAC6A0F4E}">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17" authorId="0" shapeId="0" xr:uid="{C27ED1C6-2704-418D-B38F-AC381EDE3235}">
      <text>
        <r>
          <rPr>
            <b/>
            <i/>
            <u/>
            <sz val="10"/>
            <color indexed="81"/>
            <rFont val="Arial"/>
            <family val="2"/>
            <charset val="238"/>
          </rPr>
          <t>Technická specifikace položky :</t>
        </r>
        <r>
          <rPr>
            <i/>
            <sz val="10"/>
            <color indexed="81"/>
            <rFont val="Arial"/>
            <family val="2"/>
            <charset val="238"/>
          </rPr>
          <t xml:space="preserve">
uvede se odkaz na cenovou soustavu, nebo přesný popis specifikující dodávku materiálů nebo výrobků s jednoznačným popisem materiálu nebo výrobku s uvedením technických parametrů nebo vlastností požadovaných materiálů nebo výrobků za podmínek dodržení požadavků vyhlášky č.169/2016 Sb. 
Shodně označené R-položky použité v jednom SO nebo PS musí mít shodný název a technickou specifikaci a musí vycházet ze stejné individuální kalkulace.
V případě, že je technická specifikace položky bude provedena odkazem na cenovou stoustavu, uvede se:
</t>
        </r>
        <r>
          <rPr>
            <b/>
            <i/>
            <sz val="10"/>
            <color indexed="81"/>
            <rFont val="Arial"/>
            <family val="2"/>
            <charset val="238"/>
          </rPr>
          <t xml:space="preserve"> "Technická specifikace položky odpovídá příslušné cenové soustavě."</t>
        </r>
        <r>
          <rPr>
            <sz val="9"/>
            <color indexed="81"/>
            <rFont val="Tahoma"/>
            <family val="2"/>
            <charset val="238"/>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Salavová Mariana, Ing.</author>
    <author>Ing. Mariana Salavová</author>
  </authors>
  <commentList>
    <comment ref="I3" authorId="0" shapeId="0" xr:uid="{C91AA2EF-63C8-4232-B278-7650BC7044C8}">
      <text>
        <r>
          <rPr>
            <b/>
            <u/>
            <sz val="12"/>
            <color indexed="81"/>
            <rFont val="Calibri"/>
            <family val="2"/>
            <charset val="238"/>
            <scheme val="minor"/>
          </rPr>
          <t>Vložení nové položky:</t>
        </r>
        <r>
          <rPr>
            <b/>
            <sz val="11"/>
            <color indexed="81"/>
            <rFont val="Calibri"/>
            <family val="2"/>
            <charset val="238"/>
            <scheme val="minor"/>
          </rPr>
          <t xml:space="preserve">
</t>
        </r>
        <r>
          <rPr>
            <sz val="11"/>
            <color indexed="81"/>
            <rFont val="Calibri"/>
            <family val="2"/>
            <charset val="238"/>
            <scheme val="minor"/>
          </rPr>
          <t xml:space="preserve">pro přidání další položky umístěte </t>
        </r>
        <r>
          <rPr>
            <b/>
            <sz val="11"/>
            <color indexed="81"/>
            <rFont val="Calibri"/>
            <family val="2"/>
            <charset val="238"/>
            <scheme val="minor"/>
          </rPr>
          <t>kurzor do sloupce "B"</t>
        </r>
        <r>
          <rPr>
            <sz val="11"/>
            <color indexed="81"/>
            <rFont val="Calibri"/>
            <family val="2"/>
            <charset val="238"/>
            <scheme val="minor"/>
          </rPr>
          <t xml:space="preserve"> pod poslední řádek  předešlé položky, nebo pod začátek následného dílu a spusťte </t>
        </r>
        <r>
          <rPr>
            <b/>
            <sz val="11"/>
            <color indexed="81"/>
            <rFont val="Calibri"/>
            <family val="2"/>
            <charset val="238"/>
            <scheme val="minor"/>
          </rPr>
          <t>"Vložení položky"</t>
        </r>
        <r>
          <rPr>
            <sz val="11"/>
            <color indexed="81"/>
            <rFont val="Calibri"/>
            <family val="2"/>
            <charset val="238"/>
            <scheme val="minor"/>
          </rPr>
          <t xml:space="preserve">.  
Chcete-li přidat další položku k uzavřenému Dílu, umístěte </t>
        </r>
        <r>
          <rPr>
            <b/>
            <sz val="11"/>
            <color indexed="81"/>
            <rFont val="Calibri"/>
            <family val="2"/>
            <charset val="238"/>
            <scheme val="minor"/>
          </rPr>
          <t>kurzor do sloupce "B"</t>
        </r>
        <r>
          <rPr>
            <sz val="11"/>
            <color indexed="81"/>
            <rFont val="Calibri"/>
            <family val="2"/>
            <charset val="238"/>
            <scheme val="minor"/>
          </rPr>
          <t xml:space="preserve">, a to buď na číslo položky, před kterou chcete položku přidat, nebo na řádek se součtem dílu a spusťte </t>
        </r>
        <r>
          <rPr>
            <b/>
            <sz val="11"/>
            <color indexed="81"/>
            <rFont val="Calibri"/>
            <family val="2"/>
            <charset val="238"/>
            <scheme val="minor"/>
          </rPr>
          <t>"Vložení položky"</t>
        </r>
        <r>
          <rPr>
            <sz val="11"/>
            <color indexed="81"/>
            <rFont val="Calibri"/>
            <family val="2"/>
            <charset val="238"/>
            <scheme val="minor"/>
          </rPr>
          <t xml:space="preserve">.
Po přidání  položky do již uzavřeného Dílu musí být </t>
        </r>
        <r>
          <rPr>
            <b/>
            <sz val="11"/>
            <color indexed="81"/>
            <rFont val="Calibri"/>
            <family val="2"/>
            <charset val="238"/>
            <scheme val="minor"/>
          </rPr>
          <t>Díl znovu přepočítán</t>
        </r>
        <r>
          <rPr>
            <sz val="11"/>
            <color indexed="81"/>
            <rFont val="Calibri"/>
            <family val="2"/>
            <charset val="238"/>
            <scheme val="minor"/>
          </rPr>
          <t xml:space="preserve"> 
</t>
        </r>
        <r>
          <rPr>
            <sz val="9"/>
            <color indexed="81"/>
            <rFont val="Tahoma"/>
            <family val="2"/>
            <charset val="238"/>
          </rPr>
          <t xml:space="preserve">
</t>
        </r>
      </text>
    </comment>
    <comment ref="J3" authorId="1" shapeId="0" xr:uid="{21ABCEA8-B033-4CBF-8B21-67CCA8D84732}">
      <text>
        <r>
          <rPr>
            <b/>
            <sz val="12"/>
            <color indexed="81"/>
            <rFont val="Calibri"/>
            <family val="2"/>
            <charset val="238"/>
            <scheme val="minor"/>
          </rPr>
          <t>Smazání položky:</t>
        </r>
        <r>
          <rPr>
            <sz val="12"/>
            <color indexed="81"/>
            <rFont val="Calibri"/>
            <family val="2"/>
            <charset val="238"/>
            <scheme val="minor"/>
          </rPr>
          <t xml:space="preserve">
pro smazání položky umístěte kurzor do sloupce "B" na první řádek položky (pořadové číslo) a spusťte "</t>
        </r>
        <r>
          <rPr>
            <b/>
            <sz val="12"/>
            <color indexed="81"/>
            <rFont val="Calibri"/>
            <family val="2"/>
            <charset val="238"/>
            <scheme val="minor"/>
          </rPr>
          <t>Smazání položky</t>
        </r>
        <r>
          <rPr>
            <sz val="12"/>
            <color indexed="81"/>
            <rFont val="Calibri"/>
            <family val="2"/>
            <charset val="238"/>
            <scheme val="minor"/>
          </rPr>
          <t>".  Funkce smaže předmětný řádek a 3 další, je proto nezbytně nutné pro každou položku používat 4 řádky (Název, popis, výkaz výměr a technické specifikace)</t>
        </r>
      </text>
    </comment>
    <comment ref="K3" authorId="1" shapeId="0" xr:uid="{0A13D7E8-50A1-4BF7-B36C-6F6B8A905A93}">
      <text>
        <r>
          <rPr>
            <b/>
            <u/>
            <sz val="12"/>
            <color indexed="81"/>
            <rFont val="Calibri"/>
            <family val="2"/>
            <charset val="238"/>
            <scheme val="minor"/>
          </rPr>
          <t>Vložení nového Dílu:</t>
        </r>
        <r>
          <rPr>
            <b/>
            <sz val="11"/>
            <color indexed="81"/>
            <rFont val="Calibri"/>
            <family val="2"/>
            <charset val="238"/>
            <scheme val="minor"/>
          </rPr>
          <t xml:space="preserve">
</t>
        </r>
        <r>
          <rPr>
            <sz val="11"/>
            <color indexed="81"/>
            <rFont val="Calibri"/>
            <family val="2"/>
            <charset val="238"/>
            <scheme val="minor"/>
          </rPr>
          <t>nový</t>
        </r>
        <r>
          <rPr>
            <b/>
            <sz val="11"/>
            <color indexed="81"/>
            <rFont val="Calibri"/>
            <family val="2"/>
            <charset val="238"/>
            <scheme val="minor"/>
          </rPr>
          <t xml:space="preserve"> Díl  </t>
        </r>
        <r>
          <rPr>
            <sz val="11"/>
            <color indexed="81"/>
            <rFont val="Calibri"/>
            <family val="2"/>
            <charset val="238"/>
            <scheme val="minor"/>
          </rPr>
          <t xml:space="preserve">bude vytvořen až po </t>
        </r>
        <r>
          <rPr>
            <b/>
            <sz val="11"/>
            <color indexed="81"/>
            <rFont val="Calibri"/>
            <family val="2"/>
            <charset val="238"/>
            <scheme val="minor"/>
          </rPr>
          <t xml:space="preserve">uzavření předešlého Dílu součtem. Díly nesmí mít shodné číslování ani názvy.
</t>
        </r>
        <r>
          <rPr>
            <sz val="11"/>
            <color indexed="81"/>
            <rFont val="Calibri"/>
            <family val="2"/>
            <charset val="238"/>
            <scheme val="minor"/>
          </rPr>
          <t xml:space="preserve">Pro vložení nového </t>
        </r>
        <r>
          <rPr>
            <b/>
            <sz val="11"/>
            <color indexed="81"/>
            <rFont val="Calibri"/>
            <family val="2"/>
            <charset val="238"/>
            <scheme val="minor"/>
          </rPr>
          <t>Dílu</t>
        </r>
        <r>
          <rPr>
            <sz val="11"/>
            <color indexed="81"/>
            <rFont val="Calibri"/>
            <family val="2"/>
            <charset val="238"/>
            <scheme val="minor"/>
          </rPr>
          <t xml:space="preserve"> umístěte kurzor do sloupce "B" pod poslední řádek položky "</t>
        </r>
        <r>
          <rPr>
            <b/>
            <sz val="11"/>
            <color indexed="81"/>
            <rFont val="Calibri"/>
            <family val="2"/>
            <charset val="238"/>
            <scheme val="minor"/>
          </rPr>
          <t>Součet za díl</t>
        </r>
        <r>
          <rPr>
            <sz val="11"/>
            <color indexed="81"/>
            <rFont val="Calibri"/>
            <family val="2"/>
            <charset val="238"/>
            <scheme val="minor"/>
          </rPr>
          <t>" a spusťte "</t>
        </r>
        <r>
          <rPr>
            <b/>
            <sz val="11"/>
            <color indexed="81"/>
            <rFont val="Calibri"/>
            <family val="2"/>
            <charset val="238"/>
            <scheme val="minor"/>
          </rPr>
          <t>Vloži Díl</t>
        </r>
        <r>
          <rPr>
            <sz val="11"/>
            <color indexed="81"/>
            <rFont val="Calibri"/>
            <family val="2"/>
            <charset val="238"/>
            <scheme val="minor"/>
          </rPr>
          <t>" nebo požijte klávesovou zkratku "</t>
        </r>
        <r>
          <rPr>
            <b/>
            <sz val="11"/>
            <color indexed="81"/>
            <rFont val="Calibri"/>
            <family val="2"/>
            <charset val="238"/>
            <scheme val="minor"/>
          </rPr>
          <t>ctrl a</t>
        </r>
        <r>
          <rPr>
            <sz val="11"/>
            <color indexed="81"/>
            <rFont val="Calibri"/>
            <family val="2"/>
            <charset val="238"/>
            <scheme val="minor"/>
          </rPr>
          <t xml:space="preserve">".  </t>
        </r>
      </text>
    </comment>
    <comment ref="E4" authorId="0" shapeId="0" xr:uid="{3BF05448-8735-4995-B878-69DB674FC964}">
      <text>
        <r>
          <rPr>
            <b/>
            <u/>
            <sz val="10"/>
            <color indexed="81"/>
            <rFont val="Calibri"/>
            <family val="2"/>
            <charset val="238"/>
            <scheme val="minor"/>
          </rPr>
          <t>Vybrat kategorii dle seznamu</t>
        </r>
        <r>
          <rPr>
            <sz val="9"/>
            <color indexed="81"/>
            <rFont val="Calibri"/>
            <family val="2"/>
            <charset val="238"/>
            <scheme val="minor"/>
          </rPr>
          <t xml:space="preserve">
</t>
        </r>
        <r>
          <rPr>
            <i/>
            <sz val="9"/>
            <color indexed="81"/>
            <rFont val="Calibri"/>
            <family val="2"/>
            <charset val="238"/>
            <scheme val="minor"/>
          </rPr>
          <t>D.1.1      Zabezpečovací zařízení
D.1.2      Sdělovací zařízení
D.1.3      Silnoproudá technologie včetně DŘT
D.1.4      Ostatní technologická zařízení
D.2.1.1.0  Kolejový svršek 
D.2.1.1 .1 Kolejový spodek 
D.2.1.2  Nástupiště
D.2.1.3  Přejezdy a přechody
D.2.1.4  Mosty, propustky, zdi
D.2.1.5  Ostatní inženýrské objekty
D.2.1.6  Potrubní vedení
D.2.1.7  Tunely
D.2.1.8  Pozemní komunikace
D.2.1.9  Kabelovody, kolektory
D.2.1.10 Protihlukové objekty
D.2.2.1  Pozemní stavební objekty budov
D.2.2.2  Zastřešení nástupišť, přístřešky na nástupištích
D.2.2.3  Individuální protihluková opatření
D.2.2.4  Orientační systém
D.2.2.5  Demolice
D.2.2.6  Drobná architektura a oplocení
D.2.3.1  Trakční vedení
D.2.3.2  Napájecí stanice - stavební část
D.2.3.3  Spínací stanice - stavební část
D.2.3.4  Ohřev výhybek (elektrický, plynový)
D.2.3.5  Elektrické předtápěcí zařízení
D.2.3.6  Rozvody VN, NN, osvětlení a dálkové ovládání odpojovačů
D.2.3.7  Ukolejnění kovových konstrukcí
D.2.3.8  Vnější uzemnění
D.2.3.9  Ostatní kabelizace
D.2.4.1  Příprava území a kácení
D.2.4.2  Náhradní výsadba
D.2.4.3  Zabezpečení veřejných zájmů
D.9.8      SO 98-98 – Všeobecný objekt 
D.9.9     SO 90-90 – Odpady</t>
        </r>
      </text>
    </comment>
    <comment ref="I4" authorId="0" shapeId="0" xr:uid="{5FE3F12C-63C6-4A49-B5A7-4D658EB6FB60}">
      <text>
        <r>
          <rPr>
            <b/>
            <sz val="10"/>
            <color indexed="81"/>
            <rFont val="Arial"/>
            <family val="2"/>
            <charset val="238"/>
          </rPr>
          <t xml:space="preserve">Klasifikace pro zatřídění stavebních a inženýrských objektů
</t>
        </r>
        <r>
          <rPr>
            <sz val="10"/>
            <color indexed="81"/>
            <rFont val="Arial"/>
            <family val="2"/>
            <charset val="238"/>
          </rPr>
          <t xml:space="preserve">(viz Portál veřejných zakázek MMR):
</t>
        </r>
        <r>
          <rPr>
            <b/>
            <u/>
            <sz val="10"/>
            <color indexed="81"/>
            <rFont val="Arial"/>
            <family val="2"/>
            <charset val="238"/>
          </rPr>
          <t>Struktura klasifikace:</t>
        </r>
        <r>
          <rPr>
            <sz val="10"/>
            <color indexed="81"/>
            <rFont val="Arial"/>
            <family val="2"/>
            <charset val="238"/>
          </rPr>
          <t xml:space="preserve">
</t>
        </r>
        <r>
          <rPr>
            <b/>
            <sz val="10"/>
            <color indexed="81"/>
            <rFont val="Arial"/>
            <family val="2"/>
            <charset val="238"/>
          </rPr>
          <t>1. až 3.</t>
        </r>
        <r>
          <rPr>
            <sz val="10"/>
            <color indexed="81"/>
            <rFont val="Arial"/>
            <family val="2"/>
            <charset val="238"/>
          </rPr>
          <t xml:space="preserve"> místo obor
</t>
        </r>
        <r>
          <rPr>
            <b/>
            <sz val="10"/>
            <color indexed="81"/>
            <rFont val="Arial"/>
            <family val="2"/>
            <charset val="238"/>
          </rPr>
          <t>4.</t>
        </r>
        <r>
          <rPr>
            <sz val="10"/>
            <color indexed="81"/>
            <rFont val="Arial"/>
            <family val="2"/>
            <charset val="238"/>
          </rPr>
          <t xml:space="preserve"> místo skupina
</t>
        </r>
        <r>
          <rPr>
            <b/>
            <sz val="10"/>
            <color indexed="81"/>
            <rFont val="Arial"/>
            <family val="2"/>
            <charset val="238"/>
          </rPr>
          <t>5.</t>
        </r>
        <r>
          <rPr>
            <sz val="10"/>
            <color indexed="81"/>
            <rFont val="Arial"/>
            <family val="2"/>
            <charset val="238"/>
          </rPr>
          <t xml:space="preserve"> místo podskupina
</t>
        </r>
        <r>
          <rPr>
            <b/>
            <sz val="10"/>
            <color indexed="81"/>
            <rFont val="Arial"/>
            <family val="2"/>
            <charset val="238"/>
          </rPr>
          <t>6.</t>
        </r>
        <r>
          <rPr>
            <sz val="10"/>
            <color indexed="81"/>
            <rFont val="Arial"/>
            <family val="2"/>
            <charset val="238"/>
          </rPr>
          <t xml:space="preserve"> místo konstrukčně materiálová charakteristika
</t>
        </r>
        <r>
          <rPr>
            <b/>
            <sz val="10"/>
            <color indexed="81"/>
            <rFont val="Arial"/>
            <family val="2"/>
            <charset val="238"/>
          </rPr>
          <t>7.</t>
        </r>
        <r>
          <rPr>
            <sz val="10"/>
            <color indexed="81"/>
            <rFont val="Arial"/>
            <family val="2"/>
            <charset val="238"/>
          </rPr>
          <t xml:space="preserve"> místo druh stavební akce</t>
        </r>
        <r>
          <rPr>
            <sz val="9"/>
            <color indexed="81"/>
            <rFont val="Tahoma"/>
            <family val="2"/>
            <charset val="238"/>
          </rPr>
          <t xml:space="preserve">
</t>
        </r>
      </text>
    </comment>
    <comment ref="K4" authorId="0" shapeId="0" xr:uid="{94CB7219-CA29-4DDA-AC4E-BF31BAD5B3A5}">
      <text>
        <r>
          <rPr>
            <b/>
            <u/>
            <sz val="11"/>
            <color indexed="81"/>
            <rFont val="Arial"/>
            <family val="2"/>
            <charset val="238"/>
          </rPr>
          <t>1. až 3. místo obor:</t>
        </r>
        <r>
          <rPr>
            <b/>
            <u/>
            <sz val="9"/>
            <color indexed="81"/>
            <rFont val="Arial"/>
            <family val="2"/>
            <charset val="238"/>
          </rPr>
          <t xml:space="preserve">
</t>
        </r>
        <r>
          <rPr>
            <b/>
            <sz val="9"/>
            <color indexed="81"/>
            <rFont val="Arial"/>
            <family val="2"/>
            <charset val="238"/>
          </rPr>
          <t xml:space="preserve">obory stavebních objektů:
</t>
        </r>
        <r>
          <rPr>
            <b/>
            <i/>
            <sz val="9"/>
            <color indexed="81"/>
            <rFont val="Arial"/>
            <family val="2"/>
            <charset val="238"/>
          </rPr>
          <t>801</t>
        </r>
        <r>
          <rPr>
            <i/>
            <sz val="9"/>
            <color indexed="81"/>
            <rFont val="Arial"/>
            <family val="2"/>
            <charset val="238"/>
          </rPr>
          <t xml:space="preserve"> Budovy občanské výstavby
</t>
        </r>
        <r>
          <rPr>
            <b/>
            <i/>
            <sz val="9"/>
            <color indexed="81"/>
            <rFont val="Arial"/>
            <family val="2"/>
            <charset val="238"/>
          </rPr>
          <t>802</t>
        </r>
        <r>
          <rPr>
            <i/>
            <sz val="9"/>
            <color indexed="81"/>
            <rFont val="Arial"/>
            <family val="2"/>
            <charset val="238"/>
          </rPr>
          <t xml:space="preserve"> Haly občanské výstavby
</t>
        </r>
        <r>
          <rPr>
            <b/>
            <i/>
            <sz val="9"/>
            <color indexed="81"/>
            <rFont val="Arial"/>
            <family val="2"/>
            <charset val="238"/>
          </rPr>
          <t>803</t>
        </r>
        <r>
          <rPr>
            <i/>
            <sz val="9"/>
            <color indexed="81"/>
            <rFont val="Arial"/>
            <family val="2"/>
            <charset val="238"/>
          </rPr>
          <t xml:space="preserve"> Budovy pro bydlení
</t>
        </r>
        <r>
          <rPr>
            <b/>
            <i/>
            <sz val="9"/>
            <color indexed="81"/>
            <rFont val="Arial"/>
            <family val="2"/>
            <charset val="238"/>
          </rPr>
          <t>811</t>
        </r>
        <r>
          <rPr>
            <i/>
            <sz val="9"/>
            <color indexed="81"/>
            <rFont val="Arial"/>
            <family val="2"/>
            <charset val="238"/>
          </rPr>
          <t xml:space="preserve"> Haly pro výrobu a služby
</t>
        </r>
        <r>
          <rPr>
            <b/>
            <i/>
            <sz val="9"/>
            <color indexed="81"/>
            <rFont val="Arial"/>
            <family val="2"/>
            <charset val="238"/>
          </rPr>
          <t>812</t>
        </r>
        <r>
          <rPr>
            <i/>
            <sz val="9"/>
            <color indexed="81"/>
            <rFont val="Arial"/>
            <family val="2"/>
            <charset val="238"/>
          </rPr>
          <t xml:space="preserve"> Budovy pro výrobu a služby
</t>
        </r>
        <r>
          <rPr>
            <b/>
            <i/>
            <sz val="9"/>
            <color indexed="81"/>
            <rFont val="Arial"/>
            <family val="2"/>
            <charset val="238"/>
          </rPr>
          <t>813</t>
        </r>
        <r>
          <rPr>
            <i/>
            <sz val="9"/>
            <color indexed="81"/>
            <rFont val="Arial"/>
            <family val="2"/>
            <charset val="238"/>
          </rPr>
          <t xml:space="preserve"> Věže, stožáry a komíny
</t>
        </r>
        <r>
          <rPr>
            <b/>
            <i/>
            <sz val="9"/>
            <color indexed="81"/>
            <rFont val="Arial"/>
            <family val="2"/>
            <charset val="238"/>
          </rPr>
          <t>814</t>
        </r>
        <r>
          <rPr>
            <i/>
            <sz val="9"/>
            <color indexed="81"/>
            <rFont val="Arial"/>
            <family val="2"/>
            <charset val="238"/>
          </rPr>
          <t xml:space="preserve"> Nádrže a jímky čistíren vod a ostatní pozemní nádrže,  
        jímky zásobníky a jámy
</t>
        </r>
        <r>
          <rPr>
            <b/>
            <i/>
            <sz val="9"/>
            <color indexed="81"/>
            <rFont val="Arial"/>
            <family val="2"/>
            <charset val="238"/>
          </rPr>
          <t>815</t>
        </r>
        <r>
          <rPr>
            <i/>
            <sz val="9"/>
            <color indexed="81"/>
            <rFont val="Arial"/>
            <family val="2"/>
            <charset val="238"/>
          </rPr>
          <t xml:space="preserve"> Objekty pozemní zvláštní
</t>
        </r>
        <r>
          <rPr>
            <b/>
            <i/>
            <sz val="9"/>
            <color indexed="81"/>
            <rFont val="Arial"/>
            <family val="2"/>
            <charset val="238"/>
          </rPr>
          <t>817</t>
        </r>
        <r>
          <rPr>
            <i/>
            <sz val="9"/>
            <color indexed="81"/>
            <rFont val="Arial"/>
            <family val="2"/>
            <charset val="238"/>
          </rPr>
          <t xml:space="preserve"> Objekty jaderných zařízení
</t>
        </r>
        <r>
          <rPr>
            <b/>
            <i/>
            <sz val="9"/>
            <color indexed="81"/>
            <rFont val="Arial"/>
            <family val="2"/>
            <charset val="238"/>
          </rPr>
          <t>821</t>
        </r>
        <r>
          <rPr>
            <i/>
            <sz val="9"/>
            <color indexed="81"/>
            <rFont val="Arial"/>
            <family val="2"/>
            <charset val="238"/>
          </rPr>
          <t xml:space="preserve"> Mosty
</t>
        </r>
        <r>
          <rPr>
            <b/>
            <i/>
            <sz val="9"/>
            <color indexed="81"/>
            <rFont val="Arial"/>
            <family val="2"/>
            <charset val="238"/>
          </rPr>
          <t>822</t>
        </r>
        <r>
          <rPr>
            <i/>
            <sz val="9"/>
            <color indexed="81"/>
            <rFont val="Arial"/>
            <family val="2"/>
            <charset val="238"/>
          </rPr>
          <t xml:space="preserve"> Komunikace pozemní a letiště
</t>
        </r>
        <r>
          <rPr>
            <b/>
            <i/>
            <sz val="9"/>
            <color indexed="81"/>
            <rFont val="Arial"/>
            <family val="2"/>
            <charset val="238"/>
          </rPr>
          <t>823</t>
        </r>
        <r>
          <rPr>
            <i/>
            <sz val="9"/>
            <color indexed="81"/>
            <rFont val="Arial"/>
            <family val="2"/>
            <charset val="238"/>
          </rPr>
          <t xml:space="preserve"> Plochy a úpravy území
</t>
        </r>
        <r>
          <rPr>
            <b/>
            <i/>
            <sz val="9"/>
            <color indexed="81"/>
            <rFont val="Arial"/>
            <family val="2"/>
            <charset val="238"/>
          </rPr>
          <t>824</t>
        </r>
        <r>
          <rPr>
            <i/>
            <sz val="9"/>
            <color indexed="81"/>
            <rFont val="Arial"/>
            <family val="2"/>
            <charset val="238"/>
          </rPr>
          <t xml:space="preserve"> Dráhy kolejové
</t>
        </r>
        <r>
          <rPr>
            <b/>
            <i/>
            <sz val="9"/>
            <color indexed="81"/>
            <rFont val="Arial"/>
            <family val="2"/>
            <charset val="238"/>
          </rPr>
          <t>825</t>
        </r>
        <r>
          <rPr>
            <i/>
            <sz val="9"/>
            <color indexed="81"/>
            <rFont val="Arial"/>
            <family val="2"/>
            <charset val="238"/>
          </rPr>
          <t xml:space="preserve"> Objekty podzemní (mimo důlní)
</t>
        </r>
        <r>
          <rPr>
            <b/>
            <i/>
            <sz val="9"/>
            <color indexed="81"/>
            <rFont val="Arial"/>
            <family val="2"/>
            <charset val="238"/>
          </rPr>
          <t>826</t>
        </r>
        <r>
          <rPr>
            <i/>
            <sz val="9"/>
            <color indexed="81"/>
            <rFont val="Arial"/>
            <family val="2"/>
            <charset val="238"/>
          </rPr>
          <t xml:space="preserve"> Objekty podzemní důlní
</t>
        </r>
        <r>
          <rPr>
            <b/>
            <i/>
            <sz val="9"/>
            <color indexed="81"/>
            <rFont val="Arial"/>
            <family val="2"/>
            <charset val="238"/>
          </rPr>
          <t>827</t>
        </r>
        <r>
          <rPr>
            <i/>
            <sz val="9"/>
            <color indexed="81"/>
            <rFont val="Arial"/>
            <family val="2"/>
            <charset val="238"/>
          </rPr>
          <t xml:space="preserve"> Vedení trubní dálková a přípojná
</t>
        </r>
        <r>
          <rPr>
            <b/>
            <i/>
            <sz val="9"/>
            <color indexed="81"/>
            <rFont val="Arial"/>
            <family val="2"/>
            <charset val="238"/>
          </rPr>
          <t>828</t>
        </r>
        <r>
          <rPr>
            <i/>
            <sz val="9"/>
            <color indexed="81"/>
            <rFont val="Arial"/>
            <family val="2"/>
            <charset val="238"/>
          </rPr>
          <t xml:space="preserve"> Vedení elektrická a dráhy visuté
</t>
        </r>
        <r>
          <rPr>
            <b/>
            <i/>
            <sz val="9"/>
            <color indexed="81"/>
            <rFont val="Arial"/>
            <family val="2"/>
            <charset val="238"/>
          </rPr>
          <t>831</t>
        </r>
        <r>
          <rPr>
            <i/>
            <sz val="9"/>
            <color indexed="81"/>
            <rFont val="Arial"/>
            <family val="2"/>
            <charset val="238"/>
          </rPr>
          <t xml:space="preserve"> Hydromeliorace
</t>
        </r>
        <r>
          <rPr>
            <b/>
            <i/>
            <sz val="9"/>
            <color indexed="81"/>
            <rFont val="Arial"/>
            <family val="2"/>
            <charset val="238"/>
          </rPr>
          <t>832</t>
        </r>
        <r>
          <rPr>
            <i/>
            <sz val="9"/>
            <color indexed="81"/>
            <rFont val="Arial"/>
            <family val="2"/>
            <charset val="238"/>
          </rPr>
          <t xml:space="preserve"> Hráze a objekty na tocích
</t>
        </r>
        <r>
          <rPr>
            <b/>
            <i/>
            <sz val="9"/>
            <color indexed="81"/>
            <rFont val="Arial"/>
            <family val="2"/>
            <charset val="238"/>
          </rPr>
          <t>833</t>
        </r>
        <r>
          <rPr>
            <i/>
            <sz val="9"/>
            <color indexed="81"/>
            <rFont val="Arial"/>
            <family val="2"/>
            <charset val="238"/>
          </rPr>
          <t xml:space="preserve"> Nádrže na tocích, úpravy toků a kanály
</t>
        </r>
        <r>
          <rPr>
            <b/>
            <sz val="9"/>
            <color indexed="81"/>
            <rFont val="Arial"/>
            <family val="2"/>
            <charset val="238"/>
          </rPr>
          <t xml:space="preserve">
obory stavebních prací výrobní povahy:
</t>
        </r>
        <r>
          <rPr>
            <b/>
            <i/>
            <sz val="9"/>
            <color indexed="81"/>
            <rFont val="Arial"/>
            <family val="2"/>
            <charset val="238"/>
          </rPr>
          <t>838</t>
        </r>
        <r>
          <rPr>
            <i/>
            <sz val="9"/>
            <color indexed="81"/>
            <rFont val="Arial"/>
            <family val="2"/>
            <charset val="238"/>
          </rPr>
          <t xml:space="preserve"> Práce stavební při budování technologických zařizení
</t>
        </r>
        <r>
          <rPr>
            <b/>
            <i/>
            <sz val="9"/>
            <color indexed="81"/>
            <rFont val="Arial"/>
            <family val="2"/>
            <charset val="238"/>
          </rPr>
          <t>839</t>
        </r>
        <r>
          <rPr>
            <i/>
            <sz val="9"/>
            <color indexed="81"/>
            <rFont val="Arial"/>
            <family val="2"/>
            <charset val="238"/>
          </rPr>
          <t xml:space="preserve"> Práce výrobní povahy ve stavebnictví</t>
        </r>
      </text>
    </comment>
    <comment ref="L4" authorId="0" shapeId="0" xr:uid="{E8D1AB05-5138-4035-9A82-5F79A5A01933}">
      <text>
        <r>
          <rPr>
            <b/>
            <u/>
            <sz val="10"/>
            <color indexed="81"/>
            <rFont val="Arial"/>
            <family val="2"/>
            <charset val="238"/>
          </rPr>
          <t>povinné:</t>
        </r>
        <r>
          <rPr>
            <b/>
            <sz val="9"/>
            <color indexed="81"/>
            <rFont val="Arial"/>
            <family val="2"/>
            <charset val="238"/>
          </rPr>
          <t xml:space="preserve">
</t>
        </r>
        <r>
          <rPr>
            <b/>
            <i/>
            <sz val="9"/>
            <color indexed="81"/>
            <rFont val="Arial"/>
            <family val="2"/>
            <charset val="238"/>
          </rPr>
          <t>4. místo skupina</t>
        </r>
        <r>
          <rPr>
            <b/>
            <sz val="9"/>
            <color indexed="81"/>
            <rFont val="Arial"/>
            <family val="2"/>
            <charset val="238"/>
          </rPr>
          <t xml:space="preserve">
</t>
        </r>
        <r>
          <rPr>
            <b/>
            <u/>
            <sz val="10"/>
            <color indexed="81"/>
            <rFont val="Arial"/>
            <family val="2"/>
            <charset val="238"/>
          </rPr>
          <t>volitelné v případě, že lze zařadit:</t>
        </r>
        <r>
          <rPr>
            <b/>
            <sz val="9"/>
            <color indexed="81"/>
            <rFont val="Arial"/>
            <family val="2"/>
            <charset val="238"/>
          </rPr>
          <t xml:space="preserve">
</t>
        </r>
        <r>
          <rPr>
            <i/>
            <sz val="9"/>
            <color indexed="81"/>
            <rFont val="Arial"/>
            <family val="2"/>
            <charset val="238"/>
          </rPr>
          <t>5. místo podskupina
6. místo konstrukčně materiálová charakteristika
7. místo druh stavební akce</t>
        </r>
      </text>
    </comment>
    <comment ref="E5" authorId="0" shapeId="0" xr:uid="{FC70D96E-D275-4A43-85A9-A6839BD84B29}">
      <text>
        <r>
          <rPr>
            <b/>
            <u/>
            <sz val="10"/>
            <color indexed="81"/>
            <rFont val="Calibri"/>
            <family val="2"/>
            <charset val="238"/>
            <scheme val="minor"/>
          </rPr>
          <t>Vybrat stádium dle seznamu:</t>
        </r>
        <r>
          <rPr>
            <sz val="9"/>
            <color indexed="81"/>
            <rFont val="Calibri"/>
            <family val="2"/>
            <charset val="238"/>
            <scheme val="minor"/>
          </rPr>
          <t xml:space="preserve">
</t>
        </r>
        <r>
          <rPr>
            <i/>
            <sz val="9"/>
            <color indexed="81"/>
            <rFont val="Calibri"/>
            <family val="2"/>
            <charset val="238"/>
            <scheme val="minor"/>
          </rPr>
          <t xml:space="preserve">Nejčastěji se zpracovává rozpočet ve </t>
        </r>
        <r>
          <rPr>
            <b/>
            <i/>
            <sz val="9"/>
            <color indexed="81"/>
            <rFont val="Calibri"/>
            <family val="2"/>
            <charset val="238"/>
            <scheme val="minor"/>
          </rPr>
          <t>Stádiu 3</t>
        </r>
        <r>
          <rPr>
            <i/>
            <sz val="9"/>
            <color indexed="81"/>
            <rFont val="Calibri"/>
            <family val="2"/>
            <charset val="238"/>
            <scheme val="minor"/>
          </rPr>
          <t xml:space="preserve"> jako rozpočet jednotlivých SO a PS v rozsahu oceněných soupisů prací dle požadavků vyhlášky č. 169/2016 Sb. 
</t>
        </r>
        <r>
          <rPr>
            <b/>
            <i/>
            <sz val="9"/>
            <color indexed="81"/>
            <rFont val="Calibri"/>
            <family val="2"/>
            <charset val="238"/>
            <scheme val="minor"/>
          </rPr>
          <t>Stádium 2</t>
        </r>
        <r>
          <rPr>
            <i/>
            <sz val="9"/>
            <color indexed="81"/>
            <rFont val="Calibri"/>
            <family val="2"/>
            <charset val="238"/>
            <scheme val="minor"/>
          </rPr>
          <t xml:space="preserve"> je standardně zpracováváno pro dokumentace pro územní řízení DUR / povolení záměru dle NSZ. Do formuláře rozpočtu není nutné doplňovat výkaz výměr, neboť se nejedná o dokumentaci ve smyslu požadavků vyhlášky č. 169/2016 Sb. </t>
        </r>
        <r>
          <rPr>
            <sz val="9"/>
            <color indexed="81"/>
            <rFont val="Calibri"/>
            <family val="2"/>
            <charset val="238"/>
            <scheme val="minor"/>
          </rPr>
          <t xml:space="preserve">
</t>
        </r>
      </text>
    </comment>
    <comment ref="F6" authorId="0" shapeId="0" xr:uid="{EA8D968C-C1FF-417E-85EB-E23FAD498DE4}">
      <text>
        <r>
          <rPr>
            <b/>
            <u/>
            <sz val="10"/>
            <color indexed="81"/>
            <rFont val="Calibri"/>
            <family val="2"/>
            <charset val="238"/>
            <scheme val="minor"/>
          </rPr>
          <t>Jiný vlastník SO/PS než SŽDC</t>
        </r>
        <r>
          <rPr>
            <sz val="9"/>
            <color indexed="81"/>
            <rFont val="Calibri"/>
            <family val="2"/>
            <charset val="238"/>
            <scheme val="minor"/>
          </rPr>
          <t xml:space="preserve">
</t>
        </r>
        <r>
          <rPr>
            <i/>
            <sz val="9"/>
            <color indexed="81"/>
            <rFont val="Calibri"/>
            <family val="2"/>
            <charset val="238"/>
            <scheme val="minor"/>
          </rPr>
          <t xml:space="preserve">v přípdě jiného vlastníka SO/PS než SŽDC, tj. v případě, že je uvedeno </t>
        </r>
        <r>
          <rPr>
            <b/>
            <i/>
            <sz val="9"/>
            <color indexed="81"/>
            <rFont val="Calibri"/>
            <family val="2"/>
            <charset val="238"/>
            <scheme val="minor"/>
          </rPr>
          <t>"Ostatní"</t>
        </r>
        <r>
          <rPr>
            <i/>
            <sz val="9"/>
            <color indexed="81"/>
            <rFont val="Calibri"/>
            <family val="2"/>
            <charset val="238"/>
            <scheme val="minor"/>
          </rPr>
          <t xml:space="preserve"> v položce "Majetek" bude doplněn  vlastník daného SO/PS (např. ČD a.s., PRE as.s, Veolie atd). 
</t>
        </r>
      </text>
    </comment>
    <comment ref="C10" authorId="0" shapeId="0" xr:uid="{1F193DB5-939A-4B9D-9203-A849A211FCE2}">
      <text>
        <r>
          <rPr>
            <b/>
            <i/>
            <sz val="10"/>
            <color indexed="81"/>
            <rFont val="Arial"/>
            <family val="2"/>
            <charset val="238"/>
          </rPr>
          <t xml:space="preserve">Třídící kód položky dle použité cenové soustavy. </t>
        </r>
        <r>
          <rPr>
            <i/>
            <sz val="10"/>
            <color indexed="81"/>
            <rFont val="Arial"/>
            <family val="2"/>
            <charset val="238"/>
          </rPr>
          <t xml:space="preserve">
V případě, že pro činnosti nejsou v použité cenové soustavě odpovídající položky, budou pro dané činnosti vytvořené nové samostatné položky (R-položky) s označením na první pozici R a číselným pořadím položky. (např. R123) detailně viz Směrnice SŽDC č. 20 kap. 3.4.4.</t>
        </r>
        <r>
          <rPr>
            <sz val="9"/>
            <color indexed="81"/>
            <rFont val="Arial"/>
            <family val="2"/>
            <charset val="238"/>
          </rPr>
          <t xml:space="preserve">
</t>
        </r>
      </text>
    </comment>
    <comment ref="D10" authorId="0" shapeId="0" xr:uid="{B2FB51B7-CD2D-4F08-8B25-87B77F8D85BF}">
      <text>
        <r>
          <rPr>
            <b/>
            <i/>
            <sz val="10"/>
            <color indexed="81"/>
            <rFont val="Arial"/>
            <family val="2"/>
            <charset val="238"/>
          </rPr>
          <t xml:space="preserve">Číselné označení varianty položky v jednom Díle.
</t>
        </r>
        <r>
          <rPr>
            <i/>
            <sz val="10"/>
            <color indexed="81"/>
            <rFont val="Arial"/>
            <family val="2"/>
            <charset val="238"/>
          </rPr>
          <t xml:space="preserve">Vyplní se v případě, že  </t>
        </r>
        <r>
          <rPr>
            <i/>
            <u/>
            <sz val="10"/>
            <color indexed="81"/>
            <rFont val="Arial"/>
            <family val="2"/>
            <charset val="238"/>
          </rPr>
          <t xml:space="preserve">v jednom </t>
        </r>
        <r>
          <rPr>
            <b/>
            <i/>
            <u/>
            <sz val="10"/>
            <color indexed="81"/>
            <rFont val="Arial"/>
            <family val="2"/>
            <charset val="238"/>
          </rPr>
          <t xml:space="preserve">Díle </t>
        </r>
        <r>
          <rPr>
            <i/>
            <u/>
            <sz val="10"/>
            <color indexed="81"/>
            <rFont val="Arial"/>
            <family val="2"/>
            <charset val="238"/>
          </rPr>
          <t>je použitá položka</t>
        </r>
        <r>
          <rPr>
            <i/>
            <sz val="10"/>
            <color indexed="81"/>
            <rFont val="Arial"/>
            <family val="2"/>
            <charset val="238"/>
          </rPr>
          <t xml:space="preserve"> se shodným třídícím kódem </t>
        </r>
        <r>
          <rPr>
            <i/>
            <u/>
            <sz val="10"/>
            <color indexed="81"/>
            <rFont val="Arial"/>
            <family val="2"/>
            <charset val="238"/>
          </rPr>
          <t>víc než jednou</t>
        </r>
        <r>
          <rPr>
            <i/>
            <sz val="10"/>
            <color indexed="81"/>
            <rFont val="Arial"/>
            <family val="2"/>
            <charset val="238"/>
          </rPr>
          <t xml:space="preserve">. Když je jeden druh činnosti se shodným třídícím kódem zařazen v jednom Díle víckrát bude pro účely následného zpracování  očíslován počet použití dané položky v </t>
        </r>
        <r>
          <rPr>
            <b/>
            <i/>
            <sz val="10"/>
            <color indexed="81"/>
            <rFont val="Arial"/>
            <family val="2"/>
            <charset val="238"/>
          </rPr>
          <t>Díle</t>
        </r>
        <r>
          <rPr>
            <i/>
            <sz val="10"/>
            <color indexed="81"/>
            <rFont val="Arial"/>
            <family val="2"/>
            <charset val="238"/>
          </rPr>
          <t xml:space="preserve"> vzestupnou číselnou řadou (1, 2 ,3...).</t>
        </r>
      </text>
    </comment>
    <comment ref="E10" authorId="0" shapeId="0" xr:uid="{96F794A6-C618-4CC2-A4CB-39DA198F4615}">
      <text>
        <r>
          <rPr>
            <b/>
            <i/>
            <sz val="10"/>
            <color indexed="81"/>
            <rFont val="Arial"/>
            <family val="2"/>
            <charset val="238"/>
          </rPr>
          <t xml:space="preserve">Prioritně bude použita cenová soustava OTSKP.
</t>
        </r>
        <r>
          <rPr>
            <i/>
            <sz val="10"/>
            <color indexed="81"/>
            <rFont val="Arial"/>
            <family val="2"/>
            <charset val="238"/>
          </rPr>
          <t xml:space="preserve">v případě, že není v dané cenové soustavě položka zohledňující danou činnost, je možné použít jinou volně dostupnou cenovou soustavu, ke které je zajištěný neomezený dálkový přístup, za podmínek dodržení požadavků vyhlášky č.169/2016 Sb.
V případě individuální položky neuvedené v dané cenové soustavě bude uvedeno </t>
        </r>
        <r>
          <rPr>
            <b/>
            <i/>
            <sz val="10"/>
            <color indexed="81"/>
            <rFont val="Arial"/>
            <family val="2"/>
            <charset val="238"/>
          </rPr>
          <t xml:space="preserve">R-položka.
</t>
        </r>
        <r>
          <rPr>
            <i/>
            <sz val="10"/>
            <color indexed="81"/>
            <rFont val="Arial"/>
            <family val="2"/>
            <charset val="238"/>
          </rPr>
          <t>detailně viz Směrnice SŽDC č. 20 kap. 3.4.3 a 3.4.4</t>
        </r>
        <r>
          <rPr>
            <sz val="9"/>
            <color indexed="81"/>
            <rFont val="Arial"/>
            <family val="2"/>
            <charset val="238"/>
          </rPr>
          <t xml:space="preserve">
</t>
        </r>
        <r>
          <rPr>
            <sz val="9"/>
            <color indexed="81"/>
            <rFont val="Tahoma"/>
            <family val="2"/>
            <charset val="238"/>
          </rPr>
          <t xml:space="preserve">
</t>
        </r>
      </text>
    </comment>
    <comment ref="H10" authorId="0" shapeId="0" xr:uid="{E31DDA92-7B01-4AFC-B083-D0F14B040555}">
      <text>
        <r>
          <rPr>
            <b/>
            <sz val="9"/>
            <color indexed="81"/>
            <rFont val="Arial"/>
            <family val="2"/>
            <charset val="238"/>
          </rPr>
          <t>Množství</t>
        </r>
        <r>
          <rPr>
            <sz val="9"/>
            <color indexed="81"/>
            <rFont val="Arial"/>
            <family val="2"/>
            <charset val="238"/>
          </rPr>
          <t xml:space="preserve"> v položce bude zaokrouhleno na </t>
        </r>
        <r>
          <rPr>
            <b/>
            <sz val="9"/>
            <color indexed="81"/>
            <rFont val="Arial"/>
            <family val="2"/>
            <charset val="238"/>
          </rPr>
          <t>3 desetinná místa</t>
        </r>
        <r>
          <rPr>
            <sz val="9"/>
            <color indexed="81"/>
            <rFont val="Arial"/>
            <family val="2"/>
            <charset val="238"/>
          </rPr>
          <t>.</t>
        </r>
        <r>
          <rPr>
            <sz val="9"/>
            <color indexed="81"/>
            <rFont val="Tahoma"/>
            <family val="2"/>
            <charset val="238"/>
          </rPr>
          <t xml:space="preserve">
</t>
        </r>
      </text>
    </comment>
    <comment ref="K12" authorId="0" shapeId="0" xr:uid="{0D02F3BD-EF94-4117-8AF4-5E5A791538B0}">
      <text>
        <r>
          <rPr>
            <b/>
            <sz val="9"/>
            <color indexed="81"/>
            <rFont val="Arial"/>
            <family val="2"/>
            <charset val="238"/>
          </rPr>
          <t>Jednotková cena</t>
        </r>
        <r>
          <rPr>
            <sz val="9"/>
            <color indexed="81"/>
            <rFont val="Arial"/>
            <family val="2"/>
            <charset val="238"/>
          </rPr>
          <t xml:space="preserve"> bude zaokrouhlená na </t>
        </r>
        <r>
          <rPr>
            <b/>
            <sz val="9"/>
            <color indexed="81"/>
            <rFont val="Arial"/>
            <family val="2"/>
            <charset val="238"/>
          </rPr>
          <t>2 desetinná místa</t>
        </r>
        <r>
          <rPr>
            <sz val="9"/>
            <color indexed="81"/>
            <rFont val="Arial"/>
            <family val="2"/>
            <charset val="238"/>
          </rPr>
          <t>.</t>
        </r>
        <r>
          <rPr>
            <b/>
            <sz val="9"/>
            <color indexed="81"/>
            <rFont val="Arial"/>
            <family val="2"/>
            <charset val="238"/>
          </rPr>
          <t xml:space="preserve">
</t>
        </r>
        <r>
          <rPr>
            <sz val="9"/>
            <color indexed="81"/>
            <rFont val="Tahoma"/>
            <family val="2"/>
            <charset val="238"/>
          </rPr>
          <t xml:space="preserve">
</t>
        </r>
      </text>
    </comment>
    <comment ref="F14" authorId="0" shapeId="0" xr:uid="{1E066867-E085-4B25-A08F-EA39C0AF4FC7}">
      <text>
        <r>
          <rPr>
            <b/>
            <i/>
            <u/>
            <sz val="10"/>
            <color indexed="81"/>
            <rFont val="Arial"/>
            <family val="2"/>
            <charset val="238"/>
          </rPr>
          <t>Přesný název položky</t>
        </r>
        <r>
          <rPr>
            <i/>
            <sz val="10"/>
            <color indexed="81"/>
            <rFont val="Arial"/>
            <family val="2"/>
            <charset val="238"/>
          </rPr>
          <t xml:space="preserve"> dle cenové soustavy, nebo vlastní název v případě položky mimo cenovou soustavu.</t>
        </r>
        <r>
          <rPr>
            <sz val="10"/>
            <color indexed="81"/>
            <rFont val="Arial"/>
            <family val="2"/>
            <charset val="238"/>
          </rPr>
          <t xml:space="preserve">
</t>
        </r>
      </text>
    </comment>
    <comment ref="F15" authorId="0" shapeId="0" xr:uid="{291A7BD5-5CBA-4991-86D6-742806F4480B}">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16" authorId="0" shapeId="0" xr:uid="{4D9C7238-3A79-403F-AF02-27F04DF213B1}">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17" authorId="0" shapeId="0" xr:uid="{7FDD9676-A9D0-4A99-B667-B8C6248A1006}">
      <text>
        <r>
          <rPr>
            <b/>
            <i/>
            <u/>
            <sz val="10"/>
            <color indexed="81"/>
            <rFont val="Arial"/>
            <family val="2"/>
            <charset val="238"/>
          </rPr>
          <t>Technická specifikace položky :</t>
        </r>
        <r>
          <rPr>
            <i/>
            <sz val="10"/>
            <color indexed="81"/>
            <rFont val="Arial"/>
            <family val="2"/>
            <charset val="238"/>
          </rPr>
          <t xml:space="preserve">
uvede se odkaz na cenovou soustavu, nebo přesný popis specifikující dodávku materiálů nebo výrobků s jednoznačným popisem materiálu nebo výrobku s uvedením technických parametrů nebo vlastností požadovaných materiálů nebo výrobků za podmínek dodržení požadavků vyhlášky č.169/2016 Sb. 
Shodně označené R-položky použité v jednom SO nebo PS musí mít shodný název a technickou specifikaci a musí vycházet ze stejné individuální kalkulace.
V případě, že je technická specifikace položky bude provedena odkazem na cenovou stoustavu, uvede se:
</t>
        </r>
        <r>
          <rPr>
            <b/>
            <i/>
            <sz val="10"/>
            <color indexed="81"/>
            <rFont val="Arial"/>
            <family val="2"/>
            <charset val="238"/>
          </rPr>
          <t xml:space="preserve"> "Technická specifikace položky odpovídá příslušné cenové soustavě."</t>
        </r>
        <r>
          <rPr>
            <sz val="9"/>
            <color indexed="81"/>
            <rFont val="Tahoma"/>
            <family val="2"/>
            <charset val="238"/>
          </rPr>
          <t xml:space="preserve">
</t>
        </r>
      </text>
    </comment>
    <comment ref="F19" authorId="0" shapeId="0" xr:uid="{B9EA44E5-57AD-4631-AB61-5ADAEE5F010B}">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20" authorId="0" shapeId="0" xr:uid="{74183247-2F1C-41DD-A928-4C3B8D822B9F}">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 ref="F23" authorId="0" shapeId="0" xr:uid="{D62C2BE8-BB7D-4D89-AC18-823FE49A4B8E}">
      <text>
        <r>
          <rPr>
            <i/>
            <sz val="10"/>
            <color indexed="81"/>
            <rFont val="Arial"/>
            <family val="2"/>
            <charset val="238"/>
          </rPr>
          <t>Doplnění názvu položky upřesňující popis dané položky</t>
        </r>
        <r>
          <rPr>
            <b/>
            <i/>
            <sz val="10"/>
            <color indexed="81"/>
            <rFont val="Arial"/>
            <family val="2"/>
            <charset val="238"/>
          </rPr>
          <t>.
V případě, že název položky odpovídá popisu položky, pole zůstane bez vyplnění.</t>
        </r>
        <r>
          <rPr>
            <sz val="9"/>
            <color indexed="81"/>
            <rFont val="Tahoma"/>
            <family val="2"/>
            <charset val="238"/>
          </rPr>
          <t xml:space="preserve">
</t>
        </r>
      </text>
    </comment>
    <comment ref="F24" authorId="0" shapeId="0" xr:uid="{8F5DBDD5-CD68-4FB2-AE01-9E8A04C50102}">
      <text>
        <r>
          <rPr>
            <i/>
            <sz val="10"/>
            <color indexed="81"/>
            <rFont val="Arial"/>
            <family val="2"/>
            <charset val="238"/>
          </rPr>
          <t>Způsob stanovení množství položky, nebo odkaz na příslušnou přílohu dokumentace.</t>
        </r>
        <r>
          <rPr>
            <sz val="9"/>
            <color indexed="81"/>
            <rFont val="Tahoma"/>
            <family val="2"/>
            <charset val="238"/>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<sst xmlns="http://schemas.openxmlformats.org/spreadsheetml/2006/main" count="4476" uniqueCount="1038">
  <si>
    <t>S</t>
  </si>
  <si>
    <t>Stavba:</t>
  </si>
  <si>
    <t>Zvýšení bezpečnosti na přejezdu v km 94,356 (P7953) trati Brno - Vlárský průsmyk</t>
  </si>
  <si>
    <t>O</t>
  </si>
  <si>
    <t>Rozpočet:</t>
  </si>
  <si>
    <t>SO 01-10-01.01</t>
  </si>
  <si>
    <t>Železniční svršek</t>
  </si>
  <si>
    <t>Typ</t>
  </si>
  <si>
    <t>Poř. číslo</t>
  </si>
  <si>
    <t>Kód položky</t>
  </si>
  <si>
    <t>Varianta</t>
  </si>
  <si>
    <t>Název položky</t>
  </si>
  <si>
    <t>MJ</t>
  </si>
  <si>
    <t>Množství</t>
  </si>
  <si>
    <t>Cena</t>
  </si>
  <si>
    <t>Jednotková</t>
  </si>
  <si>
    <t>Celkem</t>
  </si>
  <si>
    <t>2</t>
  </si>
  <si>
    <t>3</t>
  </si>
  <si>
    <t>4</t>
  </si>
  <si>
    <t>5</t>
  </si>
  <si>
    <t>6</t>
  </si>
  <si>
    <t>9</t>
  </si>
  <si>
    <t>10</t>
  </si>
  <si>
    <t>SD</t>
  </si>
  <si>
    <t>0</t>
  </si>
  <si>
    <t>Všeobecné podmínky:</t>
  </si>
  <si>
    <t>P</t>
  </si>
  <si>
    <t>R02911</t>
  </si>
  <si>
    <t>OSTATNÍ POŽADAVKY - GEODETICKÉ ZAMĚŘENÍ</t>
  </si>
  <si>
    <t>KPL</t>
  </si>
  <si>
    <t>PP</t>
  </si>
  <si>
    <t>Geodetické vytýčení a zaměření skutečného provedení SO/PS</t>
  </si>
  <si>
    <t>VV</t>
  </si>
  <si>
    <t>1: Dle technické zprávy, výkresových příloh projektové dokumentace, TKP staveb státních drah a výkazů materiálu projektu a souhrnných částí dokumentace stavby.
2: 1kpl</t>
  </si>
  <si>
    <t>TS</t>
  </si>
  <si>
    <t>zahrnuje veškeré náklady spojené s objednatelem požadovanými pracemi</t>
  </si>
  <si>
    <t>R029511</t>
  </si>
  <si>
    <t>OSTATNÍ POŽADAVKY - KONTROLA GPK MĚŘÍCÍM VOZEM</t>
  </si>
  <si>
    <t>km</t>
  </si>
  <si>
    <t>1: Dle technické zprávy, výkresových příloh projektové dokumentace, TKP staveb státních drah a výkazů materiálu projektu a souhrnných částí dokumentace stavby.
2: 219,968m/1000</t>
  </si>
  <si>
    <t>015</t>
  </si>
  <si>
    <t>Poplatky za skládku:</t>
  </si>
  <si>
    <t>R015111</t>
  </si>
  <si>
    <t>POPLATKY ZA LIKVIDACI ODPADŮ NEKONTAMINOVANÝCH VČETNĚ DOPRAVY NA SKLÁDKU A VEŠKERÉ MANIPULACE - 17 05 04 VYTĚŽENÉ ZEMINY A HORNINY - I. TŘÍDA TĚŽITELNOSTI</t>
  </si>
  <si>
    <t>T</t>
  </si>
  <si>
    <t>1. Položka obsahuje:
 – veškeré poplatky provozovateli skládky, recyklační linky nebo jiného zařízení na zpracování nebo likvidaci odpadů související s převzetím, uložením, zpracováním nebo likvidací odpadu
2. Položka neobsahuje:
 – náklady spojené s dopravou odpadu z místa stavby na místo převzetí provozovatelem skládky, recyklační linky nebo jiného zařízení na zpracování nebo likvidaci odpadů
3. Způsob měření:
Tunou se rozumí hmotnost odpadu vytříděného v souladu se zákonem č. 541/2020 Sb., o nakládání s odpady, v platném znění.</t>
  </si>
  <si>
    <t>R015140</t>
  </si>
  <si>
    <t>POPLATKY ZA LIKVIDACI ODPADŮ NEKONTAMINOVANÝCH VČETNĚ DOPRAVY NA SKLÁDKU A VEŠKERÉ MANIPULACE- 17 01 01 BETON Z DEMOLIC OBJEKTŮ, ZÁKLADŮ TV</t>
  </si>
  <si>
    <t>1: Dle technické zprávy, výkresových příloh projektové dokumentace, TKP staveb státních drah a výkazů materiálu projektu a souhrnných částí dokumentace stavby.
2: 3t+0,157t*2ks</t>
  </si>
  <si>
    <t>R015150</t>
  </si>
  <si>
    <t>POPLATKY ZA LIKVIDACI ODPADŮ NEKONTAMINOVANÝCH VČETNĚ DOPRAVY NA SKLÁDKU A VEŠKERÉ MANIPULACE- 17 05 08 ŠTĚRK Z KOLEJIŠTĚ (ODPAD PO RECYKLACI)</t>
  </si>
  <si>
    <t>R015210</t>
  </si>
  <si>
    <t>R015250</t>
  </si>
  <si>
    <t>POPLATKY ZA LIKVIDACI ODPADŮ NEKONTAMINOVANÝCH VČETNĚ DOPRAVY NA SKLÁDKU A VEŠKERÉ MANIPULACE- 17 02 03 POLYETYLÉNOVÉ PODLOŽKY (ŽEL. SVRŠEK)</t>
  </si>
  <si>
    <t>1: Dle technické zprávy, výkresových příloh projektové dokumentace, TKP staveb státních drah a výkazů materiálu projektu a souhrnných částí dokumentace stavby.
2: 0,029t</t>
  </si>
  <si>
    <t>R015260</t>
  </si>
  <si>
    <t>POPLATKY ZA LIKVIDACI ODPADŮ NEKONTAMINOVANÝCH VČETNĚ DOPRAVY NA SKLÁDKU A VEŠKERÉ MANIPULACE - 07 02 99 PRYŽOVÉ PODLOŽKY (ŽEL. SVRŠEK)</t>
  </si>
  <si>
    <t>1: Dle technické zprávy, výkresových příloh projektové dokumentace, TKP staveb státních drah a výkazů materiálu projektu a souhrnných částí dokumentace stavby.
2: 0,064t</t>
  </si>
  <si>
    <t>R015330.1</t>
  </si>
  <si>
    <t>POPLATKY ZA LIKVIDACI ODPADŮ NEKONTAMINOVANÝCH VČETNĚ DOPRAVY NA SKLÁDKU A VEŠKERÉ MANIPULACE- 17 04 01 ODPAD MĚDI A JEJICH SLITIN, 17 04 02 ODPAD HLINÍKU, 17 01 05 ŽELEZNÝ ŠROT, 17 04 07 SMĚSNÉ KOVY</t>
  </si>
  <si>
    <t>R015520</t>
  </si>
  <si>
    <t>POPLATKY ZA LIKVIDACI ODPADŮ NEBEZPEČNÝCH VČETNĚ DOPRAVY NA SKLÁDKU A VEŠKERÉ MANIPULACE- 17 02 04* ŽELEZNIČNÍ PRAŽCE DŘEVĚNÉ</t>
  </si>
  <si>
    <t>1: Dle technické zprávy, výkresových příloh projektové dokumentace, TKP staveb státních drah a výkazů materiálu projektu a souhrnných částí dokumentace stavby.
2: 9ks*0,09</t>
  </si>
  <si>
    <t>Komunikace:</t>
  </si>
  <si>
    <t>512550</t>
  </si>
  <si>
    <t>KOLEJOVÉ LOŽE - ZŘÍZENÍ Z KAMENIVA HRUBÉHO DRCENÉHO (ŠTĚRK)</t>
  </si>
  <si>
    <t>M3</t>
  </si>
  <si>
    <t>Viz výkaz výměr</t>
  </si>
  <si>
    <t>1. Položka obsahuje:
 – dodávku, dopravu a uložení kameniva předepsané specifikace a frakce v požadované míře zhutnění
2. Položka neobsahuje:
 X
3. Způsob měření:
Měří se objem kolejového lože v projektovaném profilu.</t>
  </si>
  <si>
    <t>.</t>
  </si>
  <si>
    <t>513550</t>
  </si>
  <si>
    <t>KOLEJOVÉ LOŽE - DOPLNĚNÍ Z KAMENIVA HRUBÉHO DRCENÉHO (ŠTĚRK)</t>
  </si>
  <si>
    <t>M</t>
  </si>
  <si>
    <t>542121</t>
  </si>
  <si>
    <t>SMĚROVÉ A VÝŠKOVÉ VYROVNÁNÍ KOLEJE NA PRAŽCÍCH BETONOVÝCH DO 0,05 M</t>
  </si>
  <si>
    <t>1. Položka obsahuje:
 – podbíjení pražců, vyrovnání nivelety stávající koleje nebo výhybkové konstrukce do 50 mm při zapojování na novostavbu (přechodový úsek)
 – příplatky za ztížené podmínky při práci v koleji, např. překážky po stranách koleje, práci v tunelu apod.
2. Položka neobsahuje:
 – případné doplnění štěrkového lože
3. Způsob měření:
Měří se délka koleje ve smyslu ČSN 73 6360, tj. v ose koleje.</t>
  </si>
  <si>
    <t>545111</t>
  </si>
  <si>
    <t>SVAR KOLEJNIC (STEJNÉHO TVARU) 60 E2, R 65 JEDNOTLIVĚ</t>
  </si>
  <si>
    <t>KUS</t>
  </si>
  <si>
    <t>Jednotlivým svarem se rozumí svar, který splňuje některé z následujících kriterií:
–  počet svarů v jednom objektu je menší než 20 ks
–  při vevařování lepených izolovaných styků a dilatačních zařízení do kolejí
–  závěrný svar při zřizování bezstykové koleje ve smyslu předpisu S3/2
Svar, který nesplňuje ani jedno z výše uvedených kriterií, je svar průběžný
1. Položka obsahuje:
 – úpravu koleje nebo výhybky, tj. povolení upevňovadel do vzdálenosti předepsané předpisem S3/2, jejich případná ojedinělá výměna, úprava dilatačních spar, vyrovnání kolejnic výškové a směrové, podbití stykových pražců, demontáž spojek a jejich odvoz na určené místo nebo do šrotu, případné obroušení nutných ploch apod., tak, aby mohl být vyhotoven svar, utažení upevňovadel
–  úpravu kolejového lože pro nasazení formy, zpětnou úprava do profilu
 – svaření kolejnic nebo části výhybek, opracování a obroušení svaru
 – úprava koleje nebo výhybkové konstrukce do stavu před svařováním
 – příplatky za ztížené podmínky při práci v koleji, např. překážky po stranách koleje, práci v tunelu ap.
2. Položka neobsahuje:
 – případné řezání koleje
3. Způsob měření:
Udává se počet kusů kompletní konstrukce nebo práce.</t>
  </si>
  <si>
    <t>1: Dle technické zprávy, výkresových příloh projektové dokumentace, TKP staveb státních drah a výkazů materiálu projektu a souhrnných částí dokumentace stavby.
2: 4ks</t>
  </si>
  <si>
    <t>549311</t>
  </si>
  <si>
    <t>ZRUŠENÍ A ZNOVUZŘÍZENÍ BEZSTYKOVÉ KOLEJE NA NEDEMONTOVANÝCH ÚSECÍCH V KOLEJI</t>
  </si>
  <si>
    <t>1. Položka obsahuje:
 – povolení upevňovadel, úprava dilatačních spár a následné utažení upevňovadel
 – montážní přípravky na zajištění podmínek daných předpisem SŽDC S 3/2, zejména dodržení upínací teploty
 – směrovou a výškovou úpravu koleje
 – podbíjení pražců, vyrovnání nivelety koleje nebo výhybkové konstrukce do 50 mm při zapojování na novostavbu (přechodový úsek)
 – příplatky za ztížené podmínky při práci v koleji, např. překážky po stranách koleje, práci v tunelu ap.
2. Položka neobsahuje:
 – případné doplnění kolejového lože
 – svary
3. Způsob měření:
Měří se délka koleje ve smyslu ČSN 73 6360, tj. v ose koleje.</t>
  </si>
  <si>
    <t>549341</t>
  </si>
  <si>
    <t>ZŘÍZENÍ BEZSTYKOVÉ KOLEJE NA NOVÝCH ÚSECÍCH V KOLEJI</t>
  </si>
  <si>
    <t>1. Položka obsahuje:  – úprava dilatačních spár a následné utažení upevňovadel  – montážní přípravky na zajištění podmínek daných předpisem SŽDC S 3/2, zejména dodržení upínací teploty  – směrovou a výškovou úpravu koleje  – podbíjení pražců, vyrovnání nivelety koleje nebo výhybkové konstrukce do 50 mm při zapojování na novostavbu (přechodový úsek)  – příplatky za ztížené podmínky při práci v koleji, např. překážky po stranách koleje, práci v tunelu ap.  2. Položka neobsahuje:  – případné doplnění kolejového lože  – svary 3. Způsob měření: Měří se délka koleje ve smyslu ČSN 73 6360, tj. v ose koleje.</t>
  </si>
  <si>
    <t>Ostatní práce:</t>
  </si>
  <si>
    <t>921930</t>
  </si>
  <si>
    <t>ANTIKOROZNÍ PROVEDENÍ UPEVŇOVADEL A JINÉHO DROBNÉHO KOLEJIVA</t>
  </si>
  <si>
    <t>1: Dle technické zprávy, výkresových příloh projektové dokumentace, TKP staveb státních drah a výkazů materiálu projektu a souhrnných částí dokumentace stavby.
2: 6m</t>
  </si>
  <si>
    <t>(Položka je příplatkovou jakožto materiálový rozdíl oproti standardnímu upevnění. Samostatně ji tedy nelze použít.)
1. Položka obsahuje:
 – antikorozní provedení určených částí upevnění žárovým zinkováním nebo jiným vhodným způsobem ve výrobním závodu
 – příplatky za ztížené podmínky vyskytující se při zřízení kolejových vah, např. za překážky na straně koleje apod.
2. Položka neobsahuje:
 – dodávku materiálu, je součástí položek zřízení koleje nebo přejezdu
3. Způsob měření:
Měří se metr délkový.</t>
  </si>
  <si>
    <t>1: Dle technické zprávy, výkresových příloh projektové dokumentace, TKP staveb státních drah a výkazů materiálu projektu a souhrnných částí dokumentace stavby.
2: 2ks</t>
  </si>
  <si>
    <t>1. Položka obsahuje:
 – dodávku a montáž návěsti v příslušném provedení na sloupek, popř. jinou podpůrnou konstrukci včetně upevňovacího a pomocného materiálu
 – protikorozní úpravu, není-li tato provedena již z výroby nebo daná vlastnostmi použitého materiálu
 – odrazky nebo retroreflexní fólie
2. Položka neobsahuje:
 – nosnou konstrukci, např. sloupek, konzolu apod. včetně základu a zemních prácí
3. Způsob měření:
Udává se počet kusů kompletní konstrukce nebo práce.</t>
  </si>
  <si>
    <t>923481</t>
  </si>
  <si>
    <t>STANIČNÍK - TABULE "ÚZKÁ"</t>
  </si>
  <si>
    <t>923821</t>
  </si>
  <si>
    <t>SLOUPEK DN 60 PRO NÁVĚST</t>
  </si>
  <si>
    <t>1. Položka obsahuje:
 – dodání a osazení sloupku v příslušném provedení včetně základu nebo patky a zemních prací
 – protikorozní úpravu, není-li tato provedena již z výroby nebo daná vlastnostmi použitého materiálu
2. Položka neobsahuje:
 X
3. Způsob měření:
Udává se počet kusů kompletní konstrukce nebo práce.</t>
  </si>
  <si>
    <t>965821</t>
  </si>
  <si>
    <t>DEMONTÁŽ KILOMETROVNÍKU, HEKTOMETROVNÍKU, MEZNÍKU</t>
  </si>
  <si>
    <t>Demontáž hektometrovníku</t>
  </si>
  <si>
    <t>1. Položka obsahuje:
 – zahrnuje veškeré činnosti, zařízení a materiál nutných k odstranění konstrukce
 – naložení vybouraného materiálu na dopravní prostředek
 – příplatky za ztížené podmínky při práci v kolejišti, např. za překážky na straně koleje apod.
2. Položka neobsahuje:
 – odvoz vybouraného materiálu do skladu nebo na likvidaci
 – poplatky za likvidaci odpadů, nacení se položkami ze ssd 0
3. Způsob měření:
Udává se počet kusů kompletní konstrukce nebo práce.</t>
  </si>
  <si>
    <t>1.Položka obsahuje:
- geodetické měření koleje pro následnou směrovou a výškovou úpravu koleje do předepsané polohy
- následnou směrovou a výškovou úpravu koleje do předepsané polohy
- kontrolní geodetické měření koleje a posouzení odchylek od předepsané polohy vzhledem k příslušným technickým normám
- pomocné a dokončovací práce, kterými mohou být dle místních podmínek např. rozebrání a montáž přejezdových konstrukcí, ukolejnění – montáž a demontáž, stabilizace kolejového lože, snížení kolejového lože pod patou kolejnice – v koleji i ve výhybce, výluky – vypnutí trakce
- případné ztížení práce při překážkách na jedné nebo obou stranách (např. u nástupišť), v tunelu i při rekonstrukcích
2. Položka neobsahuje: případně nutné doplnění kolejového lože, které se řeší vždy jako reklamace nedodaného materiálu původních položek  řady 51
3. Měrná jednotka: metr
4. Způsob měření:v koleji se měří délka koleje ve smyslu ČSN 73 6360, tj. v ose koleje, u kolejových konstrukcí tzv. rozvinutá délka ve smyslu předpisu SR103/7</t>
  </si>
  <si>
    <t>1: Dle technické zprávy, výkresových příloh projektové dokumentace, TKP staveb státních drah a výkazů materiálu projektu a souhrnných částí dokumentace stavby.
2: 219,968m</t>
  </si>
  <si>
    <t>NÁSLEDNÁ ÚPRAVA SMĚROVÉHO A VÝŠKOVÉHO USPOŘÁDÁNÍ KOLEJE - PRAŽCE BETONOVÉ</t>
  </si>
  <si>
    <t>542312</t>
  </si>
  <si>
    <t>Železniční svršek, následná úprava</t>
  </si>
  <si>
    <t>SO 01-10-01.02</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</si>
  <si>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</si>
  <si>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OBETONOVÁNÍ POTRUBÍ Z PROSTÉHO BETONU DO C16/20</t>
  </si>
  <si>
    <t>899523</t>
  </si>
  <si>
    <t>1: Dle technické zprávy, výkresových příloh projektové dokumentace, TKP staveb státních drah a výkazů materiálu projektu a souhrnných částí dokumentace stavby.
2: 1ks</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</si>
  <si>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</si>
  <si>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CHRÁNIČKY Z TRUB BETONOVÝCH DN DO 200MM</t>
  </si>
  <si>
    <t>81634</t>
  </si>
  <si>
    <t>Potrubí:</t>
  </si>
  <si>
    <t>8</t>
  </si>
  <si>
    <t>M2</t>
  </si>
  <si>
    <t>Základy:</t>
  </si>
  <si>
    <t>položka zahrnuje úpravu pláně včetně vyrovnání výškových rozdílů. Míru zhutnění určuje projekt.</t>
  </si>
  <si>
    <t>ÚPRAVA PLÁNĚ SE ZHUTNĚNÍM V HORNINĚ TŘ. I</t>
  </si>
  <si>
    <t>18110</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</si>
  <si>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</si>
  <si>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HLOUBENÍ RÝH ŠÍŘ DO 2M PAŽ I NEPAŽ TŘ. I</t>
  </si>
  <si>
    <t>13273</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</si>
  <si>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</si>
  <si>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ODKOP PRO SPOD STAVBU SILNIC A ŽELEZNIC TŘ. I</t>
  </si>
  <si>
    <t>12373</t>
  </si>
  <si>
    <t>Zemní práce:</t>
  </si>
  <si>
    <t>1</t>
  </si>
  <si>
    <t>1. Položka obsahuje:
 – rozebrání železničního přejezdu nebo přechodu do součástí včetně hrubého očištění
 – naložení vybouraného materiálu na dopravní prostředek
 – příplatky za ztížené podmínky při práci v kolejišti, např. za překážky na straně koleje apod.
2. Položka neobsahuje:
 – náklady na zřízení a odstranění dopravního značení objízdné trasy
 – odvoz vybouraného materiálu do skladu nebo na likvidaci
 – poplatky za likvidaci odpadů, nacení se položkami ze ssd 0
3. Způsob měření:
Měří se půdorysná plocha (pojízdná nebo pochozí) vlastní přejezdové konstrukce tvořené daným systémem. kolejnice a žlábky se z plochy neodečítají. Do plochy se nezapočítávají ochranné klíny, prahové vpusti apod.</t>
  </si>
  <si>
    <t>1: Dle technické zprávy, výkresových příloh projektové dokumentace, TKP staveb státních drah a výkazů materiálu projektu a souhrnných částí dokumentace stavby.
2: 6m2</t>
  </si>
  <si>
    <t>Demontáž asfaltové přejezdové konstrukce (uvažuje se pouze část mezi kolejnicemi, zbylá část je v odstranění stávající komunikace)</t>
  </si>
  <si>
    <t>ROZEBRÁNÍ PŘEJEZDU, PŘECHODU OSTATNÍCH</t>
  </si>
  <si>
    <t>965321</t>
  </si>
  <si>
    <t>položka zahrnuje dodávku a osazení předepsaného materiálu, očištění ploch spáry před úpravou, očištění okolí spáry po úpravě
nezahrnuje těsnící profil</t>
  </si>
  <si>
    <t>1: Dle technické zprávy, výkresových příloh projektové dokumentace, TKP staveb státních drah a výkazů materiálu projektu a souhrnných částí dokumentace stavby.
2: 24m</t>
  </si>
  <si>
    <t>TĚSNĚNÍ DILATAČ SPAR ASF ZÁLIVKOU PRŮŘ DO 1000MM2</t>
  </si>
  <si>
    <t>931317</t>
  </si>
  <si>
    <t>1. Položka obsahuje:
 – úpravu a hutnění podloží přejezdové konstrukce
 – dodávku přejezdové konstrukce s veškerými prvky a částmi daného typu přejezdové konstrukce včetně závěrných zídek a jejich betonového základu dle odpovídajících vzorových listů a TKP
 – montáž přejezdové konstrukce z dílů a součástí na místě při přerušení železničního a silničního provozu
 – speciální montážní nářadí, závěsné zařízení
 – ochranné náběhy, koncové i mezilehlé zarážky, podélnou fixaci atd.
 – příplatky za ztížené podmínky vyskytující se při zřízení přejezdu, např. za překážky na straně koleje ap.
2. Položka neobsahuje:
 – zřízení, pronájem a odstranění dopravního značení objízdné trasy
 – úpravy koleje (např. posun pražců, doplnění kolejového lože, směrová a výšková úprava)
 – silniční panely v přechodu těles
 – prahovou vpusť
3. Způsob měření:
Měří se půdorysná plocha (pojízdná nebo pochozí) vlastní přejezdové konstrukce tvořené daným systémem. kolejnice a žlábky se z plochy neodečítají. Do plochy se nezapočítávají ochranné klíny, prahové vpusti apod.</t>
  </si>
  <si>
    <t>1: Dle technické zprávy, výkresových příloh projektové dokumentace, TKP staveb státních drah a výkazů materiálu projektu a souhrnných částí dokumentace stavby.
2: 21,650m2</t>
  </si>
  <si>
    <t>ŽELEZNIČNÍ PŘEJEZD CELOPRYŽOVÝ NA BETONOVÝCH PRAŽCÍCH</t>
  </si>
  <si>
    <t>921112</t>
  </si>
  <si>
    <t>Položka zahrnuje:
dodání a pokládku betonových obrubníků o rozměrech předepsaných zadávací dokumentací
betonové lože i boční betonovou opěrku.</t>
  </si>
  <si>
    <t>1: Dle technické zprávy, výkresových příloh projektové dokumentace, TKP staveb státních drah a výkazů materiálu projektu a souhrnných částí dokumentace stavby.
2: 2,4m+2m</t>
  </si>
  <si>
    <t>Silniční obrubník + nájezdový obrubník</t>
  </si>
  <si>
    <t>SILNIČNÍ A CHODNÍKOVÉ OBRUBY Z BETONOVÝCH OBRUBNÍKŮ ŠÍŘ 150MM</t>
  </si>
  <si>
    <t>917224</t>
  </si>
  <si>
    <t>Položka zahrnuje odstranění, demontáž a odklizení materiálu s odvozem na předepsané místo</t>
  </si>
  <si>
    <t>1: Dle technické zprávy, výkresových příloh projektové dokumentace, TKP staveb státních drah a výkazů materiálu projektu a souhrnných částí dokumentace stavby.
2: 2ks+3ks+3ks+3ks</t>
  </si>
  <si>
    <t>Demontáž značek 2xP6, 3x A30, 3xE3b, 3xP4_x000D_
Dopravní značení bude nabídnuto jako výzisk</t>
  </si>
  <si>
    <t>DOPRAVNÍ ZNAČKY ZÁKLADNÍ VELIKOSTI OCELOVÉ NEREFLEXNÍ - DEMONTÁŽ</t>
  </si>
  <si>
    <t>914113</t>
  </si>
  <si>
    <t>položka zahrnuje:
- dodávku a montáž značek v požadovaném provedení</t>
  </si>
  <si>
    <t>DOPRAVNÍ ZNAČKY ZÁKLADNÍ VELIKOSTI OCELOVÉ NEREFLEXNÍ - DOD A MONTÁŽ</t>
  </si>
  <si>
    <t>914111</t>
  </si>
  <si>
    <t>1: Dle technické zprávy, výkresových příloh projektové dokumentace, TKP staveb státních drah a výkazů materiálu projektu a souhrnných částí dokumentace stavby.
2: 10,3m*0,7m*0,25m</t>
  </si>
  <si>
    <t>Obetonování kabelových chrániček - šířka rýhy * výška obetonování * délka</t>
  </si>
  <si>
    <t>1: Dle technické zprávy, výkresových příloh projektové dokumentace, TKP staveb státních drah a výkazů materiálu projektu a souhrnných částí dokumentace stavby.
2: 4ks*13m</t>
  </si>
  <si>
    <t>4ks chrániček pod silnicí DN160_x000D_</t>
  </si>
  <si>
    <t>-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 nezahrnuje postřiky, nátěry
- nezahrnuje těsnění podél obrubníků, dilatačních zařízení, odvodňovacích proužků, odvodňovačů, vpustí, šachet a pod.</t>
  </si>
  <si>
    <t>1: Dle technické zprávy, výkresových příloh projektové dokumentace, TKP staveb státních drah a výkazů materiálu projektu a souhrnných částí dokumentace stavby.
2: 1,118m2</t>
  </si>
  <si>
    <t>Silniční přídlažba_x000D_
Viz výkaz výměr</t>
  </si>
  <si>
    <t>KRYTY Z BETON DLAŽDIC SE ZÁMKEM ŠEDÝCH TL 100MM DO LOŽE Z MC</t>
  </si>
  <si>
    <t>582623</t>
  </si>
  <si>
    <t>- dodání směsi v požadované kvalitě
- očištění podkladu
- uložení směsi dle předepsaného technologického předpisu, zhutnění vrstvy v předepsané tloušťce
- zřízení vrstvy bez rozlišení šířky, pokládání vrstvy po etapách, včetně pracovních spar a spojů
- úpravu napojení, ukončení podél obrubníků, dilatačních zařízení, odvodňovacích proužků, odvodňovačů, vpustí, šachet a pod.
- nezahrnuje postřiky, nátěry
- nezahrnuje těsnění podél obrubníků, dilatačních zařízení, odvodňovacích proužků, odvodňovačů, vpustí, šachet a pod.</t>
  </si>
  <si>
    <t>1: Dle technické zprávy, výkresových příloh projektové dokumentace, TKP staveb státních drah a výkazů materiálu projektu a souhrnných částí dokumentace stavby.
2: 67,382m2</t>
  </si>
  <si>
    <t>ASFALTOVÝ BETON PRO PODKLADNÍ VRSTVY MODIFIK ACP 16+, 16S TL. 70MM</t>
  </si>
  <si>
    <t>574F66</t>
  </si>
  <si>
    <t>1: Dle technické zprávy, výkresových příloh projektové dokumentace, TKP staveb státních drah a výkazů materiálu projektu a souhrnných částí dokumentace stavby.
2: 71,077m2</t>
  </si>
  <si>
    <t>ASFALTOVÝ BETON PRO OBRUSNÉ VRSTVY ACO 11 TL. 40MM</t>
  </si>
  <si>
    <t>574A33</t>
  </si>
  <si>
    <t>- dodání všech předepsaných materiálů pro postřiky v předepsaném množství
- provedení dle předepsaného technologického předpisu
- zřízení vrstvy bez rozlišení šířky, pokládání vrstvy po etapách
- úpravu napojení, ukončení</t>
  </si>
  <si>
    <t>SPOJOVACÍ POSTŘIK Z ASFALTU DO 1,0KG/M2</t>
  </si>
  <si>
    <t>572221</t>
  </si>
  <si>
    <t>INFILTRAČNÍ POSTŘIK ASFALTOVÝ DO 2,0KG/M2</t>
  </si>
  <si>
    <t>572141</t>
  </si>
  <si>
    <t>- dodání kameniva předepsané kvality a zrnitosti
- rozprostření a zhutnění vrstvy v předepsané tloušťce
- zřízení vrstvy bez rozlišení šířky, pokládání vrstvy po etapách
- nezahrnuje postřiky, nátěry</t>
  </si>
  <si>
    <t>1: Dle technické zprávy, výkresových příloh projektové dokumentace, TKP staveb státních drah a výkazů materiálu projektu a souhrnných částí dokumentace stavby.
2: 64,061m2</t>
  </si>
  <si>
    <t>VOZOVKOVÉ VRSTVY ZE ŠTĚRKODRTI TL. DO 150MM</t>
  </si>
  <si>
    <t>56333</t>
  </si>
  <si>
    <t>VOZOVKOVÉ VRSTVY Z MECHANICKY ZPEVNĚNÉHO KAMENIVA TL. DO 200MM</t>
  </si>
  <si>
    <t>56314</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</si>
  <si>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svahování, hutnění a uzavírání povrchů svahů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</si>
  <si>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Dle technické zprávy, výkresových příloh projektové dokumentace, TKP staveb státních drah a výkazů materiálu projektu a souhrnných částí dokumentace stavby.
2: 2,3605m3</t>
  </si>
  <si>
    <t>Nezpevněná krajnice vozovky_x000D_
Viz výkaz výměr</t>
  </si>
  <si>
    <t>ZEMNÍ KRAJNICE A DOSYPÁVKY SE ZHUTNĚNÍM</t>
  </si>
  <si>
    <t>17310</t>
  </si>
  <si>
    <t>1: Dle technické zprávy, výkresových příloh projektové dokumentace, TKP staveb státních drah a výkazů materiálu projektu a souhrnných částí dokumentace stavby.
2: 25,402m3</t>
  </si>
  <si>
    <t>Položka zahrnuje veškerou manipulaci s vybouranou sutí a s vybouranými hmotami vč. uložení na skládku. Nezahrnuje poplatek za skládku, který se vykazuje v položce 0141** (s výjimkou malého množství bouraného materiálu, kde je možné poplatek zahrnout do jednotkové ceny bourání – tento fakt musí být uveden v doplňujícím textu k položce).</t>
  </si>
  <si>
    <t>1: Dle technické zprávy, výkresových příloh projektové dokumentace, TKP staveb státních drah a výkazů materiálu projektu a souhrnných částí dokumentace stavby.
2: 1,8m</t>
  </si>
  <si>
    <t>ODSTRANĚNÍ CHODNÍKOVÝCH A SILNIČNÍCH OBRUBNÍKŮ BETONOVÝCH</t>
  </si>
  <si>
    <t>11352</t>
  </si>
  <si>
    <t>1: Dle technické zprávy, výkresových příloh projektové dokumentace, TKP staveb státních drah a výkazů materiálu projektu a souhrnných částí dokumentace stavby.
2: 7,983m3</t>
  </si>
  <si>
    <t>ODSTRAN KRYTU ZPEVNĚNÝCH PLOCH S ASFALT POJIVEM VČET PODKLADU</t>
  </si>
  <si>
    <t>11343</t>
  </si>
  <si>
    <t>Položka zahrnuje samostatnou dopravu suti a vybouraných hmot. Množství se určí jako součin hmotnosti [t] a požadované vzdálenosti [km].</t>
  </si>
  <si>
    <t>1: Dle technické zprávy, výkresových příloh projektové dokumentace, TKP staveb státních drah a výkazů materiálu projektu a souhrnných částí dokumentace stavby.
2: 0.515t*20km</t>
  </si>
  <si>
    <t>tkm</t>
  </si>
  <si>
    <t>ODSTRANĚNÍ KRYTU ZPEVNĚNÝCH PLOCH Z DLAŽDIC - DOPRAVA</t>
  </si>
  <si>
    <t>11318B</t>
  </si>
  <si>
    <t>1: Dle technické zprávy, výkresových příloh projektové dokumentace, TKP staveb státních drah a výkazů materiálu projektu a souhrnných částí dokumentace stavby.
2: (3,1m+3,1m+1,6m+2,0m)*0,25m*0,1m</t>
  </si>
  <si>
    <t>Stávající silniční přídlažba</t>
  </si>
  <si>
    <t>ODSTRANĚNÍ KRYTU ZPEVNĚNÝCH PLOCH Z DLAŽDIC</t>
  </si>
  <si>
    <t>11318</t>
  </si>
  <si>
    <t>1: Dle technické zprávy, výkresových příloh projektové dokumentace, TKP staveb státních drah a výkazů materiálu projektu a souhrnných částí dokumentace stavby.
2: 13m*0,065t/m</t>
  </si>
  <si>
    <t>1: Dle technické zprávy, výkresových příloh projektové dokumentace, TKP staveb státních drah a výkazů materiálu projektu a souhrnných částí dokumentace stavby.
2: 3t+0,084t+0.515t+0,18t</t>
  </si>
  <si>
    <t>1: Dle technické zprávy, výkresových příloh projektové dokumentace, TKP staveb státních drah a výkazů materiálu projektu a souhrnných částí dokumentace stavby.
2: 7,983m3*2,2t/m3</t>
  </si>
  <si>
    <t>POPLATKY ZA LIKVIDACI ODPADŮ NEKONTAMINOVANÝCH VČETNĚ DOPRAVY NA SKLÁDKU A VEŠKERÉ MANIPULACE - 17 03 02 VYBOURANÝ ASFALTOVÝ BETON BEZ DEHTU</t>
  </si>
  <si>
    <t>R015130</t>
  </si>
  <si>
    <t>1: Dle technické zprávy, výkresových příloh projektové dokumentace, TKP staveb státních drah a výkazů materiálu projektu a souhrnných částí dokumentace stavby.
2: 25,402m3*2,1t/m3</t>
  </si>
  <si>
    <t>Železniční přejezd P7953</t>
  </si>
  <si>
    <t>SO 01-13-01</t>
  </si>
  <si>
    <t>1: Dle technické zprávy, výkresových příloh projektové dokumentace, TKP staveb státních drah a výkazů materiálu projektu a souhrnných částí dokumentace stavby.
2: 24,33m</t>
  </si>
  <si>
    <t>ZÁHONOVÉ OBRUBY Z BETONOVÝCH OBRUBNÍKŮ ŠÍŘ 80MM</t>
  </si>
  <si>
    <t>917212</t>
  </si>
  <si>
    <t>1. Položka obsahuje:
 – určení místa umístění, usazení reléového domku na základy, montáž reléového domku prefabrikovaného, izolovaného, s klimatizací a vnitřní kabelizací, určeného vnitřního zařízení včetně potřebných závislostních prvků, zatažení kabelů, kontroly izolačního stavu, případný nátěr, přezkoušení
 – montáž reléového domku prefabrikovaného, izolovaného, s klimatizací a vnitřní kabelizací, vnitřního zařízení se všemi pomocnými a doplňujícími pracemi a součástmi, případné použití mechanizmů, včetně dopravy ze skladu k místu montáže
2. Položka neobsahuje:
 X
3. Způsob měření:
Udává se počet kusů kompletní konstrukce nebo práce.</t>
  </si>
  <si>
    <t>RELÉOVÝ DOMEK (DO 18 M2) PREFABRIKOVANÝ - MONTÁŽ</t>
  </si>
  <si>
    <t>75D167</t>
  </si>
  <si>
    <t>1. Položka obsahuje:
 – dodávka reléového domku prefabrikovaného, izolovaného, s klimatizací a vnitřní kabelizací, doprava do staveništního skladu
 – dodávku reléového domku prefabrikovaného, izolovaného, s klimatizací a vnitřní kabelizací včetně pomocného materiálu, dopravu do staveništního skladu
2. Položka neobsahuje:
 X
3. Způsob měření:
Udává se počet kusů kompletní konstrukce nebo práce.</t>
  </si>
  <si>
    <t>Včetně úložných polotvarů</t>
  </si>
  <si>
    <t>RELÉOVÝ DOMEK (DO 18 M2) PREFABRIKOVANÝ, IZOLOVANÝ, S KLIMATIZACÍ A VNITŘNÍ KABELIZACÍ - DODÁVKA</t>
  </si>
  <si>
    <t>75D161</t>
  </si>
  <si>
    <t>Přidružená stavební výroba:</t>
  </si>
  <si>
    <t>7</t>
  </si>
  <si>
    <t>-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 nezahrnuje postřiky, nátěry
- nezahrnuje těsnění podél obrubníků, dilatačních zařízení, odvodňovacích proužků, odvodňovačů, vpustí, šachet a pod.</t>
  </si>
  <si>
    <t>1: Dle technické zprávy, výkresových příloh projektové dokumentace, TKP staveb státních drah a výkazů materiálu projektu a souhrnných částí dokumentace stavby.
2: 38ks*0,25m2</t>
  </si>
  <si>
    <t>Betonová dlažba 500x500x50</t>
  </si>
  <si>
    <t>DLÁŽDĚNÉ KRYTY Z BETONOVÝCH DLAŽDIC BEZ LOŽE</t>
  </si>
  <si>
    <t>58250</t>
  </si>
  <si>
    <t>Položka zahrnuje veškerý materiál, výrobky a polotovary, včetně mimostaveništní a vnitrostaveništní dopravy (rovněž přesuny), včetně naložení a složení, případně s uložením
- dodání betonářské výztuže v požadované kvalitě, stříhání, řezání, ohýbání a spojování do všech požadovaných tvarů (vč. armakošů) a uložení s požadovaným zajištěním polohy a krytí výztuže betonem,
- veškeré svary nebo jiné spoje výztuže,
- pomocné konstrukce a práce pro osazení a upevnění výztuže,
- zednické výpomoci pro montáž betonářské výztuže,
- úpravy výztuže pro osazení doplňkových konstrukcí,
- ochranu výztuže do doby jejího zabetonování,
- úpravy výztuže pro zřízení železobetonových kloubů, kotevních prvků, závěsných ok a doplňkových konstrukcí,
- veškerá opatření pro zajištění soudržnosti výztuže a betonu,
- vodivé propojení výztuže, které je součástí ochrany konstrukce proti vlivům bludných proudů, vyvedení do měřících skříní nebo míst pro měření bludných proudů (vlastní měřící skříně se uvádějí položkami SD 74),
- povrchovou antikorozní úpravu výztuže,
- separaci výztuže,
- osazení měřících zařízení a úpravy pro ně,
- osazení měřících skříní nebo míst pro měření bludných proudů.</t>
  </si>
  <si>
    <t>1: Dle technické zprávy, výkresových příloh projektové dokumentace, TKP staveb státních drah a výkazů materiálu projektu a souhrnných částí dokumentace stavby.
2: 0.129t</t>
  </si>
  <si>
    <t>Výztuž základů_x000D_
Viz výkaz výměr</t>
  </si>
  <si>
    <t>VÝZTUŽ ZÁKLADŮ Z OCELI 10505, B500B</t>
  </si>
  <si>
    <t>272365</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</si>
  <si>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</si>
  <si>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1: Dle technické zprávy, výkresových příloh projektové dokumentace, TKP staveb státních drah a výkazů materiálu projektu a souhrnných částí dokumentace stavby.
2: 6,599m3</t>
  </si>
  <si>
    <t>Základový pas + výplň ztraceného bednění_x000D_
Viz výkaz výměr</t>
  </si>
  <si>
    <t>ZÁKLADY Z PROSTÉHO BETONU DO C16/20</t>
  </si>
  <si>
    <t>272313</t>
  </si>
  <si>
    <t>- dodání  dílce  požadovaného  tvaru  a  vlastností,  jeho  skladování,  doprava  a  osazení  do  definitivní polohy, včetně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 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t>
  </si>
  <si>
    <t>1: Dle technické zprávy, výkresových příloh projektové dokumentace, TKP staveb státních drah a výkazů materiálu projektu a souhrnných částí dokumentace stavby.
2: (0,5m*0,4m*0,25m)*102ks</t>
  </si>
  <si>
    <t>Ztracené bednění</t>
  </si>
  <si>
    <t>ZÁKLADY Z DÍLCŮ BETONOVÝCH</t>
  </si>
  <si>
    <t>27211</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</si>
  <si>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</si>
  <si>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Dle technické zprávy, výkresových příloh projektové dokumentace, TKP staveb státních drah a výkazů materiálu projektu a souhrnných částí dokumentace stavby.
2: 4,62m3</t>
  </si>
  <si>
    <t>Zásyp vnitřku základu výziskem z KL</t>
  </si>
  <si>
    <t>ZÁSYP JAM A RÝH Z JINÝCH MATERIÁLŮ</t>
  </si>
  <si>
    <t>17491</t>
  </si>
  <si>
    <t>1: Dle technické zprávy, výkresových příloh projektové dokumentace, TKP staveb státních drah a výkazů materiálu projektu a souhrnných částí dokumentace stavby.
2: 4,066m3</t>
  </si>
  <si>
    <t>Zásyp základů RD vytěženou zeminou</t>
  </si>
  <si>
    <t>ZÁSYP JAM A RÝH ZEMINOU SE ZHUTNĚNÍM</t>
  </si>
  <si>
    <t>17411</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</si>
  <si>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</si>
  <si>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 Dle technické zprávy, výkresových příloh projektové dokumentace, TKP staveb státních drah a výkazů materiálu projektu a souhrnných částí dokumentace stavby.
2: 4,755m3</t>
  </si>
  <si>
    <t>Úpravy terénu v okolí RD</t>
  </si>
  <si>
    <t>ULOŽENÍ SYPANINY DO NÁSYPŮ SE ZHUTNĚNÍM</t>
  </si>
  <si>
    <t>17110</t>
  </si>
  <si>
    <t>1: Dle technické zprávy, výkresových příloh projektové dokumentace, TKP staveb státních drah a výkazů materiálu projektu a souhrnných částí dokumentace stavby.
2: 3,06m3</t>
  </si>
  <si>
    <t>Výkop pro základové pasy_x000D_
Viz výkaz výměr</t>
  </si>
  <si>
    <t>1: Dle technické zprávy, výkresových příloh projektové dokumentace, TKP staveb státních drah a výkazů materiálu projektu a souhrnných částí dokumentace stavby.
2: 18,237m3</t>
  </si>
  <si>
    <t>Výkop pro RD_x000D_
Viz výkaz výměr</t>
  </si>
  <si>
    <t>HLOUBENÍ JAM ZAPAŽ I NEPAŽ TŘ. I</t>
  </si>
  <si>
    <t>13173</t>
  </si>
  <si>
    <t>1: Dle technické zprávy, výkresových příloh projektové dokumentace, TKP staveb státních drah a výkazů materiálu projektu a souhrnných částí dokumentace stavby.
2: 18,237m3*2,1t/m3</t>
  </si>
  <si>
    <t>Reléový domek P7953</t>
  </si>
  <si>
    <t>SO 01-72-01</t>
  </si>
  <si>
    <t>Osazení bílých a žlutých staničníků</t>
  </si>
  <si>
    <t>1: Dle technické zprávy, výkresových příloh projektové dokumentace, TKP staveb státních drah a výkazů materiálu projektu a souhrnných částí dokumentace stavby.
2: 2ks+2ks</t>
  </si>
  <si>
    <t>ASPE10</t>
  </si>
  <si>
    <t>Položka zahrnuje:
- veškeré náklady spojené s objednatelem požadovanými pracemi
Položka nezahrnuje:
- x</t>
  </si>
  <si>
    <t>1: Dle technické zprávy, výkresových příloh projektové dokumentace, TKP staveb státních drah a výkazů materiálu projektu a souhrnných částí dokumentace stavby.
2: 0,72m3*2,1t/m3+27,75m3*2,1t/m3</t>
  </si>
  <si>
    <t>1. Položka obsahuje:_x000D_
 – veškeré poplatky provozovateli skládky, recyklační linky nebo jiného zařízení na zpracování nebo likvidaci odpadů související s převzetím, uložením, zpracováním nebo likvidací odpadu_x000D_
2. Položka neobsahuje:_x000D_
 – náklady spojené s dopravou odpadu z místa stavby na místo převzetí provozovatelem skládky, recyklační linky nebo jiného zařízení na zpracování nebo likvidaci odpadů_x000D_
3. Způsob měření:_x000D_
Tunou se rozumí hmotnost odpadu vytříděného v souladu se zákonem č. 541/2020 Sb., o nakládání s odpady, v platném znění.</t>
  </si>
  <si>
    <t>1: Dle technické zprávy, výkresových příloh projektové dokumentace, TKP staveb státních drah a výkazů materiálu projektu a souhrnných částí dokumentace stavby.
2: 42,5m3*2.1t/m3</t>
  </si>
  <si>
    <t>POPLATKY ZA LIKVIDACI ODPADŮ NEKONTAMINOVANÝCH - 17 01 01  ŽELEZNIČNÍ PRAŽCE BETONOVÉ</t>
  </si>
  <si>
    <t>1: Dle technické zprávy, výkresových příloh projektové dokumentace, TKP staveb státních drah a výkazů materiálu projektu a souhrnných částí dokumentace stavby.
2: 5ks*0,272</t>
  </si>
  <si>
    <t>1: Dle technické zprávy, výkresových příloh projektové dokumentace, TKP staveb státních drah a výkazů materiálu projektu a souhrnných částí dokumentace stavby.
2: (10ks*7,42kg+18ks*8,52kg+112ks*0,516kg)/1000</t>
  </si>
  <si>
    <t>1. Položka obsahuje:_x000D__x000D_
 - železný šrot je majetkem objednatele-investora, cena respektuje pouze dopravu na místo určené investorem stavby (stavební dvůr SŽ)_x000D__x000D_
 - náklady spojené s dopravou odpadu z místa stavby na místo převzetí provozovatelem_x000D__x000D_
skládky, recyklační linky nebo jiného zařízení na zpracování nebo likvidaci odpadů_x000D__x000D_
2. Způsob měření:_x000D__x000D_
Tunou se rozumí hmotnost odpadu vytříděného v souladu se zákonem č. 541/2001 Sb., o nakládání s odpady, v platném znění.</t>
  </si>
  <si>
    <t>Viz výkaz výměr_x000D_
Odkop + lože</t>
  </si>
  <si>
    <t>1: Dle technické zprávy, výkresových příloh projektové dokumentace, TKP staveb státních drah a výkazů materiálu projektu a souhrnných částí dokumentace stavby.
2: 42,5m3+27,75m3</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</si>
  <si>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zhutnění podloží, případně i svahů vč. svahování
- zřízení stupňů v podloží a lavic na svazích, není-li pro tyto práce zřízena samostatná položka
- udržování výkopiště a jeho ochrana proti vodě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</si>
  <si>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Rýha pro chráničky. Výkopek zůstane pro zpětný zásyp.</t>
  </si>
  <si>
    <t>1: Dle technické zprávy, výkresových příloh projektové dokumentace, TKP staveb státních drah a výkazů materiálu projektu a souhrnných částí dokumentace stavby.
2: 9.933m3</t>
  </si>
  <si>
    <t>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</si>
  <si>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Zásyp výkopu pro kabelové chráničky</t>
  </si>
  <si>
    <t>1: Dle technické zprávy, výkresových příloh projektové dokumentace, TKP staveb státních drah a výkazů materiálu projektu a souhrnných částí dokumentace stavby.
2: 9,933m3</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</si>
  <si>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t>
  </si>
  <si>
    <t>1: Dle technické zprávy, výkresových příloh projektové dokumentace, TKP staveb státních drah a výkazů materiálu projektu a souhrnných částí dokumentace stavby.
2: 155m2</t>
  </si>
  <si>
    <t>Položka zahrnuje:
- úpravu pláně včetně vyrovnání výškových rozdílů. Míru zhutnění určuje projekt.
Položka nezahrnuje:
- x</t>
  </si>
  <si>
    <t>Na délku vyjmutého kolejové pole_x000D_
Viz výkaz výměr</t>
  </si>
  <si>
    <t>1: Dle technické zprávy, výkresových příloh projektové dokumentace, TKP staveb státních drah a výkazů materiálu projektu a souhrnných částí dokumentace stavby.
2: 51,275m3</t>
  </si>
  <si>
    <t>R512560</t>
  </si>
  <si>
    <t>KOLEJOVÉ LOŽE - ZŘÍZENÍ Z KAMENIVA HRUBÉHO RECYKLOVANÉHO - ZÁSYP KLÍNŮ POD STEZKAMI, VČETNĚ ZHUTNĚNÍ</t>
  </si>
  <si>
    <t>nezvětralé přírodní kamenivo fr. 8 a vyšší_x000D_
Přechod na uzavřené KL, uzavřené KL_x000D_
Viz výkaz výměr</t>
  </si>
  <si>
    <t>1: Dle technické zprávy, výkresových příloh projektové dokumentace, TKP staveb státních drah a výkazů materiálu projektu a souhrnných částí dokumentace stavby.
2: 27,75m3</t>
  </si>
  <si>
    <t>Na délku SVÚ + výběhy SVÚ_x000D_
Viz výkaz výměr</t>
  </si>
  <si>
    <t>1: Dle technické zprávy, výkresových příloh projektové dokumentace, TKP staveb státních drah a výkazů materiálu projektu a souhrnných částí dokumentace stavby.
2: 88,286m3</t>
  </si>
  <si>
    <t>SVÚ + výběh SVÚ</t>
  </si>
  <si>
    <t>1: Dle technické zprávy, výkresových příloh projektové dokumentace, TKP staveb státních drah a výkazů materiálu projektu a souhrnných částí dokumentace stavby.
2: 176,468m+110,5m</t>
  </si>
  <si>
    <t>543231</t>
  </si>
  <si>
    <t>VÝMĚNA JEDNOTLIVÉHO PRAŽCE BETONOVÉHO PODKLADNICOVÉHO, UPEVNĚNÍ TUHÉ</t>
  </si>
  <si>
    <t>Výměna pražců ve vyjmutém kolejovém poli_x000D_
Viz výkaz výměr</t>
  </si>
  <si>
    <t>1. Položka obsahuje:
 – dodávku a uložení vyměňovaného materiálu, ať nového, regenerovaného nebo vyzískaného
 – doplnění podložek, spojkových šroubů, svěrkových šroubů, matic a dvojitých pružných kroužků apod.
 – naložení a odvoz demontovaného materiálu do skladu nebo na likvidaci
 – příplatky za ztížené podmínky při práci v koleji, např. překážky po stranách koleje, práci v tunelu ap.
2. Položka neobsahuje:
 – poplatek za likvidaci odpadů (nacení se dle SSD 0)
3. Způsob měření:
Udává se počet kusů kompletní konstrukce nebo práce.</t>
  </si>
  <si>
    <t>543252</t>
  </si>
  <si>
    <t>VÝMĚNA JEDNOTLIVÉHO PRAŽCE BETONOVÉHO BEZPODKLADNICOVÉHO, UPEVNĚNÍ PRUŽNÉ</t>
  </si>
  <si>
    <t>1: Dle technické zprávy, výkresových příloh projektové dokumentace, TKP staveb státních drah a výkazů materiálu projektu a souhrnných částí dokumentace stavby.
2: 10ks</t>
  </si>
  <si>
    <t>Vrácené kolejové pole</t>
  </si>
  <si>
    <t>Na délku SVÚ + výběh SVÚ</t>
  </si>
  <si>
    <t>Na délku kolejového pole</t>
  </si>
  <si>
    <t>1: Dle technické zprávy, výkresových příloh projektové dokumentace, TKP staveb státních drah a výkazů materiálu projektu a souhrnných částí dokumentace stavby.
2: 25m</t>
  </si>
  <si>
    <t>549510</t>
  </si>
  <si>
    <t>ŘEZÁNÍ KOLEJNIC</t>
  </si>
  <si>
    <t>Vyříznutí kolejového pole</t>
  </si>
  <si>
    <t>1. Položka obsahuje:
 – rozřezání kolejnic všech profilů
 – příplatky za ztížené podmínky při práci v koleji, např. překážky po stranách koleje, práci v tunelu ap.
2. Položka neobsahuje:
 X
3. Způsob měření:
Udává se počet kusů kompletní konstrukce nebo práce..</t>
  </si>
  <si>
    <t>742Y91</t>
  </si>
  <si>
    <t>OBETONOVÁNÍ CHRÁNIČEK DO FÍ 200mm V RÝZE DO Š.100cm</t>
  </si>
  <si>
    <t>1: Dle technické zprávy, výkresových příloh projektové dokumentace, TKP staveb státních drah a výkazů materiálu projektu a souhrnných částí dokumentace stavby.
2: 8m</t>
  </si>
  <si>
    <t>1. Položka obsahuje:  – všechny náklady na obetonování chrániček v rýze , dodávku prostého betonu  – přepravní náklady a přesun hmot   2. Položka neobsahuje:  – dodávku chráničky 3. Způsob měření: Měří se metr délkový.</t>
  </si>
  <si>
    <t>Viz výkaz výměr_x000D_
2ks chrániček pod kolejí DN160</t>
  </si>
  <si>
    <t>1: Dle technické zprávy, výkresových příloh projektové dokumentace, TKP staveb státních drah a výkazů materiálu projektu a souhrnných částí dokumentace stavby.
2: 22m</t>
  </si>
  <si>
    <t>Položka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(bez ohledu na sklon)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 včetně případně předepsaného utěsnění konců chrániček
- položky platí pro práce prováděné v prostoru zapaženém i nezapaženém a i v kolektorech, chráničkách
Položka nezahrnuje:
- x</t>
  </si>
  <si>
    <t>V místě nové přejezdové konstrukce</t>
  </si>
  <si>
    <t>965111</t>
  </si>
  <si>
    <t>DEMONTÁŽ KOLEJE NA BETONOVÝCH PRAŽCÍCH DO KOLEJOVÝCH POLÍ</t>
  </si>
  <si>
    <t>Viz výkaz výměr_x000D_
Kolejové pole dl. 25 m - část na dřevěných pražcích</t>
  </si>
  <si>
    <t>1: Dle technické zprávy, výkresových příloh projektové dokumentace, TKP staveb státních drah a výkazů materiálu projektu a souhrnných částí dokumentace stavby.
2: 25m-5,3m</t>
  </si>
  <si>
    <t>(Položka určena víceméně pro vyjmutí a zpětné vložení, např. v provizorních stavech.)
1. Položka obsahuje:
 – uvolnění kolejového roštu z kolejového lože
 – odstranění kolejnicových propojek, uzemnění a jiného vybavení
 – případné rozřezání kolejového roštu
 – úplné rozebrání koleje v místě demontáže do kolejových polí a jejich hrubé očištění
 – přeložení na vhodnou deponii v blízkosti místa demontáže, popř. naložení na dopravní prostředek
 – příplatky za ztížené podmínky při práci v kolejišti, např. za překážky na straně koleje apod.
2. Položka neobsahuje:
 X
3. Způsob měření:
Měří se délka koleje ve smyslu ČSN 73 6360, tj. v ose koleje.</t>
  </si>
  <si>
    <t>965121</t>
  </si>
  <si>
    <t>DEMONTÁŽ KOLEJE NA DŘEVĚNÝCH PRAŽCÍCH DO KOLEJOVÝCH POLÍ</t>
  </si>
  <si>
    <t>Dřevěné pražce v místě stávajícího přejezdu</t>
  </si>
  <si>
    <t>1: Dle technické zprávy, výkresových příloh projektové dokumentace, TKP staveb státních drah a výkazů materiálu projektu a souhrnných částí dokumentace stavby.
2: 5,3m</t>
  </si>
  <si>
    <t>Značka 3xA 29, 4x B 17, 3xE 3a</t>
  </si>
  <si>
    <t>1: Dle technické zprávy, výkresových příloh projektové dokumentace, TKP staveb státních drah a výkazů materiálu projektu a souhrnných částí dokumentace stavby.
2: 3ks+4ks+3ks</t>
  </si>
  <si>
    <t>Nová značka B17</t>
  </si>
  <si>
    <t>Celková cena bez DPH:</t>
  </si>
  <si>
    <t>Objekt</t>
  </si>
  <si>
    <t>Popis</t>
  </si>
  <si>
    <t>Cena bez DPH</t>
  </si>
  <si>
    <t>SO 98-98</t>
  </si>
  <si>
    <t>Všeobecný objekt</t>
  </si>
  <si>
    <t>SOUPIS PRACÍ / ROZPOČET</t>
  </si>
  <si>
    <t>SO 01-86-01</t>
  </si>
  <si>
    <t>23-037-35-211</t>
  </si>
  <si>
    <t>CELKEM:</t>
  </si>
  <si>
    <t>SO/PS:</t>
  </si>
  <si>
    <t>Přípojka napájení NN P7953 v km 94,356</t>
  </si>
  <si>
    <t>Kategorie monitoringu:</t>
  </si>
  <si>
    <t>D.2.3.6</t>
  </si>
  <si>
    <t>Klasifikace SO/PS:</t>
  </si>
  <si>
    <t>Stupeň dokumentace:</t>
  </si>
  <si>
    <t>Stádium 3</t>
  </si>
  <si>
    <t>ISPROFIN:</t>
  </si>
  <si>
    <t>Majetek:</t>
  </si>
  <si>
    <t>SŽ</t>
  </si>
  <si>
    <t/>
  </si>
  <si>
    <t>Označení (S-kód):</t>
  </si>
  <si>
    <t>S622100102</t>
  </si>
  <si>
    <t>Zahájení realizace SO/PS:</t>
  </si>
  <si>
    <t>Zpracovatel:</t>
  </si>
  <si>
    <t>Cenová úroveň:</t>
  </si>
  <si>
    <t>Ukončení realizace SO/PS.</t>
  </si>
  <si>
    <t>Datum zpracování:</t>
  </si>
  <si>
    <t>Cenová soustava</t>
  </si>
  <si>
    <t>Název položky/dílu</t>
  </si>
  <si>
    <t>Jednotková hmotnost</t>
  </si>
  <si>
    <t>Celková hmotnost</t>
  </si>
  <si>
    <t>D</t>
  </si>
  <si>
    <t>Díl:</t>
  </si>
  <si>
    <t>Zemní práce</t>
  </si>
  <si>
    <t>13283</t>
  </si>
  <si>
    <t>OTSKP - 2025</t>
  </si>
  <si>
    <t>HLOUBENÍ RÝH ŠÍŘ DO 2M PAŽ I NEPAŽ TŘ. II</t>
  </si>
  <si>
    <t>Výkop kabelových rýh._x000D_
Viz Polohopis.</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</si>
  <si>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eventuelně nutné druhotné rozpojení odstřelené horniny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</si>
  <si>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ZÁSYP JAM A RÝH ZEMINOU SE ZHUTNENÍM</t>
  </si>
  <si>
    <t>Zasypání kabelových rýh_x000D_
Viz polohopis, odpovídá výkopu</t>
  </si>
  <si>
    <t>položka zahrnuje:
- kompletní provedení zemní konstrukce vc. výberu vhodného materiálu
- úprava  ukládaného  materiálu  vlhcením,  trídením,  promícháním  nebo  vysoušením,  príp. jiné úpravy za úcelem zlepšení jeho  mech. vlastností
- hutnení i ruzné míry hutnení 
- ošetrení úložište po celou dobu práce v nem vc. klimatických opatrení
- ztížení v okolí vedení, konstrukcí a objektu a jejich docasné zajištení
- ztížení provádení vc. hutnení ve ztížených podmínkách a stísnených prostorech
- ztížené ukládání sypaniny pod vodu
- ukládání po vrstvách a po jiných nutných cástech (figurách) vc. dosypávek
- spouštení a nošení materiálu
- výmena cástí zemní konstrukce znehodnocené klimatickými vlivy
- rucní hutnení
- udržování úložište a jeho ochrana proti vode
- odvedení nebo obvedení vody v okolí úložište a v úložišti
- veškeré  pomocné konstrukce umožnující provedení  zemní konstrukce  (príjezdy,  sjezdy,  nájezdy, lešení, podperné konstrukce, premostení, zpevnené plochy, zakrytí a pod.)</t>
  </si>
  <si>
    <t>18120</t>
  </si>
  <si>
    <t>ÚPRAVA PLÁNE SE ZHUTNENÍM V HORNINE TR. II</t>
  </si>
  <si>
    <t>Úprava povrchu zasypaných kabelových rýh_x000D_
1m2 na 1m výkopu, viz polohopis</t>
  </si>
  <si>
    <t>položka zahrnuje úpravu pláne vcetne vyrovnání výškových rozdílu. Míru zhutnení urcuje projekt.</t>
  </si>
  <si>
    <t>18241</t>
  </si>
  <si>
    <t>ZALOŽENÍ TRÁVNÍKU RUCNÍM VÝSEVEM</t>
  </si>
  <si>
    <t>Zahrnuje dodání predepsané travní smesi, její výsev na ornici, zalévání, první pokosení, to vše bez ohledu na sklon terénu</t>
  </si>
  <si>
    <t>702212</t>
  </si>
  <si>
    <t>KABELOVÁ CHRÁNICKA ZEMNÍ DN PRES 100 DO 200 MM</t>
  </si>
  <si>
    <t>Dodávka a montáž kabelových chrániček_x000D_
Viz polohopis</t>
  </si>
  <si>
    <t>1. Položka obsahuje:
 – proražení otvoru zdivem o prurezu od 0,01 do 0,025m2
 – úpravu a zacištení omítky po montáži vedení
 – pomocné mechanismy
2. Položka neobsahuje:
 – protipožární ucpávku
3. Zpusob merení:
Udává se pocet kusu kompletní konstrukce nebo práce.</t>
  </si>
  <si>
    <t>702312</t>
  </si>
  <si>
    <t>ZAKRYTÍ KABELU VÝSTRAŽNOU FÓLIÍ ŠÍRKY PRES 20 DO 40 CM</t>
  </si>
  <si>
    <t>Dodávka a montáž označovací fólie šířky 33cm do výkopů_x000D_
Viz polohopis</t>
  </si>
  <si>
    <t>1. Položka obsahuje:
 – kompletní montáž, návrh, rozmerení, upevnení, zacištení, svárení, vrtání, rezání, spojování a pod. 
 – veškerý spojovací a montážní materiál vc. upevnovacího materiálu
 – sestavení a upevnení konstrukce na stanovišti
 – pomocné mechanismy
2. Položka neobsahuje:
 X
3. Zpusob merení:
Udává se pocet sad, které se skládají z predepsaných dílu, jež tvorí požadovaný celek, za každý zapocatý mesíc pronájmu.</t>
  </si>
  <si>
    <t>702901</t>
  </si>
  <si>
    <t>ZASYPÁNÍ KABELOVÉHO ŽLABU VRSTVOU Z PRESÁTÉHO PÍSKU CI VÝKOPKU SVETLÉ ŠÍRKY DO 120 MM</t>
  </si>
  <si>
    <t>dodávka materiálu a tvorba pískového lože pro kabely_x000D_
Viz polohopis</t>
  </si>
  <si>
    <t>1. Položka obsahuje:
 – veškeré zemní práce vcetne dodání zásypového materiálu
2. Položka neobsahuje:
 X
3. Zpusob merení:
Merí se metr délkový.</t>
  </si>
  <si>
    <t>Součet</t>
  </si>
  <si>
    <t>za Díl</t>
  </si>
  <si>
    <t>74</t>
  </si>
  <si>
    <t>Silnoproud</t>
  </si>
  <si>
    <t>741413</t>
  </si>
  <si>
    <t>ZÁSUVKA/PRÍVODKA PRUMYSLOVÁ, KRYTÍ IP 44 400 V, DO 63 A</t>
  </si>
  <si>
    <t>Dodávka a montáž příslušných přístrojů do rozvaděčů_x000D_
Viz schéma</t>
  </si>
  <si>
    <t>1. Položka obsahuje:
 – kompletní prístroj v krytu vc. príslušenství
2. Položka neobsahuje:
 X
3. Zpusob merení:
Udává se pocet kusu kompletní konstrukce nebo práce.</t>
  </si>
  <si>
    <t>741C01</t>
  </si>
  <si>
    <t>EKVIPOTENCIÁLNÍ PRÍPOJNICE</t>
  </si>
  <si>
    <t>Součást RP7953._x000D_
Viz schéma.</t>
  </si>
  <si>
    <t>1. Položka obsahuje:
 – veškeré práce a materiál obsažený v názvu položky
2. Položka neobsahuje:
 X
3. Zpusob merení:
Udává se pocet kusu kompletní konstrukce nebo práce.</t>
  </si>
  <si>
    <t>742G11</t>
  </si>
  <si>
    <t>KABEL NN DVOU- A TRÍŽÍLOVÝ CU S PLASTOVOU IZOLACÍ DO 2,5 MM2</t>
  </si>
  <si>
    <t>Dodávka a montáž kabelu_x000D_
Viz schéma a tabulka kabelů</t>
  </si>
  <si>
    <t>1. Položka obsahuje:
 – manipulace a uložení kabelu (do zeme, chránicky, kanálu, na rošty, na TV a pod.)
2. Položka neobsahuje:
 – príchytky, spojky, koncovky, chránicky apod.
3. Zpusob merení:
Merí se metr délkový.</t>
  </si>
  <si>
    <t>742H12</t>
  </si>
  <si>
    <t>KABEL NN CTYR- A PETIŽÍLOVÝ CU S PLASTOVOU IZOLACÍ OD 4 DO 16 MM2</t>
  </si>
  <si>
    <t>742L11</t>
  </si>
  <si>
    <t>UKONCENÍ DVOU AŽ PETIŽÍLOVÉHO KABELU V ROZVADECI NEBO NA PRÍSTROJI DO 2,5 MM2</t>
  </si>
  <si>
    <t>Zakončení kabelu, rozdělení žil, zapojení jednotlivích žil na svorky_x000D_
Viz schéma</t>
  </si>
  <si>
    <t>1. Položka obsahuje:
 – všechny práce spojené s úpravou kabelu pro montáž vcetne veškerého príslušentsví
2. Položka neobsahuje:
 X
3. Zpusob merení:
Udává se pocet kusu kompletní konstrukce nebo práce.</t>
  </si>
  <si>
    <t>742L12</t>
  </si>
  <si>
    <t>UKONCENÍ DVOU AŽ PETIŽÍLOVÉHO KABELU V ROZVADECI NEBO NA PRÍSTROJI OD 4 DO 16 MM2</t>
  </si>
  <si>
    <t>742P15</t>
  </si>
  <si>
    <t>OZNAČOVACÍ ŠTÍTEK NA KABEL</t>
  </si>
  <si>
    <t>1. Položka obsahuje:
 – veškeré příslušentsví
2. Položka neobsahuje:
 X
3. Způsob měření:
Udává se počet kusů kompletní konstrukce nebo práce.</t>
  </si>
  <si>
    <t>743F21</t>
  </si>
  <si>
    <t>SKRÍN ELEKTROMEROVÁ V KOMPAKTNÍM PILÍRI PRO PRÍMÉ MERENÍ DO 80 A JEDNOSAZBOVÉ VCETNE VÝSTROJE</t>
  </si>
  <si>
    <t>Dodávka a montáž rozvaděče RE_x000D_
Viz schéma</t>
  </si>
  <si>
    <t>1. Položka obsahuje:
 – instalaci do terénu vc. prefabrikovaného základu a zapojení
 – technický popis viz. projektová dokumentace
2. Položka neobsahuje:
 – zemní práce
3. Zpusob merení:
Udává se pocet kusu kompletní konstrukce nebo práce.</t>
  </si>
  <si>
    <t>744231</t>
  </si>
  <si>
    <t>KABELOVÁ SKRÍN VENKOVNÍ SPOLECNÁ PRÍSTROJOVÁ PRO PREJEZDY</t>
  </si>
  <si>
    <t>Dodávka a montáž rozvaděče RP_x000D_
Viz schéma</t>
  </si>
  <si>
    <t>1. Položka obsahuje:
 – prípravu podkladu pro osazení vc. upevnovacího materiálu
 – typová plastová pilírová lakovaná dle schválených technických podmínek, prázdná pro montáž výstroje elektro, telefonu a nouzových tlacítek vcetne prívodky pro DA a príslušenství, veškerý podružný a pomocný materiál
 – provedení zkoušek, dodání predepsaných zkoušek, revizí a atestu
2. Položka neobsahuje:
 X
3. Zpusob merení:
Udává se pocet kusu kompletní konstrukce nebo práce.</t>
  </si>
  <si>
    <t>744633</t>
  </si>
  <si>
    <t>JISTIC TRÍPÓLOVÝ (10 KA) OD 13 DO 20 A</t>
  </si>
  <si>
    <t>1. Položka obsahuje:
 – veškerý spojovací materiál vc. pripojovacího vedení
 – technický popis viz. projektová dokumentace
2. Položka neobsahuje:
 X
3. Zpusob merení:
Udává se pocet kusu kompletní konstrukce nebo práce.</t>
  </si>
  <si>
    <t>744C01</t>
  </si>
  <si>
    <t>POMOCNÝ SPÍNAC K MODULÁRNÍMU PRÍSTROJI DO 125 A</t>
  </si>
  <si>
    <t>744C02</t>
  </si>
  <si>
    <t>NAPETOVÁ SPOUŠT K MODULÁRNÍMU PRÍSTROJI DO 125 A</t>
  </si>
  <si>
    <t>744E33</t>
  </si>
  <si>
    <t>ODPÍNAC PRO VÁLCOVÉ POJISTKY  TRÍPÓLOVÝ  PRES 63 DO 125 A</t>
  </si>
  <si>
    <t>744I01</t>
  </si>
  <si>
    <t>POJISTKOVÁ VLOŽKA DO 160 A</t>
  </si>
  <si>
    <t>1. Položka obsahuje:
 – technický popis viz. projektová dokumentace
2. Položka neobsahuje:
 X
3. Zpusob merení:
Udává se pocet kusu kompletní konstrukce nebo práce.</t>
  </si>
  <si>
    <t>744J42</t>
  </si>
  <si>
    <t>SILOVÝ KOMPLETNÍ PREPÍNAC 1-0-1 TRÍ-CTYRPÓLOVÝ PRES 32 DO 63 A</t>
  </si>
  <si>
    <t>744Q12</t>
  </si>
  <si>
    <t>SVODIČ PŘEPĚTÍ TYP 1 (TŘÍDA B) 3-4 PÓLOVÝ</t>
  </si>
  <si>
    <t>1. Položka obsahuje:
 – veškerý spojovací materiál vč. připojovacího vedení
 – technický popis viz. projektová dokumentace
2. Položka neobsahuje:
 X
3. Způsob měření:
Udává se počet kusů kompletní konstrukce nebo práce.</t>
  </si>
  <si>
    <t>744R11</t>
  </si>
  <si>
    <t>SVORKA DO 2,5 MM2</t>
  </si>
  <si>
    <t>1. Položka obsahuje:
 – veškeré príslušenství
 – technický popis viz. projektová dokumentace
2. Položka neobsahuje:
 X
3. Zpusob merení:
Udává se pocet kusu kompletní konstrukce nebo práce.</t>
  </si>
  <si>
    <t>744R12</t>
  </si>
  <si>
    <t>SVORKA OD 4 DO 16 MM2</t>
  </si>
  <si>
    <t>744R35</t>
  </si>
  <si>
    <t>OZNACOVACÍ ŠTÍTEK DO ROZVADECE NN</t>
  </si>
  <si>
    <t>744R36</t>
  </si>
  <si>
    <t>OBAL NA VÝKRESY DO ROZVADECE NN</t>
  </si>
  <si>
    <t>747212</t>
  </si>
  <si>
    <t>CELKOVÁ PROHLÍDKA, ZKOUŠENÍ, MERENÍ A VYHOTOVENÍ VÝCHOZÍ REVIZNÍ ZPRÁVY, PRO OBJEM IN PRES 100 DO 500 TIS. KC</t>
  </si>
  <si>
    <t>Provedení revize zařízení vč. předepsaných zkoušek, vydání revizní zprávy_x000D_
Viz technická zpráva</t>
  </si>
  <si>
    <t>1. Položka obsahuje:
 – cenu za celkovou prohlídku zarízení PS/SO, vc. merení, komplexních zkoušek a revizi zarízení tohoto PS/SO autorizovaným revizním technikem na silnoproudá zarízení podle požadavku CSN, vcetne hodnocení a vyhotovení celkové revizní zprávy
2. Položka neobsahuje:
 X
3. Zpusob merení:
Udává se pocet kusu kompletní konstrukce nebo práce.</t>
  </si>
  <si>
    <t>747301</t>
  </si>
  <si>
    <t>PROVEDENÍ PROHLÍDKY A ZKOUŠKY PRÁVNICKOU OSOBOU, VYDÁNÍ PRUKAZU ZPUSOBILOSTI</t>
  </si>
  <si>
    <t>Vydání průkazu způsobilosti_x000D_
Viz technická zpráva</t>
  </si>
  <si>
    <t>1. Položka obsahuje:
 – cenu za vyhotovení dokladu právnickou osobou o silnoproudých zarízeních a vydání prukazu zpusobilosti
2. Položka neobsahuje:
 X
3. Zpusob merení:
Udává se pocet kusu kompletní konstrukce nebo práce.</t>
  </si>
  <si>
    <t>747701</t>
  </si>
  <si>
    <t>DOKONCOVACÍ MONTÁŽNÍ PRÁCE NA ELEKTRICKÉM ZARÍZENÍ</t>
  </si>
  <si>
    <t>HOD</t>
  </si>
  <si>
    <t>Dokončovací práce, koordinace prací s ostatními zhotoviteli, případné úpravy zapojení vč. podružného materiálu_x000D_
Viz Technická zpráva</t>
  </si>
  <si>
    <t>1. Položka obsahuje:
 – cenu za práce spojené s uvádením zarízení do provozu, drobné montážní práce v rozvadecích, koordinaci se zhotoviteli souvisejících zarízení apod.
2. Položka neobsahuje:
 X
3. Zpusob merení:
Udává se cas v hodinách.</t>
  </si>
  <si>
    <t>PS 01-01-31</t>
  </si>
  <si>
    <t>Zvýšení bezpečnosti na přejezdu v km 94,356 (P7953) na trati Brno – Vlárský průsmyk</t>
  </si>
  <si>
    <t>Zabezpečovací zařízení (PZS) P7953 v km 94,356</t>
  </si>
  <si>
    <t>D.1.1</t>
  </si>
  <si>
    <t>5723530051</t>
  </si>
  <si>
    <t>XXX</t>
  </si>
  <si>
    <t>Všeobecné konstrukce a práce</t>
  </si>
  <si>
    <t>R015112</t>
  </si>
  <si>
    <t>R-položka</t>
  </si>
  <si>
    <t>POPLATKY ZA LIKVIDACŮ ODPADŮ NEKONTAMINOVANÝCH - 17 05 04 VYTĚŽENÉ ZEMINY A HORNINY - II. TŘÍDA TĚŽITELNOSTI  VČ. DOPRAVY NA SKLÁDKU A MANIPULACE</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</si>
  <si>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náklady spojené s naložením, vyložením a manipulací s materiálem 2. Způsob měření:   
Tunou se rozumí hmotnost odpadu vytříděného v souladu se zákonem č. 541/2020 Sb., o nakládání s odpady, v platném znění.</t>
  </si>
  <si>
    <t>POPLATKY ZA LIKVIDACŮ ODPADŮ NEKONTAMINOVANÝCH - 17 01 01  BETON Z DEMOLIC OBJEKTŮ, ZÁKLADŮ TV apod. VČ. DOPRAVY NA SKLÁDKU A MANIPULACE (prostý beton a armovaný beton)</t>
  </si>
  <si>
    <t>betonové základy návěstidel</t>
  </si>
  <si>
    <t>2ks základu pod výstražný kříž, 2ks základu návěstidel "Pískejte" _x000D_
Celkem 0,2 = 0,200000</t>
  </si>
  <si>
    <t>R015160</t>
  </si>
  <si>
    <t>POPLATKY ZA LIKVIDACŮ ODPADŮ NEKONTAMINOVANÝCH - 02 01 03  SMÝCENÉ STROMY A KEŘE VČ. DOPRAVY NA SKLÁDKU A MANIPULACE</t>
  </si>
  <si>
    <t>R1</t>
  </si>
  <si>
    <t>POPLATKY ZA LIKVIDACŮ ODPADŮ NEKONTAMINOVANÝCH - 17 04 05 "železný šrot - konstrukce, stožáry, kolej."  VČ. DOPRAVY NA SKLÁDKU A MANIPULACE</t>
  </si>
  <si>
    <t>2ks výstražný kříž, 2ks návěstidel "Pískejte" _x000D_
Celkem 0,1 = 0,100000</t>
  </si>
  <si>
    <t>Montáž zabezpečovací a sdělovací techniky</t>
  </si>
  <si>
    <t>701005</t>
  </si>
  <si>
    <t>VYHLEDÁVACÍ MARKER ZEMNÍ S MOŽNOSTÍ ZÁPISU</t>
  </si>
  <si>
    <t>Technická specifikace položky odpovídá příslušné cenové soustavě.</t>
  </si>
  <si>
    <t>703752</t>
  </si>
  <si>
    <t>PROTIPOŽÁRNÍ UCPÁVKA STĚNOU/STROPEM, TL DO 50CM, DO EI 90 MIN.</t>
  </si>
  <si>
    <t>741731</t>
  </si>
  <si>
    <t>DVEŘNÍ KONTAKT</t>
  </si>
  <si>
    <t>EKVIPOTENCIÁLNÍ PŘÍPOJNICE</t>
  </si>
  <si>
    <t>741C02</t>
  </si>
  <si>
    <t>UZEMŇOVACÍ SVORKA</t>
  </si>
  <si>
    <t>741C03</t>
  </si>
  <si>
    <t>POUZDRO PRO PRŮCHOD PÁSKU STĚNOU</t>
  </si>
  <si>
    <t>741C04</t>
  </si>
  <si>
    <t>OCHRANNÉ POSPOJOVÁNÍ CU VODIČEM DO 16 MM2</t>
  </si>
  <si>
    <t>uvnitř RD</t>
  </si>
  <si>
    <t>KABEL NN DVOU- A TŘÍŽÍLOVÝ CU S PLASTOVOU IZOLACÍ DO 2,5 MM2</t>
  </si>
  <si>
    <t>v.č.801 _x000D_
Celkem 15 = 15,000000</t>
  </si>
  <si>
    <t>KABEL NN ČTYŘ- A PĚTIŽÍLOVÝ CU S PLASTOVOU IZOLACÍ OD 4 DO 16 MM2</t>
  </si>
  <si>
    <t>v.č.801 _x000D_
Celkem 80 = 80,000000</t>
  </si>
  <si>
    <t>UKONČENÍ DVOU AŽ PĚTIŽÍLOVÉHO KABELU V ROZVADĚČI NEBO NA PŘÍSTROJI DO 2,5 MM2</t>
  </si>
  <si>
    <t>v.č.801 _x000D_
Celkem 2 = 2,000000</t>
  </si>
  <si>
    <t>UKONČENÍ DVOU AŽ PĚTIŽÍLOVÉHO KABELU V ROZVADĚČI NEBO NA PŘÍSTROJI OD 4 DO 16 MM2</t>
  </si>
  <si>
    <t>v.č.801, v.č.902 _x000D_
Celkem 4 = 4,000000</t>
  </si>
  <si>
    <t>744M31</t>
  </si>
  <si>
    <t>OVLADAČ NOUZOVÉHO VYPNUTÍ KOMPLETNÍ (STOP TLAČÍTKO) DO 10 A</t>
  </si>
  <si>
    <t>746698</t>
  </si>
  <si>
    <t>PRACOVNÍ STŮL</t>
  </si>
  <si>
    <t>746699</t>
  </si>
  <si>
    <t>ŽIDLE</t>
  </si>
  <si>
    <t>PROVEDENÍ PROHLÍDKY A ZKOUŠKY PRÁVNICKOU OSOBOU, VYDÁNÍ PRŮKAZU ZPŮSOBILOSTI</t>
  </si>
  <si>
    <t>PZS P7953, PZS P7954, ŽST Ostrožská Nová Ves, ŽST Uherský Ostroh, DOZ/JOP CDP Přerov, JOP Kunovice, PPV Bylnice</t>
  </si>
  <si>
    <t>747413</t>
  </si>
  <si>
    <t>MĚŘENÍ ZEMNÍCH ODPORŮ - ZEMNICÍ SÍTĚ DÉLKY PÁSKU DO 100 M</t>
  </si>
  <si>
    <t>748136</t>
  </si>
  <si>
    <t>IZOLOVANÝ ŽEBŘÍK 2x11 (2x8) PŘÍČEK</t>
  </si>
  <si>
    <t>žebřík pro údržbu výstražníků Al</t>
  </si>
  <si>
    <t>748137</t>
  </si>
  <si>
    <t>HASICÍ PŘÍSTROJ S CO 2- 6 KG</t>
  </si>
  <si>
    <t>748151</t>
  </si>
  <si>
    <t>BEZPEČNOSTNÍ TABULKA</t>
  </si>
  <si>
    <t>75A131</t>
  </si>
  <si>
    <t>KABEL METALICKÝ DVOUPLÁŠŤOVÝ DO 12 PÁRŮ - DODÁVKA</t>
  </si>
  <si>
    <t>KMPÁR</t>
  </si>
  <si>
    <t>v.č.801 _x000D_
Celkem 1,43 = 1,430000</t>
  </si>
  <si>
    <t>75A141</t>
  </si>
  <si>
    <t>KABEL METALICKÝ DVOUPLÁŠŤOVÝ PŘES 12 PÁRŮ - DODÁVKA</t>
  </si>
  <si>
    <t>v.č.1001 _x000D_
Celkem 38,88 = 38,880000</t>
  </si>
  <si>
    <t>75A217</t>
  </si>
  <si>
    <t>ZATAŽENÍ A SPOJKOVÁNÍ KABELŮ DO 12 PÁRŮ - MONTÁŽ</t>
  </si>
  <si>
    <t>75A227</t>
  </si>
  <si>
    <t>ZATAŽENÍ A SPOJKOVÁNÍ KABELŮ PŘES 12 PÁRŮ - MONTÁŽ</t>
  </si>
  <si>
    <t>v.č.801 _x000D_
Celkem 38,88 = 38,880000</t>
  </si>
  <si>
    <t>75A311</t>
  </si>
  <si>
    <t>KABELOVÁ FORMA (UKONČENÍ KABELŮ) PRO KABELY ZABEZPEČOVACÍ DO 12 PÁRŮ</t>
  </si>
  <si>
    <t>75A312</t>
  </si>
  <si>
    <t>KABELOVÁ FORMA (UKONČENÍ KABELŮ) PRO KABELY ZABEZPEČOVACÍ PŘES 12 PÁRŮ</t>
  </si>
  <si>
    <t>75A321</t>
  </si>
  <si>
    <t>SPOJKA ROVNÁ PRO PLASTOVÉ KABELY S JÁDRY O PRŮMĚRU 1 MM2 DO 12 PÁRŮ</t>
  </si>
  <si>
    <t>75A410</t>
  </si>
  <si>
    <t>OZNAČENÍ KABELŮ ZNAČKOVACÍ KABELOVÝM ŠTÍTKEM</t>
  </si>
  <si>
    <t>75A420</t>
  </si>
  <si>
    <t>OZNAČENÍ KABELŮ ZNAČKOVACÍ KABELOVOU OBJÍMKOU</t>
  </si>
  <si>
    <t>75B111</t>
  </si>
  <si>
    <t>VNITŘNÍ KABELOVÉ ROZVODY DO 20 KABELŮ - DODÁVKA</t>
  </si>
  <si>
    <t>75B117</t>
  </si>
  <si>
    <t>VNITŘNÍ KABELOVÉ ROZVODY DO 20 KABELŮ - MONTÁŽ</t>
  </si>
  <si>
    <t>75B331</t>
  </si>
  <si>
    <t>ÚPRAVA OVLÁDACÍHO STOLU, KONTROLNÍ SKŘÍNĚ - DODÁVKA</t>
  </si>
  <si>
    <t>DNO ŽST Ostrožská Nová Ves, DNO ŽST Uherský Ostroh</t>
  </si>
  <si>
    <t>75B337</t>
  </si>
  <si>
    <t>ÚPRAVA OVLÁDACÍHO STOLU, KONTROLNÍ SKŘÍNĚ - MONTÁŽ</t>
  </si>
  <si>
    <t>75B411</t>
  </si>
  <si>
    <t>STOJANOVÁ ŘADA PRO 1 STOJAN - DODÁVKA</t>
  </si>
  <si>
    <t>75B417</t>
  </si>
  <si>
    <t>STOJANOVÁ ŘADA PRO 1 STOJAN - MONTÁŽ</t>
  </si>
  <si>
    <t>75B471</t>
  </si>
  <si>
    <t>KABELOVÝ ROŠT VODOROVNÝ - DODÁVKA</t>
  </si>
  <si>
    <t>75B477</t>
  </si>
  <si>
    <t>KABELOVÝ ROŠT VODOROVNÝ - MONTÁŽ</t>
  </si>
  <si>
    <t>75B481</t>
  </si>
  <si>
    <t>KABELOVÝ ROŠT SVISLÝ - DODÁVKA</t>
  </si>
  <si>
    <t>75B487</t>
  </si>
  <si>
    <t>KABELOVÝ ROŠT SVISLÝ - MONTÁŽ</t>
  </si>
  <si>
    <t>75B569</t>
  </si>
  <si>
    <t>ÚPRAVA RELÉOVÝCH, NAPÁJECÍCH NEBO KABELOVÝCH STOJANŮ NEBO SKŘÍNÍ</t>
  </si>
  <si>
    <t>ŽST Ostrožská Nová Ves, ŽST Uherský Ostroh</t>
  </si>
  <si>
    <t>75B6A1</t>
  </si>
  <si>
    <t>USMĚRŇOVAČ 24 V/50 A - DODÁVKA</t>
  </si>
  <si>
    <t>v.č. 901 _x000D_
Celkem 1 = 1,000000</t>
  </si>
  <si>
    <t>75B6G7</t>
  </si>
  <si>
    <t>USMĚRŇOVAČ - MONTÁŽ</t>
  </si>
  <si>
    <t>75B6L1</t>
  </si>
  <si>
    <t>BEZÚDRŽBOVÁ BATERIE 24 V/160 AH - DODÁVKA</t>
  </si>
  <si>
    <t>75B6T7</t>
  </si>
  <si>
    <t>BATERIE - MONTÁŽ</t>
  </si>
  <si>
    <t>75B742</t>
  </si>
  <si>
    <t>OCHRANNÁ OPATŘENÍ  PROTI ATMOSFÉRICKÝM VLIVŮM - JEDNOKOLEJNÁ TRAŤ BEZ TRAKCÍ</t>
  </si>
  <si>
    <t>KM</t>
  </si>
  <si>
    <t>v.č. 401 _x000D_
Celkem 0,1 = 0,100000</t>
  </si>
  <si>
    <t>75B871</t>
  </si>
  <si>
    <t>ZAŘÍZENÍ BEZPEČNÉ KOMUNIKACE MEZI ZABEZPEČOVACÍMI ZAŘÍZENÍMI (32 PERIFERIÍ) - DODÁVKA</t>
  </si>
  <si>
    <t>75B877</t>
  </si>
  <si>
    <t>ZAŘÍZENÍ BEZPEČNÉ KOMUNIKACE MEZI ZABEZPEČOVACÍMI ZAŘÍZENÍMI (32 PERIFERIÍ) - MONTÁŽ</t>
  </si>
  <si>
    <t>75B979</t>
  </si>
  <si>
    <t>SW PRACOVIŠTĚ DISPEČERA DOZ - ÚPRAVA</t>
  </si>
  <si>
    <t>JOP CDP Přerov, JOP Kunovice, PPV Bylnice</t>
  </si>
  <si>
    <t>75B999</t>
  </si>
  <si>
    <t>SW PRO DOZ JEDNÉ STANICE - ÚPRAVA</t>
  </si>
  <si>
    <t>75C728</t>
  </si>
  <si>
    <t>VZDÁLENOSTNÍ UPOZORNOVADLO, NEPROMĚNNÉ NÁVĚSTIDLO SE ZÁKLADEM - DEMONTÁŽ</t>
  </si>
  <si>
    <t>2ks návěstidel "Pískejte" _x000D_
Celkem 2 = 2,000000</t>
  </si>
  <si>
    <t>75C917</t>
  </si>
  <si>
    <t>SNÍMAČ POČÍTAČE NÁPRAV - MONTÁŽ</t>
  </si>
  <si>
    <t>v souvislosti s úpravou žel. svršku</t>
  </si>
  <si>
    <t>75C918</t>
  </si>
  <si>
    <t>SNÍMAČ POČÍTAČE NÁPRAV - DEMONTÁŽ</t>
  </si>
  <si>
    <t>75D111</t>
  </si>
  <si>
    <t>SKŘÍŇ LOGIKY RELÉOVÉHO PŘEJEZDOVÉHO ZABEZPEČOVACÍHO ZAŘÍZENÍ - DODÁVKA</t>
  </si>
  <si>
    <t>stojan logiky PZZ vč. skříňky místního ovládání</t>
  </si>
  <si>
    <t>75D117</t>
  </si>
  <si>
    <t>SKŘÍŇ LOGIKY RELÉOVÉHO PŘEJEZDOVÉHO ZABEZPEČOVACÍHO ZAŘÍZENÍ - MONTÁŽ</t>
  </si>
  <si>
    <t>75D211</t>
  </si>
  <si>
    <t>VÝSTRAŽNÍK SE ZÁVOROU, 1 SKŘÍŇ - DODÁVKA</t>
  </si>
  <si>
    <t>75D217</t>
  </si>
  <si>
    <t>VÝSTRAŽNÍK SE ZÁVOROU, 1 SKŘÍŇ - MONTÁŽ</t>
  </si>
  <si>
    <t>75D231</t>
  </si>
  <si>
    <t>VÝSTRAŽNÍK SE ZÁVOROU, 2 SKŘÍNĚ - DODÁVKA</t>
  </si>
  <si>
    <t>75D237</t>
  </si>
  <si>
    <t>VÝSTRAŽNÍK SE ZÁVOROU, 2 SKŘÍNĚ - MONTÁŽ</t>
  </si>
  <si>
    <t>75E117</t>
  </si>
  <si>
    <t>DOZOR PRACOVNÍKŮ PROVOZOVATELE PŘI PRÁCI NA ŽIVÉM ZAŘÍZENÍ</t>
  </si>
  <si>
    <t>75E127</t>
  </si>
  <si>
    <t>CELKOVÁ PROHLÍDKA ZAŘÍZENÍ A VYHOTOVENÍ REVIZNÍ ZPRÁVY</t>
  </si>
  <si>
    <t>75E137</t>
  </si>
  <si>
    <t>PŘEZKOUŠENÍ VLAKOVÝCH CEST</t>
  </si>
  <si>
    <t>75E157</t>
  </si>
  <si>
    <t>PŘEZKOUŠENÍ A REGULACE NÁVĚSTIDEL</t>
  </si>
  <si>
    <t>3 výstražníky _x000D_
Celkem 3 = 3,000000</t>
  </si>
  <si>
    <t>75E197</t>
  </si>
  <si>
    <t>PŘÍPRAVA A CELKOVÉ ZKOUŠKY PŘEJEZDOVÉHO ZABEZPEČOVACÍHO ZAŘÍZENÍ PRO JEDNU KOLEJ</t>
  </si>
  <si>
    <t>75E1B7</t>
  </si>
  <si>
    <t>REGULACE A ZKOUŠENÍ ZABEZPEČOVACÍHO ZAŘÍZENÍ</t>
  </si>
  <si>
    <t>75E1C7</t>
  </si>
  <si>
    <t>PROTOKOL UTZ</t>
  </si>
  <si>
    <t>75I221</t>
  </si>
  <si>
    <t>KABEL ZEMNÍ DVOUPLÁŠŤOVÝ BEZ PANCÍŘE PRŮMĚRU ŽÍLY 0,8 MM DO 5XN</t>
  </si>
  <si>
    <t>KMČTYŘKA</t>
  </si>
  <si>
    <t>v.č.801 _x000D_
Celkem 0,015 = 0,015000</t>
  </si>
  <si>
    <t>75I222</t>
  </si>
  <si>
    <t>KABEL ZEMNÍ DVOUPLÁŠŤOVÝ BEZ PANCÍŘE PRŮMĚRU ŽÍLY 0,8 MM DO 25XN</t>
  </si>
  <si>
    <t>75I911</t>
  </si>
  <si>
    <t>OPTOTRUBKA HDPE PRŮMĚRU DO 40 MM</t>
  </si>
  <si>
    <t>modrá s b.p. + černá + fialová</t>
  </si>
  <si>
    <t>75I91X</t>
  </si>
  <si>
    <t>OPTOTRUBKA HDPE - MONTÁŽ</t>
  </si>
  <si>
    <t>75I961</t>
  </si>
  <si>
    <t>OPTOTRUBKA - HERMETIZACE ÚSEKU DO 2000 M</t>
  </si>
  <si>
    <t>ÚSEK</t>
  </si>
  <si>
    <t>75I962</t>
  </si>
  <si>
    <t>OPTOTRUBKA - KALIBRACE</t>
  </si>
  <si>
    <t>75IA51</t>
  </si>
  <si>
    <t>OPTOTRUBKOVÁ KONCOVKA PRŮMĚRU DO 40 MM - DODÁVKA</t>
  </si>
  <si>
    <t>75IA5X</t>
  </si>
  <si>
    <t>OPTOTRUBKOVÁ KONCOVKA - MONTÁŽ</t>
  </si>
  <si>
    <t>75IA61</t>
  </si>
  <si>
    <t>OPTOTRUBKOVÁ KONCOVKA S VENTILKEM PRŮMĚRU DO 40 MM - DODÁVKA</t>
  </si>
  <si>
    <t>75IA6X</t>
  </si>
  <si>
    <t>OPTOTRUBKOVÁ KONCOVKA S VENTILKEM - MONTÁŽ</t>
  </si>
  <si>
    <t>75ID21</t>
  </si>
  <si>
    <t>PLASTOVÁ ZEMNÍ KOMORA PRO ULOŽENÍ SPOJKY - DODÁVKA</t>
  </si>
  <si>
    <t>kabelová komora pro optotrubky HDPE</t>
  </si>
  <si>
    <t>75ID2X</t>
  </si>
  <si>
    <t>PLASTOVÁ ZEMNÍ KOMORA PRO ULOŽENÍ SPOJKY - MONTÁŽ</t>
  </si>
  <si>
    <t>75ID31</t>
  </si>
  <si>
    <t>PLASTOVÁ ZEMNÍ KOMORA TĚSNENÍ PRO HDPE TRUBKU DO 40 MM - DODÁVKA</t>
  </si>
  <si>
    <t>75ID3X</t>
  </si>
  <si>
    <t>PLASTOVÁ ZEMNÍ KOMORA TĚSNENÍ PRO HDPE TRUBKU DO 40 MM - MONTÁŽ</t>
  </si>
  <si>
    <t>75IE51</t>
  </si>
  <si>
    <t>SLOUPKOVÝ ROZVADĚČ PŘES 100 PÁRŮ - DODÁVKA</t>
  </si>
  <si>
    <t>ukončení TK</t>
  </si>
  <si>
    <t>75IE5X</t>
  </si>
  <si>
    <t>SLOUPKOVÝ ROZVADĚČ PŘES 100 PÁRŮ - MONTÁŽ</t>
  </si>
  <si>
    <t>75IEC3</t>
  </si>
  <si>
    <t>VENKOVNÍ TELEFONNÍ OBJEKT NA OBJEKTU - DODÁVKA</t>
  </si>
  <si>
    <t>75IECX</t>
  </si>
  <si>
    <t>VENKOVNÍ TELEFONNÍ OBJEKT - MONTÁŽ</t>
  </si>
  <si>
    <t>75IF21</t>
  </si>
  <si>
    <t>ROZPOJOVACÍ SVORKOVNICE 2/10, 2/8 - DODÁVKA</t>
  </si>
  <si>
    <t>75IF2X</t>
  </si>
  <si>
    <t>ROZPOJOVACÍ SVORKOVNICE 2/10, 2/8 - MONTÁŽ</t>
  </si>
  <si>
    <t>ukončení TK v SIS</t>
  </si>
  <si>
    <t>75IF31</t>
  </si>
  <si>
    <t>ZEMNÍCÍ SVORKOVNICE - DODÁVKA</t>
  </si>
  <si>
    <t>75IF3X</t>
  </si>
  <si>
    <t>ZEMNÍCÍ SVORKOVNICE - MONTÁŽ</t>
  </si>
  <si>
    <t>75IF41</t>
  </si>
  <si>
    <t>MONTÁŽNÍ RÁM DO 10+1 - DODÁVKA</t>
  </si>
  <si>
    <t>75IF4X</t>
  </si>
  <si>
    <t>MONTÁŽNÍ RÁM DO 10+1 - MONTÁŽ</t>
  </si>
  <si>
    <t>75IFCX</t>
  </si>
  <si>
    <t>KABELOVÝ ZÁVĚR - MONTÁŽ</t>
  </si>
  <si>
    <t>75IFCY</t>
  </si>
  <si>
    <t>KABELOVÝ ZÁVĚR - DEMONTÁŽ</t>
  </si>
  <si>
    <t>75IH31</t>
  </si>
  <si>
    <t>UKONČENÍ KABELU FORMA KABELOVÁ DÉLKY DO 0,5 M DO 5XN</t>
  </si>
  <si>
    <t>75IH32</t>
  </si>
  <si>
    <t>UKONČENÍ KABELU FORMA KABELOVÁ DÉLKY DO 0,5 M DO 25XN</t>
  </si>
  <si>
    <t>75IJ15</t>
  </si>
  <si>
    <t>MĚŘENÍ A VYROVNÁNÍ KAPACITNÍCH NEROVNOVÁH NA MÍSTNÍM SDĚLOVACÍM KABELU, KABEL DO 4 KM DÉLKY, 1 ČTYŘKA</t>
  </si>
  <si>
    <t>ČTYŘKA</t>
  </si>
  <si>
    <t>pro provozovaný traťový kabel</t>
  </si>
  <si>
    <t>75IJ21</t>
  </si>
  <si>
    <t>MĚŘENÍ ZKRÁCENÉ ZÁVĚREČNÉ DÁLKOVÉHO KABELU V OBOU SMĚRECH ZA PROVOZU</t>
  </si>
  <si>
    <t>75K671</t>
  </si>
  <si>
    <t>AKUMULÁTOROVÁ BATERIE - STOJAN/NOSIČ AKUMULÁTORŮ</t>
  </si>
  <si>
    <t>75K67X</t>
  </si>
  <si>
    <t>AKUMULÁTOROVÁ BATERIE - STOJAN/NOSIČ AKUMULÁTORŮ - MONTÁŽ</t>
  </si>
  <si>
    <t>R029111</t>
  </si>
  <si>
    <t>OSTATNÍ POŽADAVKY - GEODETICKÉ ZAMĚŘENÍ - DÉLKOVÉ</t>
  </si>
  <si>
    <t>HM</t>
  </si>
  <si>
    <t>R02943</t>
  </si>
  <si>
    <t>OSTATNÍ POŽADAVKY - VYPRACOVÁNÍ RDS</t>
  </si>
  <si>
    <t>Dodání kompletní montážní dokumentace.</t>
  </si>
  <si>
    <t>R2</t>
  </si>
  <si>
    <t>PLECHOVÁ SKŘÍŇ PRO ÚSCHOVU DOKUMENTACE V RD PZS</t>
  </si>
  <si>
    <t>1. Položka obsahuje:
 – veškeré práce a materiál obsažený v názvu položky
2. Položka neobsahuje:
 X
3. Způsob měření:
Udává se počet kusů kompletní konstrukce nebo práce.</t>
  </si>
  <si>
    <t>R3</t>
  </si>
  <si>
    <t>Oprava kabelové knihy</t>
  </si>
  <si>
    <t>pro traťový kabel</t>
  </si>
  <si>
    <t>R75B229</t>
  </si>
  <si>
    <t>SERVISNÍ A DIAGNOSTICKÉ PRACOVIŠTĚ, TECHNOLOGIE - ÚPRAVA</t>
  </si>
  <si>
    <t>vč. úpravy SW</t>
  </si>
  <si>
    <t>R75B919</t>
  </si>
  <si>
    <t>ZÁKLADNÍ SW ELEKTRONICKÉHO STAVĚDLA S RELÉOVÝM ROZHRANÍM - ÚPRAVA</t>
  </si>
  <si>
    <t>ASW ŽST Ostrožská Nová Ves, ASW ŽST Uherský Ostroh</t>
  </si>
  <si>
    <t>R75B9B1</t>
  </si>
  <si>
    <t>SW VYBAVENI PRO CVIČNÝ SÁL CDP - DODÁVKA A MONTÁŽ</t>
  </si>
  <si>
    <t>Úprava SW pro Cvičný sál CDP Přerov</t>
  </si>
  <si>
    <t>Zemní práce při extr. mont. Pracích</t>
  </si>
  <si>
    <t>11120</t>
  </si>
  <si>
    <t>ODSTRANĚNÍ KŘOVIN</t>
  </si>
  <si>
    <t>11313</t>
  </si>
  <si>
    <t>ODSTRANĚNÍ KRYTU ZPEVNĚNÝCH PLOCH S ASFALTOVÝM POJIVEM</t>
  </si>
  <si>
    <t>kabelová trasa před vstupem do SÚ Ostrožská Nová Ves</t>
  </si>
  <si>
    <t>132838</t>
  </si>
  <si>
    <t>HLOUBENÍ RÝH ŠÍŘ DO 2M PAŽ I NEPAŽ TŘ. II, ODVOZ DO 20KM</t>
  </si>
  <si>
    <t>14173</t>
  </si>
  <si>
    <t>PROTLAČOVÁNÍ POTRUBÍ Z PLAST HMOT DN DO 200MM</t>
  </si>
  <si>
    <t>ÚPRAVA PLÁNĚ SE ZHUTNĚNÍM V HORNINĚ TŘ. II</t>
  </si>
  <si>
    <t>ZALOŽENÍ TRÁVNÍKU RUČNÍM VÝSEVEM</t>
  </si>
  <si>
    <t>45157</t>
  </si>
  <si>
    <t>PODKLADNÍ A VÝPLŇOVÉ VRSTVY Z KAMENIVA TĚŽENÉHO</t>
  </si>
  <si>
    <t>465921</t>
  </si>
  <si>
    <t>DLAŽBY Z BETONOVÝCH DLAŽDIC NA SUCHO</t>
  </si>
  <si>
    <t>okolo stojanů výstražníků a závor</t>
  </si>
  <si>
    <t>502941</t>
  </si>
  <si>
    <t>ZŘÍZENÍ KONSTRUKČNÍ VRSTVY TĚLESA ŽELEZNIČNÍHO SPODKU Z GEOTEXTILIE</t>
  </si>
  <si>
    <t>ochrana svršku před znečištěním</t>
  </si>
  <si>
    <t>574A01</t>
  </si>
  <si>
    <t>ASFALTOVÝ BETON PRO OBRUSNÉ VRSTVY ACO 8</t>
  </si>
  <si>
    <t>702111</t>
  </si>
  <si>
    <t>KABELOVÝ ŽLAB ZEMNÍ VČETNĚ KRYTU SVĚTLÉ ŠÍŘKY DO 120 MM</t>
  </si>
  <si>
    <t>KABELOVÁ CHRÁNIČKA ZEMNÍ DN PŘES 100 DO 200 MM</t>
  </si>
  <si>
    <t>ZAKRYTÍ KABELŮ VÝSTRAŽNOU FÓLIÍ ŠÍŘKY PŘES 20 DO 40 CM</t>
  </si>
  <si>
    <t>709210</t>
  </si>
  <si>
    <t>KŘIŽOVATKA KABELOVÝCH VEDENÍ SE STÁVAJÍCÍ INŽENÝRSKOU SÍTÍ (KABELEM, POTRUBÍM APOD.)</t>
  </si>
  <si>
    <t>709400</t>
  </si>
  <si>
    <t>ZATAŽENÍ LANKA DO CHRÁNIČKY NEBO ŽLABU</t>
  </si>
  <si>
    <t>742P13</t>
  </si>
  <si>
    <t>ZATAŽENÍ KABELU DO CHRÁNIČKY - KABEL DO 4 KG/M</t>
  </si>
  <si>
    <t>R4</t>
  </si>
  <si>
    <t>VYTYČENÍ TRASY KABELOVÉHO VEDENÍ VE VOLNÉM TERÉNU</t>
  </si>
  <si>
    <t>inž. sítě cizích správců</t>
  </si>
  <si>
    <t>Položka obsahuje: Pochůzka projektovanou trasou kabelového vedení, vyznačení trasy kabelu číslovanými kolíky nebo psanými značkami včetně zhotovení a číslování kolíků. Stanovení a označení míst pro kabelové prostupy a podchodové štoly a vyznačení překážek. Dále obsahuje cenu za pom. mechanismy včetně všech ostatních vedlejších nákladů.</t>
  </si>
  <si>
    <t>R5</t>
  </si>
  <si>
    <t>GEODETICKÉ VYTÝČENÍ TRASY</t>
  </si>
  <si>
    <t>Položka obsahuje: Geodetické vytyčení trasy. Dále obsahuje cenu za pom. mechanismy včetně všech ostatních vedlejších nákladů.</t>
  </si>
  <si>
    <t>R6</t>
  </si>
  <si>
    <t>POSUN STÁVAJÍCÍ VÝSTROJE NA TRATI</t>
  </si>
  <si>
    <t>Demontáž a montáž výstroje na trati.</t>
  </si>
  <si>
    <t>R7</t>
  </si>
  <si>
    <t>Zajištění vstupního a výstupního otvoru ve zdi proti vniknutí vody do budovy</t>
  </si>
  <si>
    <t>Položka obsahuje: Příprava betonové směsi s přísadou vodního skla a ucpání otvoru do poloviny tloušťky základové zdi. Ohraničení otvoru asfaltovou hlínou, zalití ohraničeného místa asfaltem. Včetně roztavení asfaltu. Dále obsahuje cenu za pom. mechanismy včetně všech ostatních vedlejších nákladů.</t>
  </si>
  <si>
    <t>Uzemnění</t>
  </si>
  <si>
    <t>Výkop kabelových rýh.</t>
  </si>
  <si>
    <t>Viz Polohopis. _x000D_
Celkem 14 = 14,000000</t>
  </si>
  <si>
    <t>Zasypání kabelových rýh</t>
  </si>
  <si>
    <t>Viz polohopis, odpovídá výkopu _x000D_
Celkem 14 = 14,000000</t>
  </si>
  <si>
    <t>položka zahrnuje:
- kompletní provedení zemní konstrukce vč. výběru vhodného materiálu
- úprava  ukládaného  materiálu  vlhčením,  tříděním,  promícháním  nebo  vysoušením,  příp. jiné úpravy za účelem zlepšení jeho  mech. vlastností
- hutnění i ruzné míry hutnění 
- ošetření úložište po celou dobu práce v nem vč. klimatických opatření
- ztížení v okolí vedení, konstrukcí a objektu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 udržování úložiště a jeho ochrana proti vodě
- odvedení nebo obvedení vody v okolí úložiště a v úložišti
- veškeré  pomocné konstrukce umožnující provedení  zemní konstrukce (příjezdy, sjezdy, nájezdy, lešení, podpěrné konstrukce, přemostění, zpevněné plochy, zakrytí a pod.)</t>
  </si>
  <si>
    <t>Úprava povrchu zasypaných kabelových rýh</t>
  </si>
  <si>
    <t>1m2 na 1m výkopu, viz polohopis _x000D_
Celkem 50 = 50,000000</t>
  </si>
  <si>
    <t>741911</t>
  </si>
  <si>
    <t>UZEMŇOVACÍ VODIČ V ZEMI FEZN DO 120 MM2</t>
  </si>
  <si>
    <t>Dodávka a montáž zemnícího pásku FeZn 30/4 a kulatiny FeZn 8</t>
  </si>
  <si>
    <t>Viz polohopis _x000D_
Celkem 55 = 55,000000</t>
  </si>
  <si>
    <t>1. Položka obsahuje:
 – prípravu podkladu pro osazení
 – merení, delení, spojování, tvarování
 – ochranný náter spoju a pri pruchodu vodice nad terén apod. dle príslušných norem
2. Položka neobsahuje:
 – zemní práce
 – ochranu vodice - chránicky apod.
3. Zpusob merení:
Merí se metr délkový.</t>
  </si>
  <si>
    <t>741B11</t>
  </si>
  <si>
    <t>ZEMNÍCÍ TYČ FEZN DÉLKY DO 2 M</t>
  </si>
  <si>
    <t>Dodávka a montáž hloubkových zemničů</t>
  </si>
  <si>
    <t>Viz TZ a Polohopis _x000D_
Celkem 6 = 6,000000</t>
  </si>
  <si>
    <t>1. Položka obsahuje:
 – prípravu podkladu pro osazení
 – spojování
 – ochranný náter spoje dle príslušných norem
2. Položka neobsahuje:
 X
3. Zpusob merení:
Udává se pocet kusu kompletní konstrukce nebo práce.</t>
  </si>
  <si>
    <t>Součást HZB/MET</t>
  </si>
  <si>
    <t>Viz schéma _x000D_
Celkem 1 = 1,000000</t>
  </si>
  <si>
    <t>Dodávka a montáž uzemňovacích svorek</t>
  </si>
  <si>
    <t>Viz TZ a Polohopis _x000D_
Celkem 10 = 10,000000</t>
  </si>
  <si>
    <t>1. Položka obsahuje:
 – veškeré príslušenství
2. Položka neobsahuje:
 X
3. Zpusob merení:
Udává se pocet kusu kompletní konstrukce nebo práce.</t>
  </si>
  <si>
    <t>741C07</t>
  </si>
  <si>
    <t>VYVEDENÍ UZEMŇOVACÍCH VODIČŮ NA POVRCH/KONSTRUKCI</t>
  </si>
  <si>
    <t>Připojení na uzemnění</t>
  </si>
  <si>
    <t>Viz schéma _x000D_
Celkem 2 = 2,000000</t>
  </si>
  <si>
    <t>1. Položka obsahuje:
 – vodivé pripojení vodice na konstrukci
 – delení, tvarování, spojování
 – ochranný i barevný náter spoje dle príslušných norem
2. Položka neobsahuje:
 X
3. Zpusob merení:
Udává se pocet kusu kompletní konstrukce nebo práce.</t>
  </si>
  <si>
    <t>741C11</t>
  </si>
  <si>
    <t>ZKUŠEBNÍ JÍMKA, UZEMNĚNÍ VENKOVNÍ DO VOLNÉHO TERÉNU</t>
  </si>
  <si>
    <t>Dodávka a montáž a zapojení zkušební jímky</t>
  </si>
  <si>
    <t>Viz TZ a Polohopis _x000D_
Celkem 1 = 1,000000</t>
  </si>
  <si>
    <t>1. Položka obsahuje:
 – výkop a zához díry pro trubku v zemine tr.4 o velikosti 1000x1000x1000mm
 – zemnící jímku do volného terénu sestávající z : trubky o prumeru 400/5mm o délce 80cm, víko
 – uzemnovací kruh s Fezn 30x4mm do trubky vc. montáže, šterkového zásypu v trubce po montáži do výšky 60cm a úpravy povrchu terénu v okolí uzemnovací jímky
2. Položka neobsahuje:
 X
3. Zpusob merení:
Udává se komplet odlišných materiálu a cinností, které tvorí funkcní nedelitelný celek daný názvem položky.</t>
  </si>
  <si>
    <t>Formulář pro ocenění stavby</t>
  </si>
  <si>
    <t>Zvýšení bezpečnosti na přejezdu v km 94,356 (P7953) trati Brno – Vlárský průsmyk</t>
  </si>
  <si>
    <t>PS 01-02-01</t>
  </si>
  <si>
    <t>Reléový domek P7953, DDTS</t>
  </si>
  <si>
    <t>x</t>
  </si>
  <si>
    <t>747</t>
  </si>
  <si>
    <t>zkoušky, revize a HZS</t>
  </si>
  <si>
    <t>747704</t>
  </si>
  <si>
    <t>2025_OTSKP</t>
  </si>
  <si>
    <t>ZAŠKOLENÍ OBSLUHY</t>
  </si>
  <si>
    <t>Dle technické zprávy, TKP staveb státních drah. Dle příloh projektové dokumentace.</t>
  </si>
  <si>
    <t>1. Položka obsahuje:
 – cenu za dobu kdy je s funkcí seznamována obsluha zařízení, včetně odevzdání dokumentace skutečného provedení
2. Položka neobsahuje:
 X
3. Způsob měření:
Udává se čas v hodinách.</t>
  </si>
  <si>
    <t>75O</t>
  </si>
  <si>
    <t>signalizační zařízení</t>
  </si>
  <si>
    <t>75O949</t>
  </si>
  <si>
    <t>DDTS ŽDC, INTEGRACE PZTS DO SERVERŮ A KLIENTŮ DDTS ŽDC</t>
  </si>
  <si>
    <t>1. Položka obsahuje: 
 – SW integraci jedné ústředny PZTS v rozsahu do 50 ks čidel do systému DDTS ŽDC - zahrnuta integrace ve všech úrovních systému DDTS ŽDC mimo InK (InS, TeS, klienti) pro jednu lokalitu InS
 – doplnění stávajících klientských pracovišť (stacionární, mobilní, tenký, terminálový) o jednu ústřednu PZTS do 50 ks čidel
 – parametrizaci a naplnění datových, technologických, telemetrických a řídicích struktur DDTS ŽDC pro přenos informací
 – ověření uživatelských funkcí na úplné implementaci, verifikace přenášených dat
 – systémovou a datovou analýzu technologického modelu, realizace a plnění presentačních zobrazení a formulářů
 – úpravu a odzkoušení programových a řídicích prostředků pro export dat
 – programátorské práce včetně potřebného vybavení
 – veškeré potřebné mechanizmy, včetně obsluhy, náklady na mzdy a přibližné (průměrné) náklady na pořízení potřebných materiálů včetně všech ostatních vedlejších nákladů
 – kompletní montáž (oživení, konfigurace, nastavení a uvedení do provozu) specifikovaného bloku/zařízení
2. Položka neobsahuje:
 – funkční zkoušky
 – integraci do InK DDTS ŽDC
3. Způsob měření:
 – Udává se počet kusů ústředen PZTS do 50 ks čidel.</t>
  </si>
  <si>
    <t>75O94B</t>
  </si>
  <si>
    <t>DDTS ŽDC, INTEGRACE PZTS DO INK DDTS ŽDC</t>
  </si>
  <si>
    <t>1. Položka obsahuje: 
 – SW integraci jedné ústředny PZTS v rozsahu do 50 ks čidel do InK systému DDTS ŽDC
 – parametrizaci a naplnění datových, technologických, telemetrických a řídicích struktur DDTS ŽDC pro přenos informací
 – ověření uživatelských funkcí na úplné implementaci, verifikace přenášených dat
 – programátorské práce včetně potřebného vybavení
 – veškeré potřebné mechanizmy, včetně obsluhy, náklady na mzdy a přibližné (průměrné) náklady na pořízení potřebných materiálů včetně všech ostatních vedlejších nákladů
 – kompletní montáž (oživení, konfigurace, nastavení a uvedení do provozu) specifikovaného bloku/zařízení
2. Položka neobsahuje:
 – funkční zkoušky
 – integraci do serverů a klientů DDTS ŽDC
3. Způsob měření:
 – Udává se počet kusů ústředen PZTS do 50 ks čidel.</t>
  </si>
  <si>
    <t>75O95Z</t>
  </si>
  <si>
    <t>DDTS ŽDC, ZÁVĚREČNÁ ZKOUŠKA</t>
  </si>
  <si>
    <t>1. Položka obsahuje: 
 – závěrečná zkouška DDTS ŽDC
 – komplexní vyzkoušení zařízení DDTS ŽDC
 – náklady na dopravu
 – veškeré potřebné mechanizmy, včetně obsluhy, náklady na mzdy a přibližné (průměrné) náklady na pořízení potřebných materiálů včetně všech ostatních vedlejších nákladů
 – kompletní montáž (oživení, konfigurace, nastavení a uvedení do provozu) specifikovaného bloku/zařízení
2. Položka neobsahuje:
 – integraci TLS do serverů, klientů a InK DDTS ŽDC
 – revize zařízení
3. Způsob měření:
 – Udává se počet hodin po dobu provádění zkoušky.</t>
  </si>
  <si>
    <t>PS 01-02-41</t>
  </si>
  <si>
    <t>Reléový domek P7593, PZTS</t>
  </si>
  <si>
    <t>D.1.2</t>
  </si>
  <si>
    <t>Ostatní</t>
  </si>
  <si>
    <t>02943</t>
  </si>
  <si>
    <t>703511</t>
  </si>
  <si>
    <t>ELEKTROINSTALAČNÍ LIŠTA DO 30MM</t>
  </si>
  <si>
    <t>KABEL NN DVOU - A TŘÍŽILOVÝ S PLASTOVOU IZOLACÍ DO 2,5 MM2</t>
  </si>
  <si>
    <t>744622</t>
  </si>
  <si>
    <t>JISTIČ DVOUPÓLOVÝ (1+N, 10 KA) OD 4 DO 10 A</t>
  </si>
  <si>
    <t>R7446221X</t>
  </si>
  <si>
    <t xml:space="preserve">R-POLOŽKA - </t>
  </si>
  <si>
    <t>JISTIČ DVOUPÓLOVÝ (1+N, 10 KA) OD 4 DO 10 A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</si>
  <si>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</si>
  <si>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CELKOVÁ PROHLÍDKA, ZKOUŠENÍ, MĚŘENÍ A VYHOTOVENÍ VÝCHOZÍ REVIZNÍ ZPRÁVY, PRO OBJEM IN PŘES 100 DO 500 TIS. KČ</t>
  </si>
  <si>
    <t>75J31X</t>
  </si>
  <si>
    <t>KABEL SDĚLOVACÍ PRO STRUKTUROVANOU KABELÁŽ FTP/STP - MONTÁŽ</t>
  </si>
  <si>
    <t>75J321</t>
  </si>
  <si>
    <t>KABEL SDĚLOVACÍ PRO STRUKTUROVANOU KABELÁŽ FTP/STP</t>
  </si>
  <si>
    <t>75O511</t>
  </si>
  <si>
    <t>PZTS, ÚSTŘEDNA DO 48 ZÓN - DODÁVKA</t>
  </si>
  <si>
    <t>75O51X</t>
  </si>
  <si>
    <t>PZTS, ÚSTŘEDNA - MONTÁŽ</t>
  </si>
  <si>
    <t>75O521</t>
  </si>
  <si>
    <t>PZTS, SOFTWARE ÚSTŘEDNY - DODÁVKA</t>
  </si>
  <si>
    <t>75O542</t>
  </si>
  <si>
    <t>PZTS, KLÁVESNICE - LCD DISPLEJ - DODÁVKA</t>
  </si>
  <si>
    <t>75O54X</t>
  </si>
  <si>
    <t>PZTS, KLÁVESNICE - MONTÁŽ</t>
  </si>
  <si>
    <t>75O561</t>
  </si>
  <si>
    <t>PZTS, ROZVODNÁ KRABICE - DODÁVKA</t>
  </si>
  <si>
    <t>75O56X</t>
  </si>
  <si>
    <t>PZTS, ROZVODNÁ KRABICE - MONTÁŽ</t>
  </si>
  <si>
    <t>75O571</t>
  </si>
  <si>
    <t>PZTS, MAGNETICKÝ KONTAKT PLASTOVÝ - LEHKÉ PROVEDENÍ - DODÁVKA</t>
  </si>
  <si>
    <t>75O57X</t>
  </si>
  <si>
    <t>PZTS, MAGNETICKÝ KONTAKT - MONTÁŽ</t>
  </si>
  <si>
    <t>75O592</t>
  </si>
  <si>
    <t>PZTS, PROSTOROVÝ DETEKTOR DUÁLNÍ - DODÁVKA</t>
  </si>
  <si>
    <t>75O59X</t>
  </si>
  <si>
    <t>PZTS, PROSTOROVÝ DETEKTOR - MONTÁŽ</t>
  </si>
  <si>
    <t>75O5B1</t>
  </si>
  <si>
    <t>PZTS, HLÁSIČ KOUŘE - DODÁVKA</t>
  </si>
  <si>
    <t>75O5BX</t>
  </si>
  <si>
    <t>PZTS, HLÁSIČ KOUŘE - MONTÁŽ</t>
  </si>
  <si>
    <t>75O5G1</t>
  </si>
  <si>
    <t>PZTS, BEZKONTAKTNÍ ČTEČKA KARET  - DODÁVKA</t>
  </si>
  <si>
    <t>75O5GX</t>
  </si>
  <si>
    <t>PZTS, BEZKONTAKTNÍ ČTEČKA KARET - MONTÁŽ</t>
  </si>
  <si>
    <t>75O5H1</t>
  </si>
  <si>
    <t>PZTS, PROPOJOVACÍ MODUL PRO ČTEČKU - DODÁVKA</t>
  </si>
  <si>
    <t>75O5HX</t>
  </si>
  <si>
    <t>PZTS, PROPOJOVACÍ MODUL PRO ČTEČKU - MONTÁŽ</t>
  </si>
  <si>
    <t>75O5J1</t>
  </si>
  <si>
    <t>PZTS, KOMUNIKAČNÍ ROZHRANÍ PRO INTEGRACI DO PROGRAMU TŘETÍCH STRAN TCP/IP - DODÁVKA</t>
  </si>
  <si>
    <t>75O5JX</t>
  </si>
  <si>
    <t>PZTS, KOMUNIKAČNÍ ROZHRANÍ - MONTÁŽ</t>
  </si>
  <si>
    <t>75O5M1</t>
  </si>
  <si>
    <t>PZTS, SIRÉNA VNITŘNÍ - DODÁVKA</t>
  </si>
  <si>
    <t>75O5MX</t>
  </si>
  <si>
    <t>PZTS, SIRÉNA - MONTÁŽ</t>
  </si>
  <si>
    <t>75O5O2</t>
  </si>
  <si>
    <t>PZTS, ZÁVĚREČNÉ OŽIVENÍ, NASTAVENÍ A FUNKČNÍ ODZKOUŠENÍ ZAŘÍZENÍ PZTS</t>
  </si>
  <si>
    <t>75O5O4</t>
  </si>
  <si>
    <t>PZTS, UVEDENÍ ÚSTŘEDNY PZTS DO TRVALÉHO PROVOZU</t>
  </si>
  <si>
    <t>PS 01-02-91</t>
  </si>
  <si>
    <t>P7953_PRENOS</t>
  </si>
  <si>
    <t>Reléový domek P7953, přenosové zařízení</t>
  </si>
  <si>
    <t>701001</t>
  </si>
  <si>
    <t>OZNAČOVACÍ ŠTÍTEK KABELOVÉHO VEDENÍ, SPOJKY NEBO KABELOVÉ SKŘÍNĚ (VČETNĚ OBJÍMKY)</t>
  </si>
  <si>
    <t>703112</t>
  </si>
  <si>
    <t>KABELOVÝ ROŠT/LÁVKA NOSNÝ ŽÁROVĚ ZINKOVANÝ VČETNĚ UPEVNĚNÍ A PŘÍSLUŠENSTVÍ SVĚTLÉ ŠÍŘKY PŘES 100 DO 250 MM</t>
  </si>
  <si>
    <t>ELEKTROINSTALAČNÍ LIŠTA ŠÍŘKY DO 30 MM</t>
  </si>
  <si>
    <t>s pevností do 4kV</t>
  </si>
  <si>
    <t>742G41</t>
  </si>
  <si>
    <t>KABEL NN DVOU- A TŘÍŽÍLOVÝ CU FLEXIBILNÍ DO 2,5 MM2</t>
  </si>
  <si>
    <t>742J21</t>
  </si>
  <si>
    <t>SYKFY DO 4X2X0,5, KABEL SDĚLOVACÍ IZOLACE PVC</t>
  </si>
  <si>
    <t>744612</t>
  </si>
  <si>
    <t>JISTIČ JEDNOPÓLOVÝ (10 KA) OD 4 DO 10 A</t>
  </si>
  <si>
    <t>Jistič 10/C/1</t>
  </si>
  <si>
    <t>744R33</t>
  </si>
  <si>
    <t>DIN LIŠTA - 0,5 M</t>
  </si>
  <si>
    <t>DOKONČOVACÍ MONTÁŽNÍ PRÁCE NA ELEKTRICKÉM ZAŘÍZENÍ</t>
  </si>
  <si>
    <t>75I22X</t>
  </si>
  <si>
    <t>KABEL ZEMNÍ DVOUOPLÁŠŤOVÝ BEZ PANCÍŘE PRŮMĚRU ŽÍLY 0,8 MM - MONTÁŽ</t>
  </si>
  <si>
    <t>75IF11</t>
  </si>
  <si>
    <t>SPOJOVACÍ SVORKOVNICE 2/10 - DODÁVKA</t>
  </si>
  <si>
    <t>75IF1X</t>
  </si>
  <si>
    <t>SPOJOVACÍ SVORKOVNICE 2/10 - MONTÁŽ</t>
  </si>
  <si>
    <t>75IF51</t>
  </si>
  <si>
    <t>MONTÁŽNÍ RÁM 15+1 - DODÁVKA</t>
  </si>
  <si>
    <t>75IF5X</t>
  </si>
  <si>
    <t>MONTÁŽNÍ RÁM 15+1 - MONTÁŽ</t>
  </si>
  <si>
    <t>75IF91</t>
  </si>
  <si>
    <t>KONSTRUKCE DO SKŘÍNĚ 19" PRO UPEVNĚNÍ ZAŘÍZENÍ - DODÁVKA</t>
  </si>
  <si>
    <t>Vana montážní 2U</t>
  </si>
  <si>
    <t>75IF9X</t>
  </si>
  <si>
    <t>KONSTRUKCE DO SKŘÍNĚ 19" PRO UPEVNĚNÍ ZAŘÍZENÍ - MONTÁŽ</t>
  </si>
  <si>
    <t>montáž police, montáž vany montážní 2U</t>
  </si>
  <si>
    <t>75IFA1</t>
  </si>
  <si>
    <t>NOSNÍK BLESKOJISTEK</t>
  </si>
  <si>
    <t>75IFAX</t>
  </si>
  <si>
    <t>NOSNÍK BLESKOJISTEK - MONTÁŽ</t>
  </si>
  <si>
    <t>75IFB1</t>
  </si>
  <si>
    <t>BLESKOJISTKA - DODÁVKA</t>
  </si>
  <si>
    <t>75IFBX</t>
  </si>
  <si>
    <t>BLESKOJISTKA - MONTÁŽ</t>
  </si>
  <si>
    <t>75IH11</t>
  </si>
  <si>
    <t>UKONČENÍ KABELU CELOPLASTOVÉHO BEZ PANCÍŘE DO 40 ŽIL</t>
  </si>
  <si>
    <t>75IJ12</t>
  </si>
  <si>
    <t>MĚŘENÍ JEDNOSMĚRNÉ NA SDĚLOVACÍM KABELU</t>
  </si>
  <si>
    <t>měření vybrané čtyřky</t>
  </si>
  <si>
    <t>75IJ14</t>
  </si>
  <si>
    <t>MĚŘENÍ ÚTLUMU PŘESLECHU NA BLÍZKÉM KONCI NA MÍSTNÍM SDĚL. KABELU ZA 1 ČTYŘKU XN A 1 MĚŘENÝ ÚSEK</t>
  </si>
  <si>
    <t>75J311</t>
  </si>
  <si>
    <t>KABEL SDĚLOVACÍ PRO STRUKTUROVANOU KABELÁŽ UTP</t>
  </si>
  <si>
    <t>Cat.5e - 8 m</t>
  </si>
  <si>
    <t>KABEL SDĚLOVACÍ PRO STRUKTUROVANOU KABELÁŽ UTP - MONTÁŽ</t>
  </si>
  <si>
    <t>75J932</t>
  </si>
  <si>
    <t>METALICKÝ PATCHCORD DO 5M - DODÁVKA</t>
  </si>
  <si>
    <t>75J93X</t>
  </si>
  <si>
    <t>METALICKÝ PATCHCORD - MONTÁŽ</t>
  </si>
  <si>
    <t>75JA41</t>
  </si>
  <si>
    <t>ZÁSTRČKA DATOVÁ RJ45 - DODÁVKA</t>
  </si>
  <si>
    <t>75JA4X</t>
  </si>
  <si>
    <t>ZÁSTRČKA DATOVÁ RJ 45 - MONTÁŽ</t>
  </si>
  <si>
    <t>75JB13</t>
  </si>
  <si>
    <t>DATOVÝ ROZVADĚČ 19" 600X600 DO 47 U - DODÁVKA</t>
  </si>
  <si>
    <t>75JB1X</t>
  </si>
  <si>
    <t>DATOVÝ ROZVADĚČ 19" 600X600 - MONTÁŽ</t>
  </si>
  <si>
    <t>75K133</t>
  </si>
  <si>
    <t>TRANSFORMÁTOR SDĚLOVACÍ DATOVÝ SE 4KV IZOLAČNÍ PEVNOSTÍ - DODÁVKA</t>
  </si>
  <si>
    <t>75K13X</t>
  </si>
  <si>
    <t>TRANSFORMÁTOR SDĚLOVACÍ  -  MONTÁŽ</t>
  </si>
  <si>
    <t>75K321</t>
  </si>
  <si>
    <t>ZÁLOŽNÍ ZDROJ UPS 230 V DO 1000 VA</t>
  </si>
  <si>
    <t>75K32X</t>
  </si>
  <si>
    <t>ZÁLOŽNÍ ZDROJ UPS 230 V DO 1000 VA - MONTÁŽ</t>
  </si>
  <si>
    <t>75M959</t>
  </si>
  <si>
    <t>DATOVÁ INFRASTRUKTURA LAN, MODEM - MODEM SHDSL S ROZHRANÍM ETHERNET, 4 DRÁT - DODÁVKA</t>
  </si>
  <si>
    <t>75M95X</t>
  </si>
  <si>
    <t>DATOVÁ INFRASTRUKTURA LAN, MODEM - MONTÁŽ</t>
  </si>
  <si>
    <t>75M97X</t>
  </si>
  <si>
    <t>PŘEVODNÍK - MONTÁŽ</t>
  </si>
  <si>
    <t>75M97Y</t>
  </si>
  <si>
    <t>PŘEVODNÍK - DEMONTÁŽ</t>
  </si>
  <si>
    <t>R74481X1</t>
  </si>
  <si>
    <t>JISTIČ JEDNOPÓLOVÝ (10 KA) OD 4 DO 10 A - MONTÁŽ</t>
  </si>
  <si>
    <t>R74F3321</t>
  </si>
  <si>
    <t xml:space="preserve">OTSKP 2024 - </t>
  </si>
  <si>
    <t>VÝKON ORGANIZAČNÍCH JEDNOTEK SPRÁVCE</t>
  </si>
  <si>
    <t>asistence techniků SKS a VS ČD-T</t>
  </si>
  <si>
    <t>1. Položka obsahuje:
 – vyhotovení měření a rezervace vybrané čtyřky TK, vč. nájmu pracovníků a použitých mechanismů nutných k výkonu
2. Položka neobsahuje:
 X
3. Způsob měření:
Udává se čas v hodinách.</t>
  </si>
  <si>
    <t>R75B711</t>
  </si>
  <si>
    <t>PŘEPĚŤOVÁ OCHRANA - K OCHRANĚ ZAŘÍZENÍ NA KABELU</t>
  </si>
  <si>
    <t>1. Položka obsahuje:
 – dodávku specifikovaného bloku/zařízení včetně potřebného drobného montážního materiálu
 – dodávku souvisejícího příslušenství pro specifikovaný blok/zařízení
 – dopravu a skladování včetně montáže
2. Položka neobsahuje:
 X
3. Způsob měření:
Udává se počet kusů kompletní konstrukce nebo práce.</t>
  </si>
  <si>
    <t>R75IF912</t>
  </si>
  <si>
    <t>POLICE 1U DO 19"</t>
  </si>
  <si>
    <t>1. Položka obsahuje:
 – dodávku specifikovaného bloku/zařízení včetně potřebného drobného montážního materiálu
 – dodávku souvisejícího příslušenství pro specifikovaný blok/zařízení
 – dopravu a skladování
2. Položka neobsahuje:
 X
3. Způsob měření:
Udává se počet kusů kompletní konstrukce a práce.</t>
  </si>
  <si>
    <t>R75JA5G1</t>
  </si>
  <si>
    <t>19" PANEL ZÁSUVKOVÝ 230 V</t>
  </si>
  <si>
    <t>R75JA5H1</t>
  </si>
  <si>
    <t>19" PANEL ZÁSUVKOVÝ 230 V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</si>
  <si>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</si>
  <si>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SOPS/PR/2026/03</t>
  </si>
  <si>
    <t>SO 999.98.98</t>
  </si>
  <si>
    <t>D.999</t>
  </si>
  <si>
    <t xml:space="preserve">SO 999.98.98 – Všeobecný objekt </t>
  </si>
  <si>
    <t>Dokumentace stavby</t>
  </si>
  <si>
    <t>Dokumentace skutečného provedení stavby, geodetická část</t>
  </si>
  <si>
    <t>Vypracování vybrané části dokumentace skutečného provedení (DSPS)</t>
  </si>
  <si>
    <t>v předepsaném rozsahu a počtu dle VTP a ZTP</t>
  </si>
  <si>
    <t>Položka zahrnuje veškeré činnosti nezbytné k vypracování dokumentace skutečného provedení stavby dle SOD na zhotovení stavby podle směrnice SŽ SM011 Dokumentace staveb Správy železnic, státní organizace a dle požadavků VTP a ZTP. Jedná se o souhrn činností zahrnujících vyhotovení geodetické části dokumentace skutečného provedení stavby, která mimo jiné zahrnuje geodetické měření, zapracování všech změn během výstavby, geometrické plány pro zápis vlastnických a jiných věcných práv do katastru nemovitostí, výsledné měřící protokoly, aktuální údaje apod. Zhotovitel bude postupovat dle požadavků na obsahovou náležitost této části DSPS, která je uvedená v interním předpisu Objednatele - SŽ SM011 Dokumentace staveb Správy železnic, státní organizace. Položka zahrnuje odevzdání dokumentace v předepsaném počtu v listinné i elektronické formě uvedeném v ZTP a VTP.</t>
  </si>
  <si>
    <t>Dokumentace skutečného provedení stavby, technická část</t>
  </si>
  <si>
    <t>Položka zahrnuje veškeré činnosti nezbytné k vypracování dokumentace skutečného provedení dle SOD na zhotovení stavby podle směrnice SŽ SM011 Dokumentace staveb Správy železnic, státní organizace a dle požadavků VTP a ZTP.  Jedná se o souhrn činností zahrnujících vyhotovení dokumentace skutečného provedení stavby v předepsaném počtu v listinné i elektronické formě. Zhotovitel bude postupovat dle požadavků na obsahovou náležitost této části DSPS, která je uvedená v interním předpisu Objednatele - SŽ SM011 Dokumentace staveb Správy železnic, státní organizace.</t>
  </si>
  <si>
    <t>Dokumentace skutečného provedení stavby, dokladová část</t>
  </si>
  <si>
    <t>Položka zahrnuje veškeré činnosti nezbytné k vypracování dokumentace skutečného provedení dle SOD na zhotovení stavby dle směrnice SŽ SM011 Dokumentace staveb Správy železnic, státní organizace a dle požadavků VTP a ZTP.  Jedná se o souhrn činností zahrnujících doložení dokladů a podkladů pro předání stavby a její kolaudace v předepsané formě a počtu v listinné i elektronické formě. Zhotovitel bude postupovat dle požadavků na obsahovou náležitost této části DSPS, která je uvedená v interním předpisu Objednatele - SŽ SM011 Dokumentace staveb Správy železnic, státní organizace.</t>
  </si>
  <si>
    <t>Dokumentace k Žádosti o vydání kolaudačního rozhodnutí</t>
  </si>
  <si>
    <t>Popis odchylek od dokumentace pro povolení stavby a DPS s vyznačením odchylek</t>
  </si>
  <si>
    <t>v předepsaném rozsahu a počtu dle VTP a ZTP _x000D_
Celkem 1 = 1,000_x000D_</t>
  </si>
  <si>
    <t xml:space="preserve">Položka zahrnuje veškeré činnosti nezbytné pro vyzpracování, předání a finalizování dokumentace (popis odchylek od dokumentace pro povolení stavby a dokumentaci pro povolení stavby s vyznačením odchylek, došlo-li k nepodstatné odchylce oproti ověřené projektové dokumentaci pro povolení ve smyslu § 232 odst. (2) písm. a) zákona č. 283/2021 Sb. včetně všech případných poplatků s tím spojených) nutné pro předložení k žádosti o vydání kolaudačního rozhodnutí požadované zákonem č. 283/2024 Sb. v platném znění.
</t>
  </si>
  <si>
    <t>W</t>
  </si>
  <si>
    <t>za  Díl</t>
  </si>
  <si>
    <t>ES prohlášení o ověření subsystému</t>
  </si>
  <si>
    <t>Zajištění vydání ES Certifikátu o ověření</t>
  </si>
  <si>
    <t>Položka zahrnuje veškeré činnosti nezbytné k zajištění vydání platného ES prohlášení o ověření subsystému notifikovanou osobou ve stádiu realizace v souhrnu pro objekty technologické a stavební části. 
Položka zahrnuje  všechny nezbytné práce, náklady a zařízení  včetně  všech doprav a pomocného materiálu nutných  pro uskutečnění dané činnosti.</t>
  </si>
  <si>
    <t>Osvědčení o bezpečnosti před uvedením do provozu</t>
  </si>
  <si>
    <t>Zajištění vydání osvědčení o bezpečnosti před uvedením do provozu.</t>
  </si>
  <si>
    <t>Položka zahrnuje veškeré činnosti nezbytné k zajištění vydání zprávy o posouzení bezpečnosti dle prováděcího nařízení Komise (EU) č. 402/2013 ze dne 30. dubna 2013 o společné bezpečnostní metodě pro hodnocení a posuzování rizik a požadavky Drážního úřadu.
Položka zahrnuje  všechny nezbytné práce, náklady a zařízení  včetně  všech doprav a pomocného materiálu nutných  pro uskutečnění dané činnosti.</t>
  </si>
  <si>
    <t>Geodetické práce v rámci geodetické vytyčovací sítě stavby</t>
  </si>
  <si>
    <t>Souhrn geodetických činností při zřizování a vedení bodů geodetické vytyčovací sítě stavby</t>
  </si>
  <si>
    <t>Položka zahrnuje náklady na měřické činnosti v rámci zřizování a vedení bodů geodetické vytyčovací sítě stavby, především pak kontrolu a ověření vytyčovací sítě, měřické práce při zřízení, překládání, obnově a doplnění bodů vytyčovací sítě, včetně výpočetních a dokumentačních činností.
Zřízení a vedení bodů geodetických mikrosíti je součástí nákladů příslušných stavebních objektů, pro které je v projektu stanoveno jejich vybudování a není součástní nákladu této položky.</t>
  </si>
  <si>
    <t>SO-01-13-01</t>
  </si>
  <si>
    <t>Železniční svršek P7953</t>
  </si>
  <si>
    <t>Železniční svršek P7953, následná úprava</t>
  </si>
  <si>
    <t>PS-01-01-31</t>
  </si>
  <si>
    <t>Reléový domek P7953, PZTS</t>
  </si>
  <si>
    <t>Stavba: Zvýšení bezpečnosti na přejezdu v km 94,356 (P7953) trati Brno – Vlárský průsmyk</t>
  </si>
  <si>
    <t>Zabezpečovací zařízení</t>
  </si>
  <si>
    <t>Sdělovací zařízení</t>
  </si>
  <si>
    <t>Odkod pro základy výstroje trati + odkop</t>
  </si>
  <si>
    <t>Skryté konstrukce + Stávající ŽB hektometrovníky</t>
  </si>
  <si>
    <t>drobné kolejivo</t>
  </si>
  <si>
    <t>Skryté kontrukce + základy dopravního značení + betonová přídlažba + bet. obrubník
Viz výkaz výměr</t>
  </si>
  <si>
    <t>Kolejnicový žlábek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</si>
</sst>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0.00\ &quot;Kč&quot;;\-#,##0.00\ &quot;Kč&quot;"/>
    <numFmt numFmtId="43" formatCode="_-* #,##0.00_-;\-* #,##0.00_-;_-* &quot;-&quot;??_-;_-@_-"/>
    <numFmt numFmtId="164" formatCode="#,##0.000"/>
    <numFmt numFmtId="165" formatCode="#\ ###\ ###\ ###\ ##0.00\ \K\č"/>
    <numFmt numFmtId="166" formatCode="m\/yyyy"/>
    <numFmt numFmtId="167" formatCode="###\ ###\ ###\ ##0.000"/>
    <numFmt numFmtId="168" formatCode="###\ ###\ ###\ ##0.00"/>
    <numFmt numFmtId="169" formatCode="#,##0.00\ &quot;Kč&quot;"/>
    <numFmt numFmtId="170" formatCode="#,##0\ &quot;Kč&quot;"/>
  </numFmts>
  <fonts count="77" x14ac:knownFonts="1">
    <font>
      <sz val="11"/>
      <color theme="1"/>
      <name val="Arial"/>
      <family val="2"/>
      <charset val="238"/>
    </font>
    <font>
      <sz val="10"/>
      <name val="Arial"/>
      <family val="2"/>
      <charset val="238"/>
    </font>
    <font>
      <sz val="10"/>
      <color rgb="FFFF0000"/>
      <name val="Arial"/>
      <family val="2"/>
      <charset val="238"/>
    </font>
    <font>
      <sz val="10"/>
      <color theme="0"/>
      <name val="Arial"/>
      <family val="2"/>
      <charset val="238"/>
    </font>
    <font>
      <b/>
      <sz val="16"/>
      <color indexed="8"/>
      <name val="Arial"/>
      <family val="2"/>
      <charset val="238"/>
    </font>
    <font>
      <b/>
      <sz val="12"/>
      <name val="Arial"/>
      <family val="2"/>
      <charset val="238"/>
    </font>
    <font>
      <b/>
      <sz val="11"/>
      <name val="Arial"/>
      <family val="2"/>
      <charset val="238"/>
    </font>
    <font>
      <b/>
      <sz val="10"/>
      <name val="Arial"/>
      <family val="2"/>
      <charset val="238"/>
    </font>
    <font>
      <sz val="10"/>
      <color indexed="9"/>
      <name val="Arial"/>
      <family val="2"/>
      <charset val="238"/>
    </font>
    <font>
      <sz val="10"/>
      <color rgb="FF000000"/>
      <name val="Arial"/>
      <family val="2"/>
      <charset val="238"/>
    </font>
    <font>
      <b/>
      <sz val="10"/>
      <color rgb="FF000000"/>
      <name val="Arial"/>
      <family val="2"/>
      <charset val="238"/>
    </font>
    <font>
      <sz val="10"/>
      <color rgb="FF0000FF"/>
      <name val="Arial"/>
      <family val="2"/>
      <charset val="238"/>
    </font>
    <font>
      <i/>
      <sz val="10"/>
      <color rgb="FF0000FF"/>
      <name val="Arial"/>
      <family val="2"/>
      <charset val="238"/>
    </font>
    <font>
      <i/>
      <sz val="10"/>
      <color rgb="FF000000"/>
      <name val="Arial"/>
      <family val="2"/>
      <charset val="238"/>
    </font>
    <font>
      <sz val="10"/>
      <color rgb="FFFFFFFF"/>
      <name val="Arial"/>
      <family val="2"/>
      <charset val="238"/>
    </font>
    <font>
      <sz val="11"/>
      <color theme="1"/>
      <name val="Arial"/>
      <family val="2"/>
      <charset val="238"/>
    </font>
    <font>
      <b/>
      <sz val="16"/>
      <name val="Arial"/>
      <family val="2"/>
      <charset val="238"/>
    </font>
    <font>
      <sz val="11"/>
      <color theme="1"/>
      <name val="Calibri"/>
      <family val="2"/>
      <charset val="238"/>
      <scheme val="minor"/>
    </font>
    <font>
      <sz val="8"/>
      <color theme="1"/>
      <name val="Arial"/>
      <family val="2"/>
      <charset val="238"/>
    </font>
    <font>
      <b/>
      <sz val="16"/>
      <color theme="1"/>
      <name val="Arial"/>
      <family val="2"/>
      <charset val="238"/>
    </font>
    <font>
      <b/>
      <sz val="14"/>
      <color theme="1"/>
      <name val="Arial"/>
      <family val="2"/>
      <charset val="238"/>
    </font>
    <font>
      <b/>
      <sz val="12"/>
      <color theme="1"/>
      <name val="Arial"/>
      <family val="2"/>
      <charset val="238"/>
    </font>
    <font>
      <b/>
      <sz val="11"/>
      <color theme="1"/>
      <name val="Arial"/>
      <family val="2"/>
      <charset val="238"/>
    </font>
    <font>
      <sz val="10"/>
      <color theme="1"/>
      <name val="Arial"/>
      <family val="2"/>
      <charset val="238"/>
    </font>
    <font>
      <b/>
      <sz val="10"/>
      <color theme="1"/>
      <name val="Arial"/>
      <family val="2"/>
      <charset val="238"/>
    </font>
    <font>
      <i/>
      <sz val="10"/>
      <color theme="1"/>
      <name val="Arial"/>
      <family val="2"/>
      <charset val="238"/>
    </font>
    <font>
      <b/>
      <sz val="10"/>
      <color rgb="FF000000"/>
      <name val="Calibri"/>
      <family val="2"/>
      <charset val="238"/>
      <scheme val="minor"/>
    </font>
    <font>
      <b/>
      <sz val="8"/>
      <color rgb="FF000000"/>
      <name val="Calibri"/>
      <family val="2"/>
      <charset val="238"/>
      <scheme val="minor"/>
    </font>
    <font>
      <i/>
      <sz val="8"/>
      <color theme="1"/>
      <name val="Arial Narrow"/>
      <family val="2"/>
      <charset val="238"/>
    </font>
    <font>
      <b/>
      <sz val="9"/>
      <color theme="1"/>
      <name val="Arial"/>
      <family val="2"/>
      <charset val="238"/>
    </font>
    <font>
      <sz val="8"/>
      <color rgb="FF000000"/>
      <name val="Arial"/>
      <family val="2"/>
      <charset val="238"/>
    </font>
    <font>
      <b/>
      <sz val="8"/>
      <color rgb="FF000000"/>
      <name val="Arial"/>
      <family val="2"/>
      <charset val="238"/>
    </font>
    <font>
      <b/>
      <u/>
      <sz val="10"/>
      <color indexed="81"/>
      <name val="Calibri"/>
      <family val="2"/>
      <charset val="238"/>
    </font>
    <font>
      <sz val="9"/>
      <color indexed="81"/>
      <name val="Calibri"/>
      <family val="2"/>
      <charset val="238"/>
    </font>
    <font>
      <b/>
      <u/>
      <sz val="11"/>
      <color indexed="81"/>
      <name val="Arial"/>
      <family val="2"/>
      <charset val="238"/>
    </font>
    <font>
      <b/>
      <u/>
      <sz val="9"/>
      <color indexed="81"/>
      <name val="Arial"/>
      <family val="2"/>
      <charset val="238"/>
    </font>
    <font>
      <b/>
      <sz val="9"/>
      <color indexed="81"/>
      <name val="Arial"/>
      <family val="2"/>
      <charset val="238"/>
    </font>
    <font>
      <b/>
      <i/>
      <sz val="9"/>
      <color indexed="81"/>
      <name val="Arial"/>
      <family val="2"/>
      <charset val="238"/>
    </font>
    <font>
      <i/>
      <sz val="9"/>
      <color indexed="81"/>
      <name val="Arial"/>
      <family val="2"/>
      <charset val="238"/>
    </font>
    <font>
      <b/>
      <u/>
      <sz val="10"/>
      <color indexed="81"/>
      <name val="Arial"/>
      <family val="2"/>
      <charset val="238"/>
    </font>
    <font>
      <i/>
      <sz val="9"/>
      <color indexed="81"/>
      <name val="Calibri"/>
      <family val="2"/>
      <charset val="238"/>
    </font>
    <font>
      <b/>
      <i/>
      <sz val="9"/>
      <color indexed="81"/>
      <name val="Calibri"/>
      <family val="2"/>
      <charset val="238"/>
    </font>
    <font>
      <i/>
      <u/>
      <sz val="9"/>
      <color indexed="81"/>
      <name val="Calibri"/>
      <family val="2"/>
      <charset val="238"/>
    </font>
    <font>
      <b/>
      <i/>
      <u/>
      <sz val="10"/>
      <color indexed="81"/>
      <name val="Arial"/>
      <family val="2"/>
      <charset val="238"/>
    </font>
    <font>
      <i/>
      <sz val="10"/>
      <color indexed="81"/>
      <name val="Arial"/>
      <family val="2"/>
      <charset val="238"/>
    </font>
    <font>
      <sz val="10"/>
      <color indexed="81"/>
      <name val="Arial"/>
      <family val="2"/>
      <charset val="238"/>
    </font>
    <font>
      <b/>
      <i/>
      <sz val="10"/>
      <color indexed="81"/>
      <name val="Arial"/>
      <family val="2"/>
      <charset val="238"/>
    </font>
    <font>
      <sz val="9"/>
      <color indexed="81"/>
      <name val="Tahoma"/>
      <family val="2"/>
      <charset val="238"/>
    </font>
    <font>
      <b/>
      <u/>
      <sz val="12"/>
      <color indexed="81"/>
      <name val="Calibri"/>
      <family val="2"/>
      <charset val="238"/>
    </font>
    <font>
      <b/>
      <sz val="11"/>
      <color indexed="81"/>
      <name val="Calibri"/>
      <family val="2"/>
      <charset val="238"/>
    </font>
    <font>
      <sz val="11"/>
      <color indexed="81"/>
      <name val="Calibri"/>
      <family val="2"/>
      <charset val="238"/>
    </font>
    <font>
      <b/>
      <sz val="10"/>
      <color indexed="81"/>
      <name val="Arial"/>
      <family val="2"/>
      <charset val="238"/>
    </font>
    <font>
      <sz val="9"/>
      <color indexed="81"/>
      <name val="Arial"/>
      <family val="2"/>
      <charset val="238"/>
    </font>
    <font>
      <i/>
      <u/>
      <sz val="10"/>
      <color indexed="81"/>
      <name val="Arial"/>
      <family val="2"/>
      <charset val="238"/>
    </font>
    <font>
      <b/>
      <sz val="11"/>
      <color theme="1"/>
      <name val="Calibri"/>
      <family val="2"/>
      <charset val="238"/>
      <scheme val="minor"/>
    </font>
    <font>
      <b/>
      <sz val="8"/>
      <color theme="1"/>
      <name val="Arial"/>
      <family val="2"/>
      <charset val="238"/>
    </font>
    <font>
      <b/>
      <sz val="11"/>
      <name val="Calibri"/>
      <family val="2"/>
      <charset val="238"/>
      <scheme val="minor"/>
    </font>
    <font>
      <sz val="8"/>
      <name val="Arial"/>
      <family val="2"/>
      <charset val="238"/>
    </font>
    <font>
      <i/>
      <sz val="6"/>
      <color theme="1"/>
      <name val="Arial"/>
      <family val="2"/>
      <charset val="238"/>
    </font>
    <font>
      <i/>
      <sz val="8"/>
      <color theme="1"/>
      <name val="Arial"/>
      <family val="2"/>
      <charset val="238"/>
    </font>
    <font>
      <b/>
      <sz val="8"/>
      <color rgb="FFDF572D"/>
      <name val="Arial"/>
      <family val="2"/>
      <charset val="238"/>
    </font>
    <font>
      <b/>
      <sz val="14"/>
      <color theme="8" tint="-0.249977111117893"/>
      <name val="Arial"/>
      <family val="2"/>
      <charset val="238"/>
    </font>
    <font>
      <b/>
      <sz val="11"/>
      <color theme="8" tint="-0.249977111117893"/>
      <name val="Arial"/>
      <family val="2"/>
      <charset val="238"/>
    </font>
    <font>
      <b/>
      <sz val="12"/>
      <color theme="8" tint="-0.249977111117893"/>
      <name val="Arial"/>
      <family val="2"/>
      <charset val="238"/>
    </font>
    <font>
      <b/>
      <sz val="10"/>
      <color theme="8" tint="-0.249977111117893"/>
      <name val="Arial"/>
      <family val="2"/>
      <charset val="238"/>
    </font>
    <font>
      <sz val="10"/>
      <color theme="8" tint="-0.249977111117893"/>
      <name val="Arial"/>
      <family val="2"/>
      <charset val="238"/>
    </font>
    <font>
      <b/>
      <sz val="8"/>
      <name val="Arial"/>
      <family val="2"/>
      <charset val="238"/>
    </font>
    <font>
      <i/>
      <sz val="8"/>
      <name val="Arial"/>
      <family val="2"/>
      <charset val="238"/>
    </font>
    <font>
      <b/>
      <u/>
      <sz val="12"/>
      <color indexed="81"/>
      <name val="Calibri"/>
      <family val="2"/>
      <charset val="238"/>
      <scheme val="minor"/>
    </font>
    <font>
      <b/>
      <sz val="11"/>
      <color indexed="81"/>
      <name val="Calibri"/>
      <family val="2"/>
      <charset val="238"/>
      <scheme val="minor"/>
    </font>
    <font>
      <sz val="11"/>
      <color indexed="81"/>
      <name val="Calibri"/>
      <family val="2"/>
      <charset val="238"/>
      <scheme val="minor"/>
    </font>
    <font>
      <b/>
      <sz val="12"/>
      <color indexed="81"/>
      <name val="Calibri"/>
      <family val="2"/>
      <charset val="238"/>
      <scheme val="minor"/>
    </font>
    <font>
      <sz val="12"/>
      <color indexed="81"/>
      <name val="Calibri"/>
      <family val="2"/>
      <charset val="238"/>
      <scheme val="minor"/>
    </font>
    <font>
      <b/>
      <u/>
      <sz val="10"/>
      <color indexed="81"/>
      <name val="Calibri"/>
      <family val="2"/>
      <charset val="238"/>
      <scheme val="minor"/>
    </font>
    <font>
      <sz val="9"/>
      <color indexed="81"/>
      <name val="Calibri"/>
      <family val="2"/>
      <charset val="238"/>
      <scheme val="minor"/>
    </font>
    <font>
      <i/>
      <sz val="9"/>
      <color indexed="81"/>
      <name val="Calibri"/>
      <family val="2"/>
      <charset val="238"/>
      <scheme val="minor"/>
    </font>
    <font>
      <b/>
      <i/>
      <sz val="9"/>
      <color indexed="81"/>
      <name val="Calibri"/>
      <family val="2"/>
      <charset val="238"/>
      <scheme val="minor"/>
    </font>
  </fonts>
  <fills count="2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B441A"/>
        <bgColor indexed="64"/>
      </patternFill>
    </fill>
    <fill>
      <patternFill patternType="solid">
        <fgColor rgb="FFC3C3C3"/>
        <bgColor indexed="64"/>
      </patternFill>
    </fill>
    <fill>
      <patternFill patternType="solid">
        <fgColor rgb="FFFFC000"/>
        <bgColor indexed="64"/>
      </patternFill>
    </fill>
    <fill>
      <patternFill patternType="solid">
        <fgColor rgb="FFFFFFCC"/>
      </patternFill>
    </fill>
    <fill>
      <patternFill patternType="solid">
        <fgColor rgb="FFFFFFCC"/>
        <bgColor indexed="64"/>
      </patternFill>
    </fill>
    <fill>
      <patternFill patternType="solid">
        <fgColor theme="0" tint="-4.9989318521683403E-2"/>
        <bgColor indexed="64"/>
      </patternFill>
    </fill>
    <fill>
      <gradientFill type="path" left="0.5" right="0.5" top="0.5" bottom="0.5">
        <stop position="0">
          <color theme="9" tint="0.79998168889431442"/>
        </stop>
        <stop position="1">
          <color theme="9" tint="0.39997558519241921"/>
        </stop>
      </gradientFill>
    </fill>
    <fill>
      <gradientFill type="path" left="0.5" right="0.5" top="0.5" bottom="0.5">
        <stop position="0">
          <color theme="0"/>
        </stop>
        <stop position="1">
          <color theme="4"/>
        </stop>
      </gradientFill>
    </fill>
    <fill>
      <gradientFill type="path" left="0.5" right="0.5" top="0.5" bottom="0.5">
        <stop position="0">
          <color theme="5" tint="0.79998168889431442"/>
        </stop>
        <stop position="1">
          <color theme="5" tint="0.39997558519241921"/>
        </stop>
      </gradientFill>
    </fill>
    <fill>
      <patternFill patternType="solid">
        <fgColor theme="2"/>
        <bgColor indexed="64"/>
      </patternFill>
    </fill>
    <fill>
      <patternFill patternType="solid">
        <fgColor rgb="FFDDEBF7"/>
      </patternFill>
    </fill>
    <fill>
      <patternFill patternType="solid">
        <fgColor rgb="FFFFFFFF"/>
      </patternFill>
    </fill>
    <fill>
      <patternFill patternType="solid">
        <fgColor rgb="FFFFC000"/>
      </patternFill>
    </fill>
    <fill>
      <patternFill patternType="solid">
        <fgColor theme="0" tint="-0.249977111117893"/>
        <bgColor indexed="64"/>
      </patternFill>
    </fill>
    <fill>
      <gradientFill type="path" left="0.5" right="0.5" top="0.5" bottom="0.5">
        <stop position="0">
          <color theme="9" tint="0.80001220740379042"/>
        </stop>
        <stop position="1">
          <color theme="9" tint="0.40000610370189521"/>
        </stop>
      </gradientFill>
    </fill>
    <fill>
      <patternFill patternType="solid">
        <fgColor rgb="FFFFCCFF"/>
        <bgColor indexed="64"/>
      </patternFill>
    </fill>
    <fill>
      <gradientFill type="path" left="0.5" right="0.5" top="0.5" bottom="0.5">
        <stop position="0">
          <color theme="5" tint="0.80001220740379042"/>
        </stop>
        <stop position="1">
          <color theme="5" tint="0.40000610370189521"/>
        </stop>
      </gradientFill>
    </fill>
    <fill>
      <patternFill patternType="solid">
        <fgColor rgb="FF5FAB01"/>
        <bgColor indexed="64"/>
      </patternFill>
    </fill>
    <fill>
      <patternFill patternType="solid">
        <fgColor theme="0"/>
        <bgColor indexed="64"/>
      </patternFill>
    </fill>
  </fills>
  <borders count="82">
    <border>
      <left/>
      <right/>
      <top/>
      <bottom/>
      <diagonal/>
    </border>
    <border>
      <left/>
      <right/>
      <top/>
      <bottom style="thin">
        <color indexed="64"/>
      </bottom>
      <diagonal/>
    </border>
    <border>
      <left style="thin">
        <color indexed="64"/>
      </left>
      <right style="thin">
        <color indexed="64"/>
      </right>
      <top style="thin">
        <color auto="1"/>
      </top>
      <bottom style="thin">
        <color auto="1"/>
      </bottom>
      <diagonal/>
    </border>
    <border>
      <left/>
      <right style="thin">
        <color auto="1"/>
      </right>
      <top/>
      <bottom/>
      <diagonal/>
    </border>
    <border>
      <left/>
      <right/>
      <top style="thin">
        <color auto="1"/>
      </top>
      <bottom style="thin">
        <color auto="1"/>
      </bottom>
      <diagonal/>
    </border>
    <border>
      <left style="thin">
        <color indexed="64"/>
      </left>
      <right/>
      <top/>
      <bottom/>
      <diagonal/>
    </border>
    <border>
      <left style="thin">
        <color indexed="64"/>
      </left>
      <right style="thin">
        <color indexed="64"/>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indexed="64"/>
      </left>
      <right/>
      <top/>
      <bottom style="thin">
        <color auto="1"/>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ck">
        <color auto="1"/>
      </left>
      <right/>
      <top style="thick">
        <color auto="1"/>
      </top>
      <bottom/>
      <diagonal/>
    </border>
    <border>
      <left/>
      <right/>
      <top style="thick">
        <color auto="1"/>
      </top>
      <bottom/>
      <diagonal/>
    </border>
    <border>
      <left style="thin">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n">
        <color indexed="64"/>
      </top>
      <bottom/>
      <diagonal/>
    </border>
    <border>
      <left/>
      <right style="thick">
        <color auto="1"/>
      </right>
      <top style="thin">
        <color indexed="64"/>
      </top>
      <bottom/>
      <diagonal/>
    </border>
    <border>
      <left style="thick">
        <color auto="1"/>
      </left>
      <right/>
      <top style="thin">
        <color indexed="64"/>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style="thick">
        <color auto="1"/>
      </top>
      <bottom style="thick">
        <color auto="1"/>
      </bottom>
      <diagonal/>
    </border>
    <border>
      <left style="medium">
        <color auto="1"/>
      </left>
      <right/>
      <top style="thick">
        <color auto="1"/>
      </top>
      <bottom style="thick">
        <color auto="1"/>
      </bottom>
      <diagonal/>
    </border>
    <border>
      <left style="thin">
        <color indexed="64"/>
      </left>
      <right/>
      <top style="thick">
        <color auto="1"/>
      </top>
      <bottom style="thin">
        <color indexed="64"/>
      </bottom>
      <diagonal/>
    </border>
    <border>
      <left/>
      <right/>
      <top style="thick">
        <color auto="1"/>
      </top>
      <bottom style="thin">
        <color indexed="64"/>
      </bottom>
      <diagonal/>
    </border>
    <border>
      <left/>
      <right style="hair">
        <color auto="1"/>
      </right>
      <top style="thick">
        <color auto="1"/>
      </top>
      <bottom style="thin">
        <color indexed="64"/>
      </bottom>
      <diagonal/>
    </border>
    <border>
      <left/>
      <right style="thick">
        <color auto="1"/>
      </right>
      <top style="thick">
        <color auto="1"/>
      </top>
      <bottom style="thin">
        <color auto="1"/>
      </bottom>
      <diagonal/>
    </border>
    <border>
      <left/>
      <right style="thick">
        <color auto="1"/>
      </right>
      <top style="thin">
        <color indexed="64"/>
      </top>
      <bottom style="thin">
        <color indexed="64"/>
      </bottom>
      <diagonal/>
    </border>
    <border>
      <left style="thick">
        <color indexed="64"/>
      </left>
      <right/>
      <top/>
      <bottom/>
      <diagonal/>
    </border>
    <border>
      <left/>
      <right/>
      <top style="thin">
        <color indexed="64"/>
      </top>
      <bottom style="medium">
        <color auto="1"/>
      </bottom>
      <diagonal/>
    </border>
    <border>
      <left/>
      <right style="thick">
        <color auto="1"/>
      </right>
      <top style="thin">
        <color indexed="64"/>
      </top>
      <bottom style="medium">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indexed="64"/>
      </right>
      <top style="thin">
        <color auto="1"/>
      </top>
      <bottom style="thin">
        <color auto="1"/>
      </bottom>
      <diagonal/>
    </border>
    <border>
      <left style="thick">
        <color auto="1"/>
      </left>
      <right style="thin">
        <color indexed="64"/>
      </right>
      <top style="thin">
        <color auto="1"/>
      </top>
      <bottom/>
      <diagonal/>
    </border>
    <border>
      <left style="thin">
        <color indexed="64"/>
      </left>
      <right style="thick">
        <color auto="1"/>
      </right>
      <top style="thin">
        <color indexed="64"/>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bottom/>
      <diagonal/>
    </border>
    <border>
      <left style="thin">
        <color rgb="FF000000"/>
      </left>
      <right style="thin">
        <color rgb="FF000000"/>
      </right>
      <top/>
      <bottom style="thin">
        <color rgb="FF000000"/>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ck">
        <color auto="1"/>
      </left>
      <right/>
      <top style="thick">
        <color auto="1"/>
      </top>
      <bottom style="thin">
        <color indexed="64"/>
      </bottom>
      <diagonal/>
    </border>
    <border>
      <left/>
      <right style="thin">
        <color auto="1"/>
      </right>
      <top style="thick">
        <color auto="1"/>
      </top>
      <bottom style="thin">
        <color indexed="64"/>
      </bottom>
      <diagonal/>
    </border>
    <border>
      <left style="thick">
        <color auto="1"/>
      </left>
      <right style="thin">
        <color indexed="64"/>
      </right>
      <top style="thin">
        <color auto="1"/>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s>
  <cellStyleXfs count="12">
    <xf numFmtId="0" fontId="0" fillId="0" borderId="0"/>
    <xf numFmtId="0" fontId="1" fillId="0" borderId="0">
      <alignment vertical="center"/>
    </xf>
    <xf numFmtId="0" fontId="1" fillId="0" borderId="0"/>
    <xf numFmtId="0" fontId="17" fillId="0" borderId="0"/>
    <xf numFmtId="0" fontId="10" fillId="16" borderId="0">
      <alignment horizontal="left" vertical="center" wrapText="1"/>
    </xf>
    <xf numFmtId="0" fontId="10" fillId="9" borderId="0">
      <alignment horizontal="left" vertical="center" wrapText="1"/>
    </xf>
    <xf numFmtId="0" fontId="30" fillId="17" borderId="0">
      <alignment horizontal="left" vertical="center" wrapText="1"/>
    </xf>
    <xf numFmtId="0" fontId="30" fillId="9" borderId="0">
      <alignment horizontal="left" vertical="center" wrapText="1"/>
    </xf>
    <xf numFmtId="0" fontId="31" fillId="9" borderId="0">
      <alignment horizontal="left" vertical="center" wrapText="1"/>
    </xf>
    <xf numFmtId="0" fontId="31" fillId="17" borderId="0">
      <alignment horizontal="left" vertical="center" wrapText="1"/>
    </xf>
    <xf numFmtId="0" fontId="10" fillId="18" borderId="0">
      <alignment horizontal="left" vertical="center" wrapText="1"/>
    </xf>
    <xf numFmtId="43" fontId="17" fillId="0" borderId="0" applyFont="0" applyFill="0" applyBorder="0" applyAlignment="0" applyProtection="0"/>
  </cellStyleXfs>
  <cellXfs count="450">
    <xf numFmtId="0" fontId="0" fillId="0" borderId="0" xfId="0"/>
    <xf numFmtId="0" fontId="1" fillId="0" borderId="0" xfId="1">
      <alignment vertical="center"/>
    </xf>
    <xf numFmtId="0" fontId="1" fillId="2" borderId="0" xfId="1" applyFill="1">
      <alignment vertical="center"/>
    </xf>
    <xf numFmtId="49" fontId="1" fillId="2" borderId="0" xfId="1" applyNumberFormat="1" applyFill="1">
      <alignment vertical="center"/>
    </xf>
    <xf numFmtId="0" fontId="1" fillId="0" borderId="0" xfId="1" applyAlignment="1">
      <alignment horizontal="left" vertical="center" indent="1"/>
    </xf>
    <xf numFmtId="0" fontId="2" fillId="0" borderId="0" xfId="1" applyFont="1">
      <alignment vertical="center"/>
    </xf>
    <xf numFmtId="0" fontId="3" fillId="0" borderId="0" xfId="1" applyFont="1">
      <alignment vertical="center"/>
    </xf>
    <xf numFmtId="0" fontId="4" fillId="2" borderId="0" xfId="1" applyFont="1" applyFill="1" applyAlignment="1">
      <alignment horizontal="center" vertical="center"/>
    </xf>
    <xf numFmtId="0" fontId="1" fillId="2" borderId="1" xfId="1" applyFill="1" applyBorder="1">
      <alignment vertical="center"/>
    </xf>
    <xf numFmtId="0" fontId="1" fillId="0" borderId="0" xfId="1" applyAlignment="1">
      <alignment horizontal="right" vertical="center" wrapText="1"/>
    </xf>
    <xf numFmtId="49" fontId="5" fillId="3" borderId="2" xfId="1" applyNumberFormat="1" applyFont="1" applyFill="1" applyBorder="1" applyAlignment="1">
      <alignment horizontal="left" vertical="center" indent="1"/>
    </xf>
    <xf numFmtId="0" fontId="6" fillId="2" borderId="0" xfId="1" applyFont="1" applyFill="1">
      <alignment vertical="center"/>
    </xf>
    <xf numFmtId="0" fontId="6" fillId="2" borderId="0" xfId="1" applyFont="1" applyFill="1" applyAlignment="1">
      <alignment horizontal="left" vertical="center"/>
    </xf>
    <xf numFmtId="0" fontId="1" fillId="2" borderId="3" xfId="1" applyFill="1" applyBorder="1">
      <alignment vertical="center"/>
    </xf>
    <xf numFmtId="0" fontId="1" fillId="2" borderId="2" xfId="1" applyFill="1" applyBorder="1" applyAlignment="1">
      <alignment horizontal="center" vertical="center"/>
    </xf>
    <xf numFmtId="4" fontId="7" fillId="2" borderId="2" xfId="1" applyNumberFormat="1" applyFont="1" applyFill="1" applyBorder="1" applyAlignment="1">
      <alignment horizontal="center" vertical="center"/>
    </xf>
    <xf numFmtId="0" fontId="1" fillId="0" borderId="0" xfId="1" applyAlignment="1">
      <alignment horizontal="right" vertical="center"/>
    </xf>
    <xf numFmtId="49" fontId="5" fillId="4" borderId="2" xfId="1" applyNumberFormat="1" applyFont="1" applyFill="1" applyBorder="1" applyAlignment="1">
      <alignment horizontal="left" vertical="center" indent="1"/>
    </xf>
    <xf numFmtId="0" fontId="6" fillId="2" borderId="1" xfId="1" applyFont="1" applyFill="1" applyBorder="1">
      <alignment vertical="center"/>
    </xf>
    <xf numFmtId="0" fontId="6" fillId="2" borderId="1" xfId="1" applyFont="1" applyFill="1" applyBorder="1" applyAlignment="1">
      <alignment horizontal="left" vertical="center"/>
    </xf>
    <xf numFmtId="0" fontId="1" fillId="2" borderId="4" xfId="1" applyFill="1" applyBorder="1">
      <alignment vertical="center"/>
    </xf>
    <xf numFmtId="0" fontId="5" fillId="5" borderId="2" xfId="1" applyFont="1" applyFill="1" applyBorder="1" applyAlignment="1">
      <alignment horizontal="left" vertical="center" indent="1"/>
    </xf>
    <xf numFmtId="0" fontId="8" fillId="6" borderId="2" xfId="1" applyFont="1" applyFill="1" applyBorder="1" applyAlignment="1">
      <alignment horizontal="center" vertical="center" wrapText="1"/>
    </xf>
    <xf numFmtId="0" fontId="8" fillId="6" borderId="2" xfId="1" applyFont="1" applyFill="1" applyBorder="1" applyAlignment="1">
      <alignment horizontal="center" vertical="top" wrapText="1"/>
    </xf>
    <xf numFmtId="0" fontId="8" fillId="6" borderId="2" xfId="1" applyFont="1" applyFill="1" applyBorder="1" applyAlignment="1">
      <alignment horizontal="right" vertical="top" wrapText="1"/>
    </xf>
    <xf numFmtId="49" fontId="8" fillId="6" borderId="2" xfId="1" applyNumberFormat="1" applyFont="1" applyFill="1" applyBorder="1" applyAlignment="1">
      <alignment horizontal="right" vertical="top" wrapText="1"/>
    </xf>
    <xf numFmtId="0" fontId="8" fillId="6" borderId="2" xfId="1" applyFont="1" applyFill="1" applyBorder="1" applyAlignment="1">
      <alignment horizontal="center" vertical="top"/>
    </xf>
    <xf numFmtId="4" fontId="8" fillId="6" borderId="2" xfId="1" applyNumberFormat="1" applyFont="1" applyFill="1" applyBorder="1" applyAlignment="1">
      <alignment horizontal="center" vertical="top" wrapText="1"/>
    </xf>
    <xf numFmtId="0" fontId="1" fillId="0" borderId="0" xfId="1" applyAlignment="1">
      <alignment vertical="top"/>
    </xf>
    <xf numFmtId="0" fontId="9" fillId="0" borderId="0" xfId="1" applyFont="1" applyAlignment="1">
      <alignment horizontal="left" vertical="top"/>
    </xf>
    <xf numFmtId="0" fontId="2" fillId="0" borderId="0" xfId="1" applyFont="1" applyAlignment="1">
      <alignment vertical="top"/>
    </xf>
    <xf numFmtId="0" fontId="3" fillId="0" borderId="0" xfId="1" applyFont="1" applyAlignment="1">
      <alignment vertical="top"/>
    </xf>
    <xf numFmtId="0" fontId="10" fillId="7" borderId="4" xfId="1" applyFont="1" applyFill="1" applyBorder="1" applyAlignment="1">
      <alignment horizontal="left" vertical="top"/>
    </xf>
    <xf numFmtId="0" fontId="10" fillId="7" borderId="4" xfId="1" applyFont="1" applyFill="1" applyBorder="1" applyAlignment="1">
      <alignment horizontal="right" vertical="top"/>
    </xf>
    <xf numFmtId="49" fontId="10" fillId="7" borderId="4" xfId="1" applyNumberFormat="1" applyFont="1" applyFill="1" applyBorder="1" applyAlignment="1">
      <alignment horizontal="right" vertical="top"/>
    </xf>
    <xf numFmtId="0" fontId="10" fillId="7" borderId="4" xfId="1" applyFont="1" applyFill="1" applyBorder="1" applyAlignment="1">
      <alignment vertical="top"/>
    </xf>
    <xf numFmtId="0" fontId="10" fillId="7" borderId="4" xfId="1" applyFont="1" applyFill="1" applyBorder="1" applyAlignment="1">
      <alignment horizontal="center" vertical="top"/>
    </xf>
    <xf numFmtId="164" fontId="10" fillId="7" borderId="4" xfId="1" applyNumberFormat="1" applyFont="1" applyFill="1" applyBorder="1" applyAlignment="1">
      <alignment horizontal="center" vertical="top"/>
    </xf>
    <xf numFmtId="4" fontId="10" fillId="7" borderId="4" xfId="1" applyNumberFormat="1" applyFont="1" applyFill="1" applyBorder="1" applyAlignment="1">
      <alignment horizontal="center" vertical="top"/>
    </xf>
    <xf numFmtId="49" fontId="1" fillId="0" borderId="0" xfId="1" applyNumberFormat="1">
      <alignment vertical="center"/>
    </xf>
    <xf numFmtId="0" fontId="3" fillId="0" borderId="0" xfId="1" applyFont="1" applyAlignment="1">
      <alignment vertical="top" wrapText="1"/>
    </xf>
    <xf numFmtId="0" fontId="1" fillId="8" borderId="2" xfId="1" applyFill="1" applyBorder="1" applyAlignment="1">
      <alignment vertical="top"/>
    </xf>
    <xf numFmtId="0" fontId="1" fillId="8" borderId="0" xfId="1" applyFill="1" applyAlignment="1">
      <alignment vertical="top"/>
    </xf>
    <xf numFmtId="0" fontId="9" fillId="8" borderId="0" xfId="1" applyFont="1" applyFill="1" applyAlignment="1">
      <alignment horizontal="left" vertical="top"/>
    </xf>
    <xf numFmtId="0" fontId="9" fillId="8" borderId="2" xfId="1" applyFont="1" applyFill="1" applyBorder="1" applyAlignment="1">
      <alignment horizontal="left" vertical="top"/>
    </xf>
    <xf numFmtId="0" fontId="9" fillId="8" borderId="7" xfId="1" applyFont="1" applyFill="1" applyBorder="1" applyAlignment="1">
      <alignment horizontal="left" vertical="top"/>
    </xf>
    <xf numFmtId="0" fontId="9" fillId="8" borderId="1" xfId="1" applyFont="1" applyFill="1" applyBorder="1" applyAlignment="1">
      <alignment horizontal="left" vertical="top"/>
    </xf>
    <xf numFmtId="0" fontId="1" fillId="8" borderId="1" xfId="1" applyFill="1" applyBorder="1" applyAlignment="1">
      <alignment vertical="top"/>
    </xf>
    <xf numFmtId="0" fontId="10" fillId="8" borderId="1" xfId="1" applyFont="1" applyFill="1" applyBorder="1" applyAlignment="1">
      <alignment horizontal="left" vertical="top"/>
    </xf>
    <xf numFmtId="0" fontId="10" fillId="8" borderId="4" xfId="1" applyFont="1" applyFill="1" applyBorder="1" applyAlignment="1">
      <alignment horizontal="left" vertical="top"/>
    </xf>
    <xf numFmtId="0" fontId="9" fillId="8" borderId="0" xfId="1" applyFont="1" applyFill="1" applyAlignment="1">
      <alignment horizontal="left" vertical="top" wrapText="1"/>
    </xf>
    <xf numFmtId="0" fontId="10" fillId="0" borderId="1" xfId="1" applyFont="1" applyBorder="1" applyAlignment="1">
      <alignment horizontal="right" vertical="top"/>
    </xf>
    <xf numFmtId="49" fontId="10" fillId="0" borderId="1" xfId="1" applyNumberFormat="1" applyFont="1" applyBorder="1" applyAlignment="1">
      <alignment horizontal="right" vertical="top"/>
    </xf>
    <xf numFmtId="0" fontId="10" fillId="0" borderId="1" xfId="1" applyFont="1" applyBorder="1" applyAlignment="1">
      <alignment vertical="top"/>
    </xf>
    <xf numFmtId="0" fontId="10" fillId="0" borderId="4" xfId="1" applyFont="1" applyBorder="1" applyAlignment="1">
      <alignment horizontal="left" vertical="top"/>
    </xf>
    <xf numFmtId="0" fontId="10" fillId="0" borderId="1" xfId="1" applyFont="1" applyBorder="1" applyAlignment="1">
      <alignment horizontal="center" vertical="top"/>
    </xf>
    <xf numFmtId="164" fontId="10" fillId="0" borderId="1" xfId="1" applyNumberFormat="1" applyFont="1" applyBorder="1" applyAlignment="1">
      <alignment horizontal="center" vertical="top"/>
    </xf>
    <xf numFmtId="4" fontId="10" fillId="0" borderId="1" xfId="1" applyNumberFormat="1" applyFont="1" applyBorder="1" applyAlignment="1">
      <alignment horizontal="center" vertical="top"/>
    </xf>
    <xf numFmtId="0" fontId="1" fillId="0" borderId="2" xfId="1" applyBorder="1" applyAlignment="1">
      <alignment vertical="top"/>
    </xf>
    <xf numFmtId="0" fontId="9" fillId="0" borderId="2" xfId="1" applyFont="1" applyBorder="1" applyAlignment="1">
      <alignment horizontal="right" vertical="top" wrapText="1"/>
    </xf>
    <xf numFmtId="49" fontId="9" fillId="0" borderId="2" xfId="1" applyNumberFormat="1" applyFont="1" applyBorder="1" applyAlignment="1">
      <alignment horizontal="right" vertical="top" wrapText="1"/>
    </xf>
    <xf numFmtId="0" fontId="9" fillId="0" borderId="2" xfId="1" applyFont="1" applyBorder="1" applyAlignment="1">
      <alignment vertical="top" wrapText="1"/>
    </xf>
    <xf numFmtId="0" fontId="9" fillId="0" borderId="2" xfId="1" applyFont="1" applyBorder="1" applyAlignment="1">
      <alignment horizontal="center" vertical="top"/>
    </xf>
    <xf numFmtId="164" fontId="9" fillId="0" borderId="2" xfId="1" applyNumberFormat="1" applyFont="1" applyBorder="1" applyAlignment="1">
      <alignment horizontal="center" vertical="top"/>
    </xf>
    <xf numFmtId="4" fontId="9" fillId="0" borderId="2" xfId="1" applyNumberFormat="1" applyFont="1" applyBorder="1" applyAlignment="1">
      <alignment horizontal="center" vertical="top"/>
    </xf>
    <xf numFmtId="0" fontId="9" fillId="0" borderId="0" xfId="1" applyFont="1" applyAlignment="1">
      <alignment horizontal="right" vertical="top" wrapText="1"/>
    </xf>
    <xf numFmtId="49" fontId="9" fillId="0" borderId="0" xfId="1" applyNumberFormat="1" applyFont="1" applyAlignment="1">
      <alignment horizontal="right" vertical="top" wrapText="1"/>
    </xf>
    <xf numFmtId="0" fontId="9" fillId="0" borderId="3" xfId="1" applyFont="1" applyBorder="1" applyAlignment="1">
      <alignment vertical="top" wrapText="1"/>
    </xf>
    <xf numFmtId="0" fontId="9" fillId="0" borderId="5" xfId="1" applyFont="1" applyBorder="1" applyAlignment="1">
      <alignment horizontal="center" vertical="top"/>
    </xf>
    <xf numFmtId="164" fontId="9" fillId="0" borderId="0" xfId="1" applyNumberFormat="1" applyFont="1" applyAlignment="1">
      <alignment horizontal="center" vertical="top"/>
    </xf>
    <xf numFmtId="4" fontId="9" fillId="0" borderId="0" xfId="1" applyNumberFormat="1" applyFont="1" applyAlignment="1">
      <alignment horizontal="center" vertical="top"/>
    </xf>
    <xf numFmtId="0" fontId="13" fillId="0" borderId="2" xfId="1" applyFont="1" applyBorder="1" applyAlignment="1">
      <alignment vertical="top" wrapText="1"/>
    </xf>
    <xf numFmtId="0" fontId="11" fillId="0" borderId="2" xfId="1" applyFont="1" applyBorder="1" applyAlignment="1">
      <alignment horizontal="right" vertical="top" wrapText="1"/>
    </xf>
    <xf numFmtId="49" fontId="11" fillId="0" borderId="2" xfId="1" applyNumberFormat="1" applyFont="1" applyBorder="1" applyAlignment="1">
      <alignment horizontal="right" vertical="top" wrapText="1"/>
    </xf>
    <xf numFmtId="0" fontId="11" fillId="0" borderId="2" xfId="1" applyFont="1" applyBorder="1" applyAlignment="1">
      <alignment vertical="top" wrapText="1"/>
    </xf>
    <xf numFmtId="0" fontId="11" fillId="0" borderId="2" xfId="1" applyFont="1" applyBorder="1" applyAlignment="1">
      <alignment horizontal="center" vertical="top"/>
    </xf>
    <xf numFmtId="164" fontId="11" fillId="0" borderId="2" xfId="1" applyNumberFormat="1" applyFont="1" applyBorder="1" applyAlignment="1">
      <alignment horizontal="center" vertical="top"/>
    </xf>
    <xf numFmtId="4" fontId="11" fillId="0" borderId="2" xfId="1" applyNumberFormat="1" applyFont="1" applyBorder="1" applyAlignment="1">
      <alignment horizontal="center" vertical="top"/>
    </xf>
    <xf numFmtId="0" fontId="11" fillId="0" borderId="0" xfId="1" applyFont="1" applyAlignment="1">
      <alignment horizontal="right" vertical="top" wrapText="1"/>
    </xf>
    <xf numFmtId="49" fontId="11" fillId="0" borderId="0" xfId="1" applyNumberFormat="1" applyFont="1" applyAlignment="1">
      <alignment horizontal="right" vertical="top" wrapText="1"/>
    </xf>
    <xf numFmtId="0" fontId="11" fillId="0" borderId="3" xfId="1" applyFont="1" applyBorder="1" applyAlignment="1">
      <alignment vertical="top" wrapText="1"/>
    </xf>
    <xf numFmtId="0" fontId="11" fillId="0" borderId="5" xfId="1" applyFont="1" applyBorder="1" applyAlignment="1">
      <alignment horizontal="center" vertical="top"/>
    </xf>
    <xf numFmtId="164" fontId="11" fillId="0" borderId="0" xfId="1" applyNumberFormat="1" applyFont="1" applyAlignment="1">
      <alignment horizontal="center" vertical="top"/>
    </xf>
    <xf numFmtId="4" fontId="11" fillId="0" borderId="0" xfId="1" applyNumberFormat="1" applyFont="1" applyAlignment="1">
      <alignment horizontal="center" vertical="top"/>
    </xf>
    <xf numFmtId="0" fontId="12" fillId="0" borderId="2" xfId="1" applyFont="1" applyBorder="1" applyAlignment="1">
      <alignment vertical="top" wrapText="1"/>
    </xf>
    <xf numFmtId="0" fontId="11" fillId="0" borderId="0" xfId="1" applyFont="1" applyAlignment="1">
      <alignment horizontal="right" vertical="top"/>
    </xf>
    <xf numFmtId="49" fontId="11" fillId="0" borderId="0" xfId="1" applyNumberFormat="1" applyFont="1" applyAlignment="1">
      <alignment horizontal="right" vertical="top"/>
    </xf>
    <xf numFmtId="0" fontId="11" fillId="0" borderId="3" xfId="1" applyFont="1" applyBorder="1" applyAlignment="1">
      <alignment vertical="top"/>
    </xf>
    <xf numFmtId="0" fontId="10" fillId="7" borderId="1" xfId="1" applyFont="1" applyFill="1" applyBorder="1" applyAlignment="1">
      <alignment horizontal="left" vertical="top"/>
    </xf>
    <xf numFmtId="0" fontId="10" fillId="7" borderId="1" xfId="1" applyFont="1" applyFill="1" applyBorder="1" applyAlignment="1">
      <alignment horizontal="right" vertical="top"/>
    </xf>
    <xf numFmtId="49" fontId="10" fillId="7" borderId="1" xfId="1" applyNumberFormat="1" applyFont="1" applyFill="1" applyBorder="1" applyAlignment="1">
      <alignment horizontal="right" vertical="top"/>
    </xf>
    <xf numFmtId="0" fontId="10" fillId="7" borderId="1" xfId="1" applyFont="1" applyFill="1" applyBorder="1" applyAlignment="1">
      <alignment vertical="top"/>
    </xf>
    <xf numFmtId="0" fontId="10" fillId="7" borderId="1" xfId="1" applyFont="1" applyFill="1" applyBorder="1" applyAlignment="1">
      <alignment horizontal="center" vertical="top"/>
    </xf>
    <xf numFmtId="164" fontId="10" fillId="7" borderId="1" xfId="1" applyNumberFormat="1" applyFont="1" applyFill="1" applyBorder="1" applyAlignment="1">
      <alignment horizontal="center" vertical="top"/>
    </xf>
    <xf numFmtId="4" fontId="10" fillId="7" borderId="1" xfId="1" applyNumberFormat="1" applyFont="1" applyFill="1" applyBorder="1" applyAlignment="1">
      <alignment horizontal="center" vertical="top"/>
    </xf>
    <xf numFmtId="0" fontId="11" fillId="0" borderId="6" xfId="1" applyFont="1" applyBorder="1" applyAlignment="1">
      <alignment vertical="top" wrapText="1"/>
    </xf>
    <xf numFmtId="0" fontId="9" fillId="0" borderId="2" xfId="1" applyFont="1" applyBorder="1" applyAlignment="1">
      <alignment horizontal="left" vertical="top"/>
    </xf>
    <xf numFmtId="0" fontId="9" fillId="0" borderId="2" xfId="1" applyFont="1" applyBorder="1" applyAlignment="1">
      <alignment horizontal="left" vertical="top" wrapText="1"/>
    </xf>
    <xf numFmtId="0" fontId="9" fillId="0" borderId="7" xfId="1" applyFont="1" applyBorder="1" applyAlignment="1">
      <alignment horizontal="left" vertical="top"/>
    </xf>
    <xf numFmtId="0" fontId="9" fillId="0" borderId="7" xfId="1" applyFont="1" applyBorder="1" applyAlignment="1">
      <alignment horizontal="right" vertical="top" wrapText="1"/>
    </xf>
    <xf numFmtId="49" fontId="9" fillId="0" borderId="7" xfId="1" applyNumberFormat="1" applyFont="1" applyBorder="1" applyAlignment="1">
      <alignment horizontal="right" vertical="top" wrapText="1"/>
    </xf>
    <xf numFmtId="0" fontId="9" fillId="0" borderId="8" xfId="1" applyFont="1" applyBorder="1" applyAlignment="1">
      <alignment vertical="top" wrapText="1"/>
    </xf>
    <xf numFmtId="0" fontId="9" fillId="0" borderId="9" xfId="1" applyFont="1" applyBorder="1" applyAlignment="1">
      <alignment horizontal="center" vertical="top"/>
    </xf>
    <xf numFmtId="164" fontId="9" fillId="0" borderId="7" xfId="1" applyNumberFormat="1" applyFont="1" applyBorder="1" applyAlignment="1">
      <alignment horizontal="center" vertical="top"/>
    </xf>
    <xf numFmtId="4" fontId="9" fillId="0" borderId="7" xfId="1" applyNumberFormat="1" applyFont="1" applyBorder="1" applyAlignment="1">
      <alignment horizontal="center" vertical="top"/>
    </xf>
    <xf numFmtId="0" fontId="13" fillId="0" borderId="2" xfId="1" applyFont="1" applyBorder="1" applyAlignment="1">
      <alignment horizontal="left" vertical="top" wrapText="1"/>
    </xf>
    <xf numFmtId="0" fontId="9" fillId="0" borderId="1" xfId="1" applyFont="1" applyBorder="1" applyAlignment="1">
      <alignment horizontal="left" vertical="top"/>
    </xf>
    <xf numFmtId="0" fontId="9" fillId="0" borderId="1" xfId="1" applyFont="1" applyBorder="1" applyAlignment="1">
      <alignment horizontal="right" vertical="top"/>
    </xf>
    <xf numFmtId="49" fontId="9" fillId="0" borderId="1" xfId="1" applyNumberFormat="1" applyFont="1" applyBorder="1" applyAlignment="1">
      <alignment horizontal="right" vertical="top"/>
    </xf>
    <xf numFmtId="0" fontId="9" fillId="0" borderId="10" xfId="1" applyFont="1" applyBorder="1" applyAlignment="1">
      <alignment vertical="top"/>
    </xf>
    <xf numFmtId="0" fontId="9" fillId="0" borderId="11" xfId="1" applyFont="1" applyBorder="1" applyAlignment="1">
      <alignment horizontal="center" vertical="top"/>
    </xf>
    <xf numFmtId="164" fontId="9" fillId="0" borderId="1" xfId="1" applyNumberFormat="1" applyFont="1" applyBorder="1" applyAlignment="1">
      <alignment horizontal="center" vertical="top"/>
    </xf>
    <xf numFmtId="4" fontId="9" fillId="0" borderId="1" xfId="1" applyNumberFormat="1" applyFont="1" applyBorder="1" applyAlignment="1">
      <alignment horizontal="center" vertical="top"/>
    </xf>
    <xf numFmtId="0" fontId="9" fillId="0" borderId="0" xfId="1" applyFont="1" applyAlignment="1">
      <alignment horizontal="right" vertical="top"/>
    </xf>
    <xf numFmtId="49" fontId="9" fillId="0" borderId="0" xfId="1" applyNumberFormat="1" applyFont="1" applyAlignment="1">
      <alignment horizontal="right" vertical="top"/>
    </xf>
    <xf numFmtId="0" fontId="9" fillId="0" borderId="3" xfId="1" applyFont="1" applyBorder="1" applyAlignment="1">
      <alignment vertical="top"/>
    </xf>
    <xf numFmtId="0" fontId="9" fillId="0" borderId="6" xfId="1" applyFont="1" applyBorder="1" applyAlignment="1">
      <alignment vertical="top"/>
    </xf>
    <xf numFmtId="0" fontId="1" fillId="0" borderId="1" xfId="1" applyBorder="1" applyAlignment="1">
      <alignment vertical="top"/>
    </xf>
    <xf numFmtId="0" fontId="11" fillId="0" borderId="1" xfId="1" applyFont="1" applyBorder="1" applyAlignment="1">
      <alignment horizontal="right" vertical="top"/>
    </xf>
    <xf numFmtId="49" fontId="11" fillId="0" borderId="1" xfId="1" applyNumberFormat="1" applyFont="1" applyBorder="1" applyAlignment="1">
      <alignment horizontal="right" vertical="top"/>
    </xf>
    <xf numFmtId="0" fontId="11" fillId="0" borderId="10" xfId="1" applyFont="1" applyBorder="1" applyAlignment="1">
      <alignment vertical="top"/>
    </xf>
    <xf numFmtId="0" fontId="11" fillId="0" borderId="11" xfId="1" applyFont="1" applyBorder="1" applyAlignment="1">
      <alignment horizontal="center" vertical="top"/>
    </xf>
    <xf numFmtId="164" fontId="11" fillId="0" borderId="1" xfId="1" applyNumberFormat="1" applyFont="1" applyBorder="1" applyAlignment="1">
      <alignment horizontal="center" vertical="top"/>
    </xf>
    <xf numFmtId="4" fontId="11" fillId="0" borderId="1" xfId="1" applyNumberFormat="1" applyFont="1" applyBorder="1" applyAlignment="1">
      <alignment horizontal="center" vertical="top"/>
    </xf>
    <xf numFmtId="0" fontId="9" fillId="0" borderId="12" xfId="1" applyFont="1" applyBorder="1" applyAlignment="1">
      <alignment vertical="top" wrapText="1"/>
    </xf>
    <xf numFmtId="0" fontId="13" fillId="0" borderId="12" xfId="1" applyFont="1" applyBorder="1" applyAlignment="1">
      <alignment vertical="top" wrapText="1"/>
    </xf>
    <xf numFmtId="0" fontId="9" fillId="0" borderId="12" xfId="1" applyFont="1" applyBorder="1" applyAlignment="1">
      <alignment vertical="top"/>
    </xf>
    <xf numFmtId="0" fontId="9" fillId="0" borderId="2" xfId="1" applyFont="1" applyBorder="1" applyAlignment="1">
      <alignment vertical="top"/>
    </xf>
    <xf numFmtId="4" fontId="1" fillId="0" borderId="2" xfId="1" applyNumberFormat="1" applyBorder="1" applyAlignment="1">
      <alignment horizontal="center" vertical="top"/>
    </xf>
    <xf numFmtId="0" fontId="14" fillId="0" borderId="5" xfId="1" applyFont="1" applyBorder="1" applyAlignment="1">
      <alignment horizontal="center" vertical="top"/>
    </xf>
    <xf numFmtId="0" fontId="11" fillId="0" borderId="2" xfId="1" applyFont="1" applyBorder="1" applyAlignment="1">
      <alignment horizontal="left" vertical="top" wrapText="1"/>
    </xf>
    <xf numFmtId="0" fontId="11" fillId="0" borderId="7" xfId="1" applyFont="1" applyBorder="1" applyAlignment="1">
      <alignment horizontal="right" vertical="top" wrapText="1"/>
    </xf>
    <xf numFmtId="49" fontId="11" fillId="0" borderId="7" xfId="1" applyNumberFormat="1" applyFont="1" applyBorder="1" applyAlignment="1">
      <alignment horizontal="right" vertical="top" wrapText="1"/>
    </xf>
    <xf numFmtId="0" fontId="11" fillId="0" borderId="8" xfId="1" applyFont="1" applyBorder="1" applyAlignment="1">
      <alignment vertical="top" wrapText="1"/>
    </xf>
    <xf numFmtId="0" fontId="11" fillId="0" borderId="9" xfId="1" applyFont="1" applyBorder="1" applyAlignment="1">
      <alignment horizontal="center" vertical="top"/>
    </xf>
    <xf numFmtId="164" fontId="11" fillId="0" borderId="7" xfId="1" applyNumberFormat="1" applyFont="1" applyBorder="1" applyAlignment="1">
      <alignment horizontal="center" vertical="top"/>
    </xf>
    <xf numFmtId="4" fontId="11" fillId="0" borderId="7" xfId="1" applyNumberFormat="1" applyFont="1" applyBorder="1" applyAlignment="1">
      <alignment horizontal="center" vertical="top"/>
    </xf>
    <xf numFmtId="0" fontId="12" fillId="0" borderId="2" xfId="1" applyFont="1" applyBorder="1" applyAlignment="1">
      <alignment horizontal="left" vertical="top" wrapText="1"/>
    </xf>
    <xf numFmtId="0" fontId="14" fillId="0" borderId="11" xfId="1" applyFont="1" applyBorder="1" applyAlignment="1">
      <alignment horizontal="center" vertical="top"/>
    </xf>
    <xf numFmtId="0" fontId="10" fillId="0" borderId="4" xfId="1" applyFont="1" applyBorder="1" applyAlignment="1">
      <alignment horizontal="right" vertical="top"/>
    </xf>
    <xf numFmtId="49" fontId="10" fillId="0" borderId="4" xfId="1" applyNumberFormat="1" applyFont="1" applyBorder="1" applyAlignment="1">
      <alignment horizontal="right" vertical="top"/>
    </xf>
    <xf numFmtId="0" fontId="10" fillId="0" borderId="4" xfId="1" applyFont="1" applyBorder="1" applyAlignment="1">
      <alignment vertical="top"/>
    </xf>
    <xf numFmtId="0" fontId="10" fillId="0" borderId="4" xfId="1" applyFont="1" applyBorder="1" applyAlignment="1">
      <alignment horizontal="center" vertical="top"/>
    </xf>
    <xf numFmtId="164" fontId="10" fillId="0" borderId="4" xfId="1" applyNumberFormat="1" applyFont="1" applyBorder="1" applyAlignment="1">
      <alignment horizontal="center" vertical="top"/>
    </xf>
    <xf numFmtId="4" fontId="7" fillId="0" borderId="4" xfId="1" applyNumberFormat="1" applyFont="1" applyBorder="1" applyAlignment="1">
      <alignment horizontal="center" vertical="top"/>
    </xf>
    <xf numFmtId="4" fontId="10" fillId="0" borderId="4" xfId="1" applyNumberFormat="1" applyFont="1" applyBorder="1" applyAlignment="1">
      <alignment horizontal="center" vertical="top"/>
    </xf>
    <xf numFmtId="4" fontId="7" fillId="0" borderId="1" xfId="1" applyNumberFormat="1" applyFont="1" applyBorder="1" applyAlignment="1">
      <alignment horizontal="center" vertical="top"/>
    </xf>
    <xf numFmtId="4" fontId="1" fillId="0" borderId="7" xfId="1" applyNumberFormat="1" applyBorder="1" applyAlignment="1">
      <alignment horizontal="center" vertical="top"/>
    </xf>
    <xf numFmtId="4" fontId="1" fillId="0" borderId="0" xfId="1" applyNumberFormat="1" applyAlignment="1">
      <alignment horizontal="center" vertical="top"/>
    </xf>
    <xf numFmtId="4" fontId="1" fillId="0" borderId="1" xfId="1" applyNumberFormat="1" applyBorder="1" applyAlignment="1">
      <alignment horizontal="center" vertical="top"/>
    </xf>
    <xf numFmtId="0" fontId="9" fillId="0" borderId="6" xfId="1" applyFont="1" applyBorder="1" applyAlignment="1">
      <alignment vertical="top" wrapText="1"/>
    </xf>
    <xf numFmtId="0" fontId="0" fillId="2" borderId="0" xfId="2" applyFont="1" applyFill="1" applyAlignment="1">
      <alignment wrapText="1"/>
    </xf>
    <xf numFmtId="0" fontId="0" fillId="2" borderId="0" xfId="2" applyFont="1" applyFill="1"/>
    <xf numFmtId="0" fontId="7" fillId="2" borderId="0" xfId="2" applyFont="1" applyFill="1" applyAlignment="1">
      <alignment horizontal="right"/>
    </xf>
    <xf numFmtId="4" fontId="7" fillId="2" borderId="0" xfId="2" applyNumberFormat="1" applyFont="1" applyFill="1" applyAlignment="1">
      <alignment horizontal="center"/>
    </xf>
    <xf numFmtId="4" fontId="7" fillId="2" borderId="0" xfId="2" applyNumberFormat="1" applyFont="1" applyFill="1" applyAlignment="1">
      <alignment horizontal="right"/>
    </xf>
    <xf numFmtId="0" fontId="0" fillId="2" borderId="1" xfId="2" applyFont="1" applyFill="1" applyBorder="1"/>
    <xf numFmtId="0" fontId="14" fillId="6" borderId="2" xfId="2" applyFont="1" applyFill="1" applyBorder="1" applyAlignment="1">
      <alignment horizontal="center"/>
    </xf>
    <xf numFmtId="49" fontId="7" fillId="0" borderId="13" xfId="1" applyNumberFormat="1" applyFont="1" applyBorder="1" applyProtection="1">
      <alignment vertical="center"/>
      <protection locked="0"/>
    </xf>
    <xf numFmtId="49" fontId="7" fillId="0" borderId="2" xfId="1" applyNumberFormat="1" applyFont="1" applyBorder="1" applyProtection="1">
      <alignment vertical="center"/>
      <protection locked="0"/>
    </xf>
    <xf numFmtId="0" fontId="7" fillId="0" borderId="2" xfId="2" applyFont="1" applyBorder="1" applyAlignment="1">
      <alignment horizontal="left"/>
    </xf>
    <xf numFmtId="0" fontId="18" fillId="0" borderId="0" xfId="3" applyFont="1" applyAlignment="1" applyProtection="1">
      <alignment vertical="center"/>
      <protection hidden="1"/>
    </xf>
    <xf numFmtId="49" fontId="19" fillId="0" borderId="16" xfId="3" applyNumberFormat="1" applyFont="1" applyBorder="1" applyAlignment="1" applyProtection="1">
      <alignment vertical="center"/>
      <protection hidden="1"/>
    </xf>
    <xf numFmtId="0" fontId="19" fillId="0" borderId="17" xfId="3" applyFont="1" applyBorder="1" applyAlignment="1" applyProtection="1">
      <alignment vertical="center"/>
      <protection hidden="1"/>
    </xf>
    <xf numFmtId="49" fontId="19" fillId="0" borderId="18" xfId="3" applyNumberFormat="1" applyFont="1" applyBorder="1" applyAlignment="1" applyProtection="1">
      <alignment horizontal="right" vertical="center"/>
      <protection hidden="1"/>
    </xf>
    <xf numFmtId="49" fontId="20" fillId="0" borderId="7" xfId="3" applyNumberFormat="1" applyFont="1" applyBorder="1" applyAlignment="1">
      <alignment horizontal="left" vertical="top"/>
    </xf>
    <xf numFmtId="49" fontId="20" fillId="0" borderId="7" xfId="3" applyNumberFormat="1" applyFont="1" applyBorder="1" applyAlignment="1">
      <alignment vertical="top" wrapText="1"/>
    </xf>
    <xf numFmtId="49" fontId="20" fillId="10" borderId="7" xfId="3" applyNumberFormat="1" applyFont="1" applyFill="1" applyBorder="1" applyAlignment="1" applyProtection="1">
      <alignment vertical="top" wrapText="1"/>
      <protection locked="0"/>
    </xf>
    <xf numFmtId="49" fontId="20" fillId="0" borderId="7" xfId="3" applyNumberFormat="1" applyFont="1" applyBorder="1" applyAlignment="1" applyProtection="1">
      <alignment vertical="top" wrapText="1"/>
      <protection hidden="1"/>
    </xf>
    <xf numFmtId="49" fontId="20" fillId="0" borderId="20" xfId="3" applyNumberFormat="1" applyFont="1" applyBorder="1" applyAlignment="1" applyProtection="1">
      <alignment vertical="top" wrapText="1"/>
      <protection hidden="1"/>
    </xf>
    <xf numFmtId="0" fontId="21" fillId="0" borderId="21" xfId="3" applyFont="1" applyBorder="1" applyAlignment="1" applyProtection="1">
      <alignment vertical="top"/>
      <protection hidden="1"/>
    </xf>
    <xf numFmtId="0" fontId="21" fillId="0" borderId="4" xfId="3" applyFont="1" applyBorder="1" applyAlignment="1" applyProtection="1">
      <alignment vertical="top"/>
      <protection hidden="1"/>
    </xf>
    <xf numFmtId="49" fontId="22" fillId="10" borderId="4" xfId="3" applyNumberFormat="1" applyFont="1" applyFill="1" applyBorder="1" applyAlignment="1" applyProtection="1">
      <alignment vertical="top"/>
      <protection locked="0"/>
    </xf>
    <xf numFmtId="49" fontId="21" fillId="0" borderId="4" xfId="3" applyNumberFormat="1" applyFont="1" applyBorder="1" applyAlignment="1">
      <alignment vertical="top" wrapText="1"/>
    </xf>
    <xf numFmtId="49" fontId="21" fillId="10" borderId="4" xfId="3" applyNumberFormat="1" applyFont="1" applyFill="1" applyBorder="1" applyAlignment="1" applyProtection="1">
      <alignment vertical="top" wrapText="1"/>
      <protection locked="0"/>
    </xf>
    <xf numFmtId="49" fontId="21" fillId="0" borderId="4" xfId="3" applyNumberFormat="1" applyFont="1" applyBorder="1" applyAlignment="1" applyProtection="1">
      <alignment vertical="top"/>
      <protection hidden="1"/>
    </xf>
    <xf numFmtId="49" fontId="21" fillId="0" borderId="22" xfId="3" applyNumberFormat="1" applyFont="1" applyBorder="1" applyAlignment="1" applyProtection="1">
      <alignment vertical="top"/>
      <protection hidden="1"/>
    </xf>
    <xf numFmtId="0" fontId="22" fillId="12" borderId="23" xfId="3" applyFont="1" applyFill="1" applyBorder="1" applyAlignment="1" applyProtection="1">
      <alignment vertical="center"/>
      <protection hidden="1"/>
    </xf>
    <xf numFmtId="0" fontId="22" fillId="13" borderId="17" xfId="3" applyFont="1" applyFill="1" applyBorder="1" applyAlignment="1" applyProtection="1">
      <alignment vertical="center"/>
      <protection hidden="1"/>
    </xf>
    <xf numFmtId="49" fontId="24" fillId="10" borderId="4" xfId="3" applyNumberFormat="1" applyFont="1" applyFill="1" applyBorder="1" applyAlignment="1" applyProtection="1">
      <alignment vertical="center" wrapText="1"/>
      <protection locked="0"/>
    </xf>
    <xf numFmtId="0" fontId="24" fillId="0" borderId="4" xfId="3" applyFont="1" applyBorder="1" applyAlignment="1" applyProtection="1">
      <alignment vertical="center" wrapText="1"/>
      <protection hidden="1"/>
    </xf>
    <xf numFmtId="49" fontId="24" fillId="0" borderId="4" xfId="3" applyNumberFormat="1" applyFont="1" applyBorder="1" applyAlignment="1" applyProtection="1">
      <alignment vertical="center" wrapText="1"/>
      <protection locked="0"/>
    </xf>
    <xf numFmtId="49" fontId="24" fillId="0" borderId="13" xfId="3" applyNumberFormat="1" applyFont="1" applyBorder="1" applyAlignment="1" applyProtection="1">
      <alignment vertical="center" wrapText="1"/>
      <protection locked="0"/>
    </xf>
    <xf numFmtId="0" fontId="24" fillId="10" borderId="27" xfId="3" applyFont="1" applyFill="1" applyBorder="1" applyAlignment="1" applyProtection="1">
      <alignment vertical="center"/>
      <protection locked="0"/>
    </xf>
    <xf numFmtId="0" fontId="24" fillId="10" borderId="28" xfId="3" applyFont="1" applyFill="1" applyBorder="1" applyAlignment="1" applyProtection="1">
      <alignment horizontal="left" vertical="center"/>
      <protection locked="0"/>
    </xf>
    <xf numFmtId="0" fontId="23" fillId="0" borderId="21" xfId="3" applyFont="1" applyBorder="1" applyAlignment="1" applyProtection="1">
      <alignment vertical="center"/>
      <protection hidden="1"/>
    </xf>
    <xf numFmtId="0" fontId="23" fillId="0" borderId="4" xfId="3" applyFont="1" applyBorder="1" applyAlignment="1" applyProtection="1">
      <alignment vertical="center"/>
      <protection hidden="1"/>
    </xf>
    <xf numFmtId="49" fontId="24" fillId="10" borderId="4" xfId="3" applyNumberFormat="1" applyFont="1" applyFill="1" applyBorder="1" applyAlignment="1" applyProtection="1">
      <alignment vertical="center"/>
      <protection locked="0"/>
    </xf>
    <xf numFmtId="0" fontId="24" fillId="0" borderId="29" xfId="3" applyFont="1" applyBorder="1" applyAlignment="1" applyProtection="1">
      <alignment vertical="center"/>
      <protection locked="0"/>
    </xf>
    <xf numFmtId="0" fontId="26" fillId="0" borderId="0" xfId="3" applyFont="1" applyAlignment="1">
      <alignment horizontal="center"/>
    </xf>
    <xf numFmtId="166" fontId="24" fillId="10" borderId="8" xfId="3" applyNumberFormat="1" applyFont="1" applyFill="1" applyBorder="1" applyAlignment="1" applyProtection="1">
      <alignment horizontal="left" vertical="center"/>
      <protection locked="0"/>
    </xf>
    <xf numFmtId="0" fontId="24" fillId="10" borderId="4" xfId="3" applyFont="1" applyFill="1" applyBorder="1" applyAlignment="1" applyProtection="1">
      <alignment vertical="center"/>
      <protection locked="0"/>
    </xf>
    <xf numFmtId="0" fontId="27" fillId="0" borderId="0" xfId="3" applyFont="1" applyAlignment="1">
      <alignment horizontal="center"/>
    </xf>
    <xf numFmtId="166" fontId="24" fillId="10" borderId="3" xfId="3" applyNumberFormat="1" applyFont="1" applyFill="1" applyBorder="1" applyAlignment="1" applyProtection="1">
      <alignment horizontal="left" vertical="center"/>
      <protection locked="0"/>
    </xf>
    <xf numFmtId="166" fontId="23" fillId="10" borderId="5" xfId="3" applyNumberFormat="1" applyFont="1" applyFill="1" applyBorder="1" applyAlignment="1" applyProtection="1">
      <alignment horizontal="left" vertical="center" wrapText="1"/>
      <protection locked="0"/>
    </xf>
    <xf numFmtId="14" fontId="24" fillId="10" borderId="31" xfId="3" applyNumberFormat="1" applyFont="1" applyFill="1" applyBorder="1" applyAlignment="1" applyProtection="1">
      <alignment vertical="center"/>
      <protection locked="0"/>
    </xf>
    <xf numFmtId="14" fontId="24" fillId="0" borderId="32" xfId="3" applyNumberFormat="1" applyFont="1" applyBorder="1" applyAlignment="1" applyProtection="1">
      <alignment vertical="center"/>
      <protection locked="0"/>
    </xf>
    <xf numFmtId="0" fontId="28" fillId="15" borderId="34" xfId="3" applyFont="1" applyFill="1" applyBorder="1" applyAlignment="1" applyProtection="1">
      <alignment horizontal="right" vertical="center"/>
      <protection hidden="1"/>
    </xf>
    <xf numFmtId="3" fontId="28" fillId="15" borderId="35" xfId="3" applyNumberFormat="1" applyFont="1" applyFill="1" applyBorder="1" applyAlignment="1" applyProtection="1">
      <alignment horizontal="left" vertical="center"/>
      <protection hidden="1"/>
    </xf>
    <xf numFmtId="0" fontId="29" fillId="15" borderId="6" xfId="3" applyFont="1" applyFill="1" applyBorder="1" applyAlignment="1" applyProtection="1">
      <alignment horizontal="center" vertical="center"/>
      <protection hidden="1"/>
    </xf>
    <xf numFmtId="0" fontId="29" fillId="15" borderId="38" xfId="3" applyFont="1" applyFill="1" applyBorder="1" applyAlignment="1" applyProtection="1">
      <alignment horizontal="center" vertical="center"/>
      <protection hidden="1"/>
    </xf>
    <xf numFmtId="0" fontId="18" fillId="0" borderId="0" xfId="3" applyFont="1" applyAlignment="1" applyProtection="1">
      <alignment vertical="center"/>
      <protection locked="0"/>
    </xf>
    <xf numFmtId="0" fontId="10" fillId="16" borderId="39" xfId="4" applyBorder="1">
      <alignment horizontal="left" vertical="center" wrapText="1"/>
    </xf>
    <xf numFmtId="0" fontId="10" fillId="9" borderId="40" xfId="5" applyBorder="1" applyAlignment="1" applyProtection="1">
      <alignment horizontal="center" vertical="center" wrapText="1"/>
      <protection locked="0"/>
    </xf>
    <xf numFmtId="0" fontId="10" fillId="16" borderId="40" xfId="4" applyBorder="1" applyProtection="1">
      <alignment horizontal="left" vertical="center" wrapText="1"/>
      <protection locked="0"/>
    </xf>
    <xf numFmtId="0" fontId="10" fillId="9" borderId="40" xfId="5" applyBorder="1" applyProtection="1">
      <alignment horizontal="left" vertical="center" wrapText="1"/>
      <protection locked="0"/>
    </xf>
    <xf numFmtId="0" fontId="10" fillId="16" borderId="41" xfId="4" applyBorder="1" applyProtection="1">
      <alignment horizontal="left" vertical="center" wrapText="1"/>
      <protection locked="0"/>
    </xf>
    <xf numFmtId="0" fontId="30" fillId="17" borderId="42" xfId="6" applyBorder="1" applyAlignment="1" applyProtection="1">
      <alignment horizontal="center" vertical="center" wrapText="1"/>
      <protection locked="0"/>
    </xf>
    <xf numFmtId="0" fontId="30" fillId="9" borderId="43" xfId="7" applyBorder="1" applyAlignment="1" applyProtection="1">
      <alignment horizontal="center" vertical="center" wrapText="1"/>
      <protection locked="0"/>
    </xf>
    <xf numFmtId="0" fontId="30" fillId="9" borderId="43" xfId="7" applyBorder="1" applyProtection="1">
      <alignment horizontal="left" vertical="center" wrapText="1"/>
      <protection locked="0"/>
    </xf>
    <xf numFmtId="0" fontId="31" fillId="9" borderId="43" xfId="8" applyBorder="1" applyAlignment="1" applyProtection="1">
      <alignment horizontal="center" vertical="center" wrapText="1"/>
      <protection locked="0"/>
    </xf>
    <xf numFmtId="165" fontId="31" fillId="17" borderId="44" xfId="9" applyNumberFormat="1" applyBorder="1" applyAlignment="1" applyProtection="1">
      <alignment horizontal="right" vertical="center" wrapText="1"/>
      <protection locked="0"/>
    </xf>
    <xf numFmtId="0" fontId="18" fillId="0" borderId="45" xfId="3" applyFont="1" applyBorder="1" applyAlignment="1" applyProtection="1">
      <alignment vertical="center"/>
      <protection locked="0"/>
    </xf>
    <xf numFmtId="0" fontId="30" fillId="9" borderId="46" xfId="7" applyBorder="1" applyProtection="1">
      <alignment horizontal="left" vertical="center" wrapText="1"/>
      <protection locked="0"/>
    </xf>
    <xf numFmtId="0" fontId="18" fillId="0" borderId="0" xfId="3" applyFont="1" applyAlignment="1" applyProtection="1">
      <alignment horizontal="center" vertical="center"/>
      <protection locked="0"/>
    </xf>
    <xf numFmtId="0" fontId="18" fillId="0" borderId="47" xfId="3" applyFont="1" applyBorder="1" applyAlignment="1" applyProtection="1">
      <alignment horizontal="center" vertical="center"/>
      <protection locked="0"/>
    </xf>
    <xf numFmtId="0" fontId="30" fillId="9" borderId="48" xfId="7" applyBorder="1" applyProtection="1">
      <alignment horizontal="left" vertical="center" wrapText="1"/>
      <protection locked="0"/>
    </xf>
    <xf numFmtId="0" fontId="30" fillId="9" borderId="49" xfId="7" applyBorder="1" applyProtection="1">
      <alignment horizontal="left" vertical="center" wrapText="1"/>
      <protection locked="0"/>
    </xf>
    <xf numFmtId="0" fontId="18" fillId="0" borderId="0" xfId="3" applyFont="1" applyProtection="1">
      <protection locked="0"/>
    </xf>
    <xf numFmtId="0" fontId="18" fillId="0" borderId="45" xfId="3" applyFont="1" applyBorder="1" applyProtection="1">
      <protection locked="0"/>
    </xf>
    <xf numFmtId="0" fontId="18" fillId="0" borderId="0" xfId="3" applyFont="1" applyAlignment="1" applyProtection="1">
      <alignment horizontal="center"/>
      <protection locked="0"/>
    </xf>
    <xf numFmtId="0" fontId="18" fillId="0" borderId="47" xfId="3" applyFont="1" applyBorder="1" applyAlignment="1" applyProtection="1">
      <alignment horizontal="center"/>
      <protection locked="0"/>
    </xf>
    <xf numFmtId="0" fontId="10" fillId="18" borderId="50" xfId="10" applyBorder="1" applyProtection="1">
      <alignment horizontal="left" vertical="center" wrapText="1"/>
      <protection locked="0"/>
    </xf>
    <xf numFmtId="0" fontId="10" fillId="18" borderId="51" xfId="10" applyBorder="1" applyAlignment="1" applyProtection="1">
      <alignment horizontal="center" vertical="center" wrapText="1"/>
      <protection locked="0"/>
    </xf>
    <xf numFmtId="0" fontId="10" fillId="18" borderId="51" xfId="10" applyBorder="1" applyProtection="1">
      <alignment horizontal="left" vertical="center" wrapText="1"/>
      <protection locked="0"/>
    </xf>
    <xf numFmtId="165" fontId="10" fillId="18" borderId="52" xfId="10" applyNumberFormat="1" applyBorder="1" applyAlignment="1" applyProtection="1">
      <alignment horizontal="center" vertical="center" wrapText="1"/>
      <protection locked="0"/>
    </xf>
    <xf numFmtId="0" fontId="10" fillId="16" borderId="39" xfId="4" applyBorder="1" applyProtection="1">
      <alignment horizontal="left" vertical="center" wrapText="1"/>
      <protection locked="0"/>
    </xf>
    <xf numFmtId="0" fontId="24" fillId="10" borderId="4" xfId="3" applyFont="1" applyFill="1" applyBorder="1" applyAlignment="1" applyProtection="1">
      <alignment horizontal="left" vertical="center"/>
      <protection locked="0"/>
    </xf>
    <xf numFmtId="0" fontId="10" fillId="16" borderId="40" xfId="4" applyBorder="1" applyAlignment="1" applyProtection="1">
      <alignment horizontal="center" vertical="center" wrapText="1"/>
      <protection locked="0"/>
    </xf>
    <xf numFmtId="0" fontId="17" fillId="2" borderId="53" xfId="3" applyFill="1" applyBorder="1" applyAlignment="1">
      <alignment vertical="center"/>
    </xf>
    <xf numFmtId="0" fontId="17" fillId="2" borderId="54" xfId="3" applyFill="1" applyBorder="1" applyAlignment="1">
      <alignment vertical="center"/>
    </xf>
    <xf numFmtId="0" fontId="17" fillId="2" borderId="55" xfId="3" applyFill="1" applyBorder="1" applyAlignment="1">
      <alignment vertical="center"/>
    </xf>
    <xf numFmtId="0" fontId="17" fillId="0" borderId="0" xfId="3"/>
    <xf numFmtId="0" fontId="17" fillId="2" borderId="56" xfId="3" applyFill="1" applyBorder="1" applyAlignment="1">
      <alignment vertical="center"/>
    </xf>
    <xf numFmtId="0" fontId="17" fillId="2" borderId="0" xfId="3" applyFill="1" applyAlignment="1">
      <alignment vertical="center"/>
    </xf>
    <xf numFmtId="0" fontId="4" fillId="2" borderId="0" xfId="3" applyFont="1" applyFill="1" applyAlignment="1">
      <alignment horizontal="center" vertical="center"/>
    </xf>
    <xf numFmtId="0" fontId="17" fillId="2" borderId="1" xfId="3" applyFill="1" applyBorder="1" applyAlignment="1">
      <alignment vertical="center"/>
    </xf>
    <xf numFmtId="0" fontId="17" fillId="2" borderId="57" xfId="3" applyFill="1" applyBorder="1" applyAlignment="1">
      <alignment vertical="center"/>
    </xf>
    <xf numFmtId="0" fontId="6" fillId="2" borderId="0" xfId="3" applyFont="1" applyFill="1" applyAlignment="1">
      <alignment vertical="center"/>
    </xf>
    <xf numFmtId="0" fontId="6" fillId="2" borderId="0" xfId="3" applyFont="1" applyFill="1" applyAlignment="1">
      <alignment horizontal="left" vertical="center" wrapText="1"/>
    </xf>
    <xf numFmtId="0" fontId="17" fillId="2" borderId="3" xfId="3" applyFill="1" applyBorder="1" applyAlignment="1">
      <alignment vertical="center"/>
    </xf>
    <xf numFmtId="0" fontId="17" fillId="2" borderId="2" xfId="3" applyFill="1" applyBorder="1" applyAlignment="1">
      <alignment horizontal="center" vertical="center"/>
    </xf>
    <xf numFmtId="4" fontId="17" fillId="2" borderId="58" xfId="3" applyNumberFormat="1" applyFill="1" applyBorder="1" applyAlignment="1">
      <alignment horizontal="center" vertical="center"/>
    </xf>
    <xf numFmtId="0" fontId="6" fillId="2" borderId="1" xfId="3" applyFont="1" applyFill="1" applyBorder="1" applyAlignment="1">
      <alignment vertical="center"/>
    </xf>
    <xf numFmtId="0" fontId="6" fillId="2" borderId="1" xfId="3" applyFont="1" applyFill="1" applyBorder="1" applyAlignment="1">
      <alignment horizontal="left" vertical="center"/>
    </xf>
    <xf numFmtId="0" fontId="17" fillId="2" borderId="4" xfId="3" applyFill="1" applyBorder="1" applyAlignment="1">
      <alignment vertical="center"/>
    </xf>
    <xf numFmtId="0" fontId="17" fillId="2" borderId="22" xfId="3" applyFill="1" applyBorder="1" applyAlignment="1">
      <alignment vertical="center"/>
    </xf>
    <xf numFmtId="0" fontId="8" fillId="6" borderId="2" xfId="3" applyFont="1" applyFill="1" applyBorder="1" applyAlignment="1">
      <alignment horizontal="center" vertical="center" wrapText="1"/>
    </xf>
    <xf numFmtId="0" fontId="8" fillId="6" borderId="58" xfId="3" applyFont="1" applyFill="1" applyBorder="1" applyAlignment="1">
      <alignment horizontal="center" vertical="center" wrapText="1"/>
    </xf>
    <xf numFmtId="0" fontId="14" fillId="6" borderId="60" xfId="2" applyFont="1" applyFill="1" applyBorder="1" applyAlignment="1">
      <alignment horizontal="center" vertical="center" wrapText="1"/>
    </xf>
    <xf numFmtId="0" fontId="8" fillId="6" borderId="6" xfId="3" applyFont="1" applyFill="1" applyBorder="1" applyAlignment="1">
      <alignment horizontal="center" vertical="center" wrapText="1"/>
    </xf>
    <xf numFmtId="0" fontId="8" fillId="6" borderId="61" xfId="3" applyFont="1" applyFill="1" applyBorder="1" applyAlignment="1">
      <alignment horizontal="center" vertical="center" wrapText="1"/>
    </xf>
    <xf numFmtId="49" fontId="24" fillId="19" borderId="62" xfId="3" applyNumberFormat="1" applyFont="1" applyFill="1" applyBorder="1" applyAlignment="1">
      <alignment vertical="center" wrapText="1"/>
    </xf>
    <xf numFmtId="49" fontId="24" fillId="19" borderId="63" xfId="3" applyNumberFormat="1" applyFont="1" applyFill="1" applyBorder="1" applyAlignment="1">
      <alignment vertical="center" wrapText="1"/>
    </xf>
    <xf numFmtId="49" fontId="24" fillId="19" borderId="64" xfId="3" applyNumberFormat="1" applyFont="1" applyFill="1" applyBorder="1" applyAlignment="1">
      <alignment vertical="center" wrapText="1"/>
    </xf>
    <xf numFmtId="0" fontId="22" fillId="0" borderId="0" xfId="3" applyFont="1"/>
    <xf numFmtId="0" fontId="54" fillId="0" borderId="0" xfId="3" applyFont="1"/>
    <xf numFmtId="49" fontId="55" fillId="19" borderId="2" xfId="3" applyNumberFormat="1" applyFont="1" applyFill="1" applyBorder="1" applyAlignment="1">
      <alignment vertical="center" wrapText="1"/>
    </xf>
    <xf numFmtId="0" fontId="55" fillId="19" borderId="2" xfId="3" applyFont="1" applyFill="1" applyBorder="1" applyAlignment="1">
      <alignment vertical="center" wrapText="1"/>
    </xf>
    <xf numFmtId="49" fontId="55" fillId="19" borderId="2" xfId="3" applyNumberFormat="1" applyFont="1" applyFill="1" applyBorder="1" applyAlignment="1">
      <alignment vertical="center"/>
    </xf>
    <xf numFmtId="49" fontId="55" fillId="19" borderId="2" xfId="3" applyNumberFormat="1" applyFont="1" applyFill="1" applyBorder="1" applyAlignment="1">
      <alignment horizontal="center" vertical="center"/>
    </xf>
    <xf numFmtId="167" fontId="55" fillId="19" borderId="2" xfId="3" applyNumberFormat="1" applyFont="1" applyFill="1" applyBorder="1" applyAlignment="1">
      <alignment vertical="center"/>
    </xf>
    <xf numFmtId="43" fontId="55" fillId="19" borderId="2" xfId="11" applyFont="1" applyFill="1" applyBorder="1" applyAlignment="1">
      <alignment horizontal="right" vertical="center"/>
    </xf>
    <xf numFmtId="43" fontId="55" fillId="19" borderId="2" xfId="11" applyFont="1" applyFill="1" applyBorder="1" applyAlignment="1">
      <alignment vertical="center"/>
    </xf>
    <xf numFmtId="0" fontId="15" fillId="0" borderId="0" xfId="3" applyFont="1" applyAlignment="1">
      <alignment vertical="center"/>
    </xf>
    <xf numFmtId="0" fontId="17" fillId="0" borderId="0" xfId="3" applyAlignment="1">
      <alignment vertical="center"/>
    </xf>
    <xf numFmtId="0" fontId="0" fillId="0" borderId="2" xfId="2" applyFont="1" applyBorder="1" applyAlignment="1">
      <alignment vertical="top"/>
    </xf>
    <xf numFmtId="0" fontId="18" fillId="0" borderId="2" xfId="3" applyFont="1" applyBorder="1" applyAlignment="1">
      <alignment vertical="center" wrapText="1"/>
    </xf>
    <xf numFmtId="49" fontId="55" fillId="0" borderId="2" xfId="3" applyNumberFormat="1" applyFont="1" applyBorder="1" applyAlignment="1">
      <alignment vertical="center"/>
    </xf>
    <xf numFmtId="167" fontId="55" fillId="0" borderId="2" xfId="3" applyNumberFormat="1" applyFont="1" applyBorder="1" applyAlignment="1">
      <alignment vertical="center"/>
    </xf>
    <xf numFmtId="168" fontId="18" fillId="0" borderId="2" xfId="3" applyNumberFormat="1" applyFont="1" applyBorder="1" applyAlignment="1">
      <alignment vertical="center"/>
    </xf>
    <xf numFmtId="0" fontId="15" fillId="0" borderId="0" xfId="3" applyFont="1"/>
    <xf numFmtId="0" fontId="17" fillId="0" borderId="2" xfId="3" applyBorder="1"/>
    <xf numFmtId="49" fontId="18" fillId="0" borderId="2" xfId="3" applyNumberFormat="1" applyFont="1" applyBorder="1" applyAlignment="1">
      <alignment vertical="center" wrapText="1"/>
    </xf>
    <xf numFmtId="0" fontId="6" fillId="0" borderId="0" xfId="3" applyFont="1"/>
    <xf numFmtId="0" fontId="56" fillId="0" borderId="0" xfId="3" applyFont="1"/>
    <xf numFmtId="49" fontId="57" fillId="0" borderId="2" xfId="3" applyNumberFormat="1" applyFont="1" applyBorder="1" applyAlignment="1">
      <alignment vertical="center" wrapText="1"/>
    </xf>
    <xf numFmtId="0" fontId="19" fillId="0" borderId="26" xfId="3" applyFont="1" applyBorder="1" applyAlignment="1">
      <alignment vertical="center" wrapText="1"/>
    </xf>
    <xf numFmtId="0" fontId="19" fillId="0" borderId="26" xfId="3" applyFont="1" applyBorder="1" applyAlignment="1">
      <alignment horizontal="center" vertical="center" wrapText="1"/>
    </xf>
    <xf numFmtId="0" fontId="59" fillId="0" borderId="66" xfId="3" applyFont="1" applyBorder="1" applyAlignment="1">
      <alignment horizontal="right" vertical="top" wrapText="1"/>
    </xf>
    <xf numFmtId="49" fontId="19" fillId="0" borderId="16" xfId="3" applyNumberFormat="1" applyFont="1" applyBorder="1" applyAlignment="1">
      <alignment vertical="center"/>
    </xf>
    <xf numFmtId="0" fontId="19" fillId="0" borderId="17" xfId="3" applyFont="1" applyBorder="1" applyAlignment="1">
      <alignment vertical="center"/>
    </xf>
    <xf numFmtId="49" fontId="19" fillId="0" borderId="18" xfId="3" applyNumberFormat="1" applyFont="1" applyBorder="1" applyAlignment="1">
      <alignment horizontal="right" vertical="center"/>
    </xf>
    <xf numFmtId="0" fontId="60" fillId="0" borderId="0" xfId="3" applyFont="1" applyAlignment="1" applyProtection="1">
      <alignment vertical="center" wrapText="1"/>
      <protection locked="0"/>
    </xf>
    <xf numFmtId="0" fontId="21" fillId="0" borderId="21" xfId="3" applyFont="1" applyBorder="1" applyAlignment="1">
      <alignment vertical="top"/>
    </xf>
    <xf numFmtId="0" fontId="21" fillId="0" borderId="4" xfId="3" applyFont="1" applyBorder="1" applyAlignment="1">
      <alignment vertical="top"/>
    </xf>
    <xf numFmtId="0" fontId="22" fillId="20" borderId="23" xfId="3" applyFont="1" applyFill="1" applyBorder="1" applyAlignment="1">
      <alignment vertical="center"/>
    </xf>
    <xf numFmtId="0" fontId="22" fillId="21" borderId="17" xfId="3" applyFont="1" applyFill="1" applyBorder="1" applyAlignment="1">
      <alignment vertical="center"/>
    </xf>
    <xf numFmtId="0" fontId="22" fillId="13" borderId="17" xfId="3" applyFont="1" applyFill="1" applyBorder="1" applyAlignment="1">
      <alignment vertical="center"/>
    </xf>
    <xf numFmtId="0" fontId="22" fillId="22" borderId="18" xfId="3" applyFont="1" applyFill="1" applyBorder="1" applyAlignment="1">
      <alignment vertical="center"/>
    </xf>
    <xf numFmtId="49" fontId="64" fillId="0" borderId="4" xfId="3" applyNumberFormat="1" applyFont="1" applyBorder="1" applyAlignment="1" applyProtection="1">
      <alignment vertical="center" wrapText="1"/>
      <protection locked="0"/>
    </xf>
    <xf numFmtId="0" fontId="24" fillId="0" borderId="4" xfId="3" applyFont="1" applyBorder="1" applyAlignment="1" applyProtection="1">
      <alignment vertical="center" wrapText="1"/>
      <protection locked="0"/>
    </xf>
    <xf numFmtId="0" fontId="64" fillId="0" borderId="27" xfId="3" applyFont="1" applyBorder="1" applyAlignment="1" applyProtection="1">
      <alignment vertical="center"/>
      <protection locked="0"/>
    </xf>
    <xf numFmtId="0" fontId="64" fillId="0" borderId="28" xfId="3" applyFont="1" applyBorder="1" applyAlignment="1" applyProtection="1">
      <alignment horizontal="left" vertical="center"/>
      <protection locked="0"/>
    </xf>
    <xf numFmtId="0" fontId="23" fillId="0" borderId="21" xfId="3" applyFont="1" applyBorder="1" applyAlignment="1">
      <alignment vertical="center"/>
    </xf>
    <xf numFmtId="0" fontId="23" fillId="0" borderId="4" xfId="3" applyFont="1" applyBorder="1" applyAlignment="1">
      <alignment vertical="center"/>
    </xf>
    <xf numFmtId="49" fontId="64" fillId="0" borderId="4" xfId="3" applyNumberFormat="1" applyFont="1" applyBorder="1" applyAlignment="1" applyProtection="1">
      <alignment vertical="center"/>
      <protection locked="0"/>
    </xf>
    <xf numFmtId="0" fontId="26" fillId="0" borderId="0" xfId="3" applyFont="1" applyAlignment="1" applyProtection="1">
      <alignment horizontal="center"/>
      <protection locked="0"/>
    </xf>
    <xf numFmtId="166" fontId="64" fillId="0" borderId="8" xfId="3" applyNumberFormat="1" applyFont="1" applyBorder="1" applyAlignment="1" applyProtection="1">
      <alignment horizontal="left" vertical="center"/>
      <protection locked="0"/>
    </xf>
    <xf numFmtId="0" fontId="64" fillId="0" borderId="4" xfId="3" applyFont="1" applyBorder="1" applyAlignment="1" applyProtection="1">
      <alignment vertical="center"/>
      <protection locked="0"/>
    </xf>
    <xf numFmtId="14" fontId="18" fillId="0" borderId="0" xfId="3" applyNumberFormat="1" applyFont="1" applyAlignment="1" applyProtection="1">
      <alignment vertical="center"/>
      <protection locked="0"/>
    </xf>
    <xf numFmtId="0" fontId="27" fillId="0" borderId="0" xfId="3" applyFont="1" applyAlignment="1" applyProtection="1">
      <alignment horizontal="center"/>
      <protection locked="0"/>
    </xf>
    <xf numFmtId="166" fontId="64" fillId="0" borderId="3" xfId="3" applyNumberFormat="1" applyFont="1" applyBorder="1" applyAlignment="1" applyProtection="1">
      <alignment horizontal="left" vertical="center"/>
      <protection locked="0"/>
    </xf>
    <xf numFmtId="166" fontId="65" fillId="0" borderId="5" xfId="3" applyNumberFormat="1" applyFont="1" applyBorder="1" applyAlignment="1" applyProtection="1">
      <alignment horizontal="left" vertical="center" wrapText="1"/>
      <protection locked="0"/>
    </xf>
    <xf numFmtId="14" fontId="64" fillId="0" borderId="31" xfId="3" applyNumberFormat="1" applyFont="1" applyBorder="1" applyAlignment="1" applyProtection="1">
      <alignment vertical="center"/>
      <protection locked="0"/>
    </xf>
    <xf numFmtId="0" fontId="28" fillId="15" borderId="34" xfId="3" applyFont="1" applyFill="1" applyBorder="1" applyAlignment="1">
      <alignment horizontal="right" vertical="center"/>
    </xf>
    <xf numFmtId="3" fontId="28" fillId="15" borderId="35" xfId="3" applyNumberFormat="1" applyFont="1" applyFill="1" applyBorder="1" applyAlignment="1">
      <alignment horizontal="left" vertical="center"/>
    </xf>
    <xf numFmtId="0" fontId="29" fillId="15" borderId="68" xfId="3" applyFont="1" applyFill="1" applyBorder="1" applyAlignment="1">
      <alignment horizontal="center" vertical="center"/>
    </xf>
    <xf numFmtId="0" fontId="29" fillId="15" borderId="69" xfId="3" applyFont="1" applyFill="1" applyBorder="1" applyAlignment="1">
      <alignment horizontal="center" vertical="center"/>
    </xf>
    <xf numFmtId="0" fontId="18" fillId="23" borderId="0" xfId="3" applyFont="1" applyFill="1" applyAlignment="1" applyProtection="1">
      <alignment vertical="center"/>
      <protection locked="0"/>
    </xf>
    <xf numFmtId="0" fontId="24" fillId="23" borderId="70" xfId="3" applyFont="1" applyFill="1" applyBorder="1" applyAlignment="1">
      <alignment vertical="center"/>
    </xf>
    <xf numFmtId="0" fontId="24" fillId="23" borderId="71" xfId="3" applyFont="1" applyFill="1" applyBorder="1" applyAlignment="1">
      <alignment horizontal="center" vertical="center"/>
    </xf>
    <xf numFmtId="0" fontId="24" fillId="23" borderId="71" xfId="3" applyFont="1" applyFill="1" applyBorder="1" applyAlignment="1">
      <alignment vertical="center"/>
    </xf>
    <xf numFmtId="0" fontId="24" fillId="23" borderId="71" xfId="3" applyFont="1" applyFill="1" applyBorder="1" applyAlignment="1">
      <alignment horizontal="left" vertical="center"/>
    </xf>
    <xf numFmtId="0" fontId="24" fillId="23" borderId="72" xfId="3" applyFont="1" applyFill="1" applyBorder="1" applyAlignment="1">
      <alignment horizontal="center" vertical="center"/>
    </xf>
    <xf numFmtId="0" fontId="18" fillId="24" borderId="73" xfId="3" applyFont="1" applyFill="1" applyBorder="1" applyAlignment="1" applyProtection="1">
      <alignment horizontal="center" vertical="center"/>
      <protection locked="0"/>
    </xf>
    <xf numFmtId="0" fontId="18" fillId="0" borderId="63" xfId="3" applyFont="1" applyBorder="1" applyAlignment="1" applyProtection="1">
      <alignment horizontal="center" vertical="center"/>
      <protection locked="0"/>
    </xf>
    <xf numFmtId="0" fontId="18" fillId="24" borderId="63" xfId="3" applyFont="1" applyFill="1" applyBorder="1" applyAlignment="1" applyProtection="1">
      <alignment horizontal="center" vertical="center"/>
      <protection locked="0"/>
    </xf>
    <xf numFmtId="0" fontId="57" fillId="0" borderId="63" xfId="1" applyFont="1" applyBorder="1" applyAlignment="1" applyProtection="1">
      <alignment horizontal="left" vertical="center" wrapText="1"/>
      <protection locked="0"/>
    </xf>
    <xf numFmtId="164" fontId="18" fillId="0" borderId="63" xfId="3" applyNumberFormat="1" applyFont="1" applyBorder="1" applyAlignment="1" applyProtection="1">
      <alignment horizontal="center" vertical="center"/>
      <protection locked="0"/>
    </xf>
    <xf numFmtId="2" fontId="18" fillId="0" borderId="63" xfId="3" applyNumberFormat="1" applyFont="1" applyBorder="1" applyAlignment="1" applyProtection="1">
      <alignment horizontal="center" vertical="center"/>
      <protection locked="0"/>
    </xf>
    <xf numFmtId="4" fontId="66" fillId="0" borderId="63" xfId="1" applyNumberFormat="1" applyFont="1" applyBorder="1" applyAlignment="1" applyProtection="1">
      <alignment horizontal="center" vertical="center"/>
      <protection locked="0"/>
    </xf>
    <xf numFmtId="169" fontId="66" fillId="0" borderId="74" xfId="1" applyNumberFormat="1" applyFont="1" applyBorder="1" applyAlignment="1">
      <alignment horizontal="right" vertical="center"/>
    </xf>
    <xf numFmtId="0" fontId="18" fillId="0" borderId="30" xfId="3" applyFont="1" applyBorder="1" applyAlignment="1" applyProtection="1">
      <alignment vertical="center"/>
      <protection locked="0"/>
    </xf>
    <xf numFmtId="0" fontId="57" fillId="0" borderId="75" xfId="1" applyFont="1" applyBorder="1" applyAlignment="1" applyProtection="1">
      <alignment horizontal="left" vertical="center" wrapText="1"/>
      <protection locked="0"/>
    </xf>
    <xf numFmtId="0" fontId="18" fillId="0" borderId="76" xfId="3" applyFont="1" applyBorder="1" applyAlignment="1" applyProtection="1">
      <alignment horizontal="center" vertical="center"/>
      <protection locked="0"/>
    </xf>
    <xf numFmtId="0" fontId="67" fillId="0" borderId="2" xfId="1" applyFont="1" applyBorder="1" applyAlignment="1" applyProtection="1">
      <alignment horizontal="left" vertical="center" wrapText="1" shrinkToFit="1"/>
      <protection locked="0"/>
    </xf>
    <xf numFmtId="0" fontId="18" fillId="0" borderId="77" xfId="3" applyFont="1" applyBorder="1" applyAlignment="1" applyProtection="1">
      <alignment vertical="center"/>
      <protection locked="0"/>
    </xf>
    <xf numFmtId="0" fontId="18" fillId="0" borderId="1" xfId="3" applyFont="1" applyBorder="1" applyAlignment="1" applyProtection="1">
      <alignment vertical="center"/>
      <protection locked="0"/>
    </xf>
    <xf numFmtId="0" fontId="57" fillId="0" borderId="2" xfId="1" applyFont="1" applyBorder="1" applyAlignment="1" applyProtection="1">
      <alignment horizontal="left" vertical="center" wrapText="1" shrinkToFit="1"/>
      <protection locked="0"/>
    </xf>
    <xf numFmtId="0" fontId="18" fillId="0" borderId="1" xfId="3" applyFont="1" applyBorder="1" applyAlignment="1" applyProtection="1">
      <alignment horizontal="center" vertical="center"/>
      <protection locked="0"/>
    </xf>
    <xf numFmtId="0" fontId="18" fillId="0" borderId="78" xfId="3" applyFont="1" applyBorder="1" applyAlignment="1" applyProtection="1">
      <alignment horizontal="center" vertical="center"/>
      <protection locked="0"/>
    </xf>
    <xf numFmtId="0" fontId="18" fillId="0" borderId="79" xfId="3" applyFont="1" applyBorder="1" applyAlignment="1" applyProtection="1">
      <alignment vertical="center"/>
      <protection locked="0"/>
    </xf>
    <xf numFmtId="0" fontId="18" fillId="0" borderId="80" xfId="3" applyFont="1" applyBorder="1" applyAlignment="1" applyProtection="1">
      <alignment vertical="center"/>
      <protection locked="0"/>
    </xf>
    <xf numFmtId="0" fontId="57" fillId="0" borderId="68" xfId="1" applyFont="1" applyBorder="1" applyAlignment="1" applyProtection="1">
      <alignment horizontal="left" vertical="center" wrapText="1" shrinkToFit="1"/>
      <protection locked="0"/>
    </xf>
    <xf numFmtId="0" fontId="18" fillId="0" borderId="80" xfId="3" applyFont="1" applyBorder="1" applyAlignment="1" applyProtection="1">
      <alignment horizontal="center" vertical="center"/>
      <protection locked="0"/>
    </xf>
    <xf numFmtId="0" fontId="18" fillId="0" borderId="81" xfId="3" applyFont="1" applyBorder="1" applyAlignment="1" applyProtection="1">
      <alignment horizontal="center" vertical="center"/>
      <protection locked="0"/>
    </xf>
    <xf numFmtId="169" fontId="66" fillId="0" borderId="74" xfId="1" applyNumberFormat="1" applyFont="1" applyBorder="1" applyAlignment="1" applyProtection="1">
      <alignment horizontal="right" vertical="center"/>
      <protection locked="0"/>
    </xf>
    <xf numFmtId="0" fontId="18" fillId="8" borderId="0" xfId="3" applyFont="1" applyFill="1" applyAlignment="1" applyProtection="1">
      <alignment vertical="center"/>
      <protection locked="0"/>
    </xf>
    <xf numFmtId="0" fontId="24" fillId="8" borderId="70" xfId="3" applyFont="1" applyFill="1" applyBorder="1" applyAlignment="1" applyProtection="1">
      <alignment vertical="center"/>
      <protection locked="0"/>
    </xf>
    <xf numFmtId="0" fontId="24" fillId="8" borderId="71" xfId="3" applyFont="1" applyFill="1" applyBorder="1" applyAlignment="1" applyProtection="1">
      <alignment horizontal="center" vertical="center"/>
      <protection locked="0"/>
    </xf>
    <xf numFmtId="0" fontId="24" fillId="8" borderId="71" xfId="3" applyFont="1" applyFill="1" applyBorder="1" applyAlignment="1" applyProtection="1">
      <alignment vertical="center"/>
      <protection locked="0"/>
    </xf>
    <xf numFmtId="0" fontId="7" fillId="8" borderId="71" xfId="3" applyFont="1" applyFill="1" applyBorder="1" applyAlignment="1" applyProtection="1">
      <alignment horizontal="left" vertical="center"/>
      <protection locked="0"/>
    </xf>
    <xf numFmtId="169" fontId="24" fillId="8" borderId="72" xfId="3" applyNumberFormat="1" applyFont="1" applyFill="1" applyBorder="1" applyAlignment="1" applyProtection="1">
      <alignment horizontal="center" vertical="center"/>
      <protection locked="0"/>
    </xf>
    <xf numFmtId="0" fontId="24" fillId="23" borderId="70" xfId="3" applyFont="1" applyFill="1" applyBorder="1" applyAlignment="1" applyProtection="1">
      <alignment vertical="center"/>
      <protection locked="0"/>
    </xf>
    <xf numFmtId="0" fontId="24" fillId="23" borderId="71" xfId="3" applyFont="1" applyFill="1" applyBorder="1" applyAlignment="1" applyProtection="1">
      <alignment horizontal="center" vertical="center"/>
      <protection locked="0"/>
    </xf>
    <xf numFmtId="0" fontId="24" fillId="23" borderId="71" xfId="3" applyFont="1" applyFill="1" applyBorder="1" applyAlignment="1" applyProtection="1">
      <alignment vertical="center"/>
      <protection locked="0"/>
    </xf>
    <xf numFmtId="0" fontId="7" fillId="23" borderId="71" xfId="3" applyFont="1" applyFill="1" applyBorder="1" applyAlignment="1" applyProtection="1">
      <alignment horizontal="left" vertical="center"/>
      <protection locked="0"/>
    </xf>
    <xf numFmtId="0" fontId="24" fillId="23" borderId="72" xfId="3" applyFont="1" applyFill="1" applyBorder="1" applyAlignment="1" applyProtection="1">
      <alignment horizontal="center" vertical="center"/>
      <protection locked="0"/>
    </xf>
    <xf numFmtId="0" fontId="24" fillId="8" borderId="71" xfId="3" applyFont="1" applyFill="1" applyBorder="1" applyAlignment="1" applyProtection="1">
      <alignment horizontal="left" vertical="center"/>
      <protection locked="0"/>
    </xf>
    <xf numFmtId="170" fontId="7" fillId="0" borderId="2" xfId="2" applyNumberFormat="1" applyFont="1" applyBorder="1" applyAlignment="1">
      <alignment horizontal="right"/>
    </xf>
    <xf numFmtId="0" fontId="16" fillId="2" borderId="0" xfId="2" applyFont="1" applyFill="1" applyAlignment="1">
      <alignment horizontal="center" wrapText="1"/>
    </xf>
    <xf numFmtId="0" fontId="0" fillId="2" borderId="0" xfId="2" applyFont="1" applyFill="1" applyAlignment="1">
      <alignment wrapText="1"/>
    </xf>
    <xf numFmtId="0" fontId="8" fillId="6" borderId="2" xfId="1" applyFont="1" applyFill="1" applyBorder="1" applyAlignment="1">
      <alignment horizontal="center" vertical="center" wrapText="1"/>
    </xf>
    <xf numFmtId="49" fontId="8" fillId="6" borderId="2" xfId="1" applyNumberFormat="1" applyFont="1" applyFill="1" applyBorder="1" applyAlignment="1">
      <alignment horizontal="center" vertical="center" wrapText="1"/>
    </xf>
    <xf numFmtId="0" fontId="8" fillId="6" borderId="2" xfId="1" applyFont="1" applyFill="1" applyBorder="1" applyAlignment="1">
      <alignment horizontal="center" vertical="center"/>
    </xf>
    <xf numFmtId="0" fontId="6" fillId="2" borderId="0" xfId="1" applyFont="1" applyFill="1" applyAlignment="1">
      <alignment horizontal="right" vertical="center"/>
    </xf>
    <xf numFmtId="0" fontId="1" fillId="2" borderId="0" xfId="1" applyFill="1">
      <alignment vertical="center"/>
    </xf>
    <xf numFmtId="0" fontId="6" fillId="2" borderId="1" xfId="1" applyFont="1" applyFill="1" applyBorder="1" applyAlignment="1">
      <alignment horizontal="right" vertical="center"/>
    </xf>
    <xf numFmtId="0" fontId="1" fillId="2" borderId="1" xfId="1" applyFill="1" applyBorder="1">
      <alignment vertical="center"/>
    </xf>
    <xf numFmtId="0" fontId="23" fillId="0" borderId="21" xfId="3" applyFont="1" applyBorder="1" applyAlignment="1" applyProtection="1">
      <alignment horizontal="left" vertical="center"/>
      <protection hidden="1"/>
    </xf>
    <xf numFmtId="0" fontId="23" fillId="0" borderId="4" xfId="3" applyFont="1" applyBorder="1" applyAlignment="1" applyProtection="1">
      <alignment horizontal="left" vertical="center"/>
      <protection hidden="1"/>
    </xf>
    <xf numFmtId="0" fontId="23" fillId="0" borderId="1" xfId="3" applyFont="1" applyBorder="1" applyAlignment="1" applyProtection="1">
      <alignment horizontal="left" vertical="center"/>
      <protection hidden="1"/>
    </xf>
    <xf numFmtId="0" fontId="23" fillId="0" borderId="25" xfId="3" applyFont="1" applyBorder="1" applyAlignment="1" applyProtection="1">
      <alignment horizontal="left" vertical="center"/>
      <protection hidden="1"/>
    </xf>
    <xf numFmtId="0" fontId="23" fillId="0" borderId="26" xfId="3" applyFont="1" applyBorder="1" applyAlignment="1" applyProtection="1">
      <alignment horizontal="left" vertical="center"/>
      <protection hidden="1"/>
    </xf>
    <xf numFmtId="0" fontId="19" fillId="0" borderId="14" xfId="3" applyFont="1" applyBorder="1" applyAlignment="1" applyProtection="1">
      <alignment horizontal="center" vertical="center" wrapText="1"/>
      <protection hidden="1"/>
    </xf>
    <xf numFmtId="0" fontId="19" fillId="0" borderId="15" xfId="3" applyFont="1" applyBorder="1" applyAlignment="1" applyProtection="1">
      <alignment horizontal="center" vertical="center" wrapText="1"/>
      <protection hidden="1"/>
    </xf>
    <xf numFmtId="0" fontId="20" fillId="0" borderId="19" xfId="3" applyFont="1" applyBorder="1" applyAlignment="1">
      <alignment horizontal="left" vertical="top"/>
    </xf>
    <xf numFmtId="0" fontId="20" fillId="0" borderId="7" xfId="3" applyFont="1" applyBorder="1" applyAlignment="1">
      <alignment horizontal="left" vertical="top"/>
    </xf>
    <xf numFmtId="0" fontId="20" fillId="11" borderId="14" xfId="3" applyFont="1" applyFill="1" applyBorder="1" applyAlignment="1" applyProtection="1">
      <alignment horizontal="center" vertical="center" wrapText="1"/>
      <protection hidden="1"/>
    </xf>
    <xf numFmtId="0" fontId="20" fillId="11" borderId="15" xfId="3" applyFont="1" applyFill="1" applyBorder="1" applyAlignment="1" applyProtection="1">
      <alignment horizontal="center" vertical="center" wrapText="1"/>
      <protection hidden="1"/>
    </xf>
    <xf numFmtId="165" fontId="20" fillId="11" borderId="17" xfId="3" applyNumberFormat="1" applyFont="1" applyFill="1" applyBorder="1" applyAlignment="1" applyProtection="1">
      <alignment horizontal="right" vertical="center"/>
      <protection hidden="1"/>
    </xf>
    <xf numFmtId="7" fontId="20" fillId="11" borderId="18" xfId="3" applyNumberFormat="1" applyFont="1" applyFill="1" applyBorder="1" applyAlignment="1" applyProtection="1">
      <alignment horizontal="right" vertical="center"/>
      <protection hidden="1"/>
    </xf>
    <xf numFmtId="0" fontId="22" fillId="14" borderId="24" xfId="3" applyFont="1" applyFill="1" applyBorder="1" applyAlignment="1" applyProtection="1">
      <alignment horizontal="center" vertical="center"/>
      <protection hidden="1"/>
    </xf>
    <xf numFmtId="0" fontId="22" fillId="14" borderId="18" xfId="3" applyFont="1" applyFill="1" applyBorder="1" applyAlignment="1" applyProtection="1">
      <alignment horizontal="center" vertical="center"/>
      <protection hidden="1"/>
    </xf>
    <xf numFmtId="0" fontId="24" fillId="0" borderId="4" xfId="3" applyFont="1" applyBorder="1" applyAlignment="1" applyProtection="1">
      <alignment horizontal="left" vertical="center" wrapText="1"/>
      <protection hidden="1"/>
    </xf>
    <xf numFmtId="0" fontId="24" fillId="0" borderId="13" xfId="3" applyFont="1" applyBorder="1" applyAlignment="1" applyProtection="1">
      <alignment horizontal="left" vertical="center" wrapText="1"/>
      <protection hidden="1"/>
    </xf>
    <xf numFmtId="0" fontId="23" fillId="0" borderId="11" xfId="3" applyFont="1" applyBorder="1" applyAlignment="1" applyProtection="1">
      <alignment horizontal="left" vertical="center"/>
      <protection hidden="1"/>
    </xf>
    <xf numFmtId="49" fontId="25" fillId="0" borderId="4" xfId="3" applyNumberFormat="1" applyFont="1" applyBorder="1" applyAlignment="1" applyProtection="1">
      <alignment horizontal="left" vertical="center"/>
      <protection hidden="1"/>
    </xf>
    <xf numFmtId="49" fontId="25" fillId="0" borderId="13" xfId="3" applyNumberFormat="1" applyFont="1" applyBorder="1" applyAlignment="1" applyProtection="1">
      <alignment horizontal="left" vertical="center"/>
      <protection hidden="1"/>
    </xf>
    <xf numFmtId="0" fontId="23" fillId="0" borderId="19" xfId="3" applyFont="1" applyBorder="1" applyAlignment="1" applyProtection="1">
      <alignment horizontal="left" vertical="center"/>
      <protection hidden="1"/>
    </xf>
    <xf numFmtId="0" fontId="23" fillId="0" borderId="7" xfId="3" applyFont="1" applyBorder="1" applyAlignment="1" applyProtection="1">
      <alignment horizontal="left" vertical="center"/>
      <protection hidden="1"/>
    </xf>
    <xf numFmtId="166" fontId="24" fillId="0" borderId="9" xfId="3" applyNumberFormat="1" applyFont="1" applyBorder="1" applyAlignment="1" applyProtection="1">
      <alignment horizontal="left" vertical="center"/>
      <protection hidden="1"/>
    </xf>
    <xf numFmtId="166" fontId="24" fillId="0" borderId="7" xfId="3" applyNumberFormat="1" applyFont="1" applyBorder="1" applyAlignment="1" applyProtection="1">
      <alignment horizontal="left" vertical="center"/>
      <protection hidden="1"/>
    </xf>
    <xf numFmtId="166" fontId="24" fillId="0" borderId="8" xfId="3" applyNumberFormat="1" applyFont="1" applyBorder="1" applyAlignment="1" applyProtection="1">
      <alignment horizontal="left" vertical="center"/>
      <protection hidden="1"/>
    </xf>
    <xf numFmtId="0" fontId="23" fillId="0" borderId="12" xfId="3" applyFont="1" applyBorder="1" applyAlignment="1" applyProtection="1">
      <alignment horizontal="left" vertical="center"/>
      <protection hidden="1"/>
    </xf>
    <xf numFmtId="0" fontId="29" fillId="15" borderId="2" xfId="3" applyFont="1" applyFill="1" applyBorder="1" applyAlignment="1" applyProtection="1">
      <alignment horizontal="center" vertical="center"/>
      <protection hidden="1"/>
    </xf>
    <xf numFmtId="0" fontId="29" fillId="15" borderId="6" xfId="3" applyFont="1" applyFill="1" applyBorder="1" applyAlignment="1" applyProtection="1">
      <alignment horizontal="center" vertical="center"/>
      <protection hidden="1"/>
    </xf>
    <xf numFmtId="0" fontId="29" fillId="15" borderId="2" xfId="3" applyFont="1" applyFill="1" applyBorder="1" applyAlignment="1" applyProtection="1">
      <alignment horizontal="center" vertical="center" wrapText="1"/>
      <protection hidden="1"/>
    </xf>
    <xf numFmtId="0" fontId="29" fillId="15" borderId="6" xfId="3" applyFont="1" applyFill="1" applyBorder="1" applyAlignment="1" applyProtection="1">
      <alignment horizontal="center" vertical="center" wrapText="1"/>
      <protection hidden="1"/>
    </xf>
    <xf numFmtId="0" fontId="29" fillId="15" borderId="12" xfId="3" applyFont="1" applyFill="1" applyBorder="1" applyAlignment="1" applyProtection="1">
      <alignment horizontal="center" vertical="center" wrapText="1"/>
      <protection hidden="1"/>
    </xf>
    <xf numFmtId="0" fontId="29" fillId="15" borderId="29" xfId="3" applyFont="1" applyFill="1" applyBorder="1" applyAlignment="1" applyProtection="1">
      <alignment horizontal="center" vertical="center" wrapText="1"/>
      <protection hidden="1"/>
    </xf>
    <xf numFmtId="0" fontId="23" fillId="0" borderId="30" xfId="3" applyFont="1" applyBorder="1" applyAlignment="1" applyProtection="1">
      <alignment horizontal="left" vertical="center"/>
      <protection hidden="1"/>
    </xf>
    <xf numFmtId="0" fontId="23" fillId="0" borderId="0" xfId="3" applyFont="1" applyAlignment="1" applyProtection="1">
      <alignment horizontal="left" vertical="center"/>
      <protection hidden="1"/>
    </xf>
    <xf numFmtId="49" fontId="23" fillId="10" borderId="0" xfId="3" applyNumberFormat="1" applyFont="1" applyFill="1" applyAlignment="1" applyProtection="1">
      <alignment horizontal="left" vertical="center"/>
      <protection locked="0"/>
    </xf>
    <xf numFmtId="49" fontId="23" fillId="10" borderId="3" xfId="3" applyNumberFormat="1" applyFont="1" applyFill="1" applyBorder="1" applyAlignment="1" applyProtection="1">
      <alignment horizontal="left" vertical="center"/>
      <protection locked="0"/>
    </xf>
    <xf numFmtId="0" fontId="23" fillId="0" borderId="9" xfId="3" applyFont="1" applyBorder="1" applyAlignment="1" applyProtection="1">
      <alignment horizontal="left" vertical="center"/>
      <protection hidden="1"/>
    </xf>
    <xf numFmtId="49" fontId="28" fillId="15" borderId="33" xfId="3" applyNumberFormat="1" applyFont="1" applyFill="1" applyBorder="1" applyAlignment="1" applyProtection="1">
      <alignment horizontal="left" vertical="center"/>
      <protection hidden="1"/>
    </xf>
    <xf numFmtId="0" fontId="28" fillId="15" borderId="34" xfId="3" applyFont="1" applyFill="1" applyBorder="1" applyAlignment="1" applyProtection="1">
      <alignment horizontal="left" vertical="center"/>
      <protection hidden="1"/>
    </xf>
    <xf numFmtId="0" fontId="29" fillId="15" borderId="36" xfId="3" applyFont="1" applyFill="1" applyBorder="1" applyAlignment="1" applyProtection="1">
      <alignment horizontal="center" vertical="center" wrapText="1"/>
      <protection hidden="1"/>
    </xf>
    <xf numFmtId="0" fontId="29" fillId="15" borderId="37" xfId="3" applyFont="1" applyFill="1" applyBorder="1" applyAlignment="1" applyProtection="1">
      <alignment horizontal="center" vertical="center" wrapText="1"/>
      <protection hidden="1"/>
    </xf>
    <xf numFmtId="0" fontId="14" fillId="6" borderId="59" xfId="2" applyFont="1" applyFill="1" applyBorder="1" applyAlignment="1">
      <alignment horizontal="center" vertical="center" wrapText="1"/>
    </xf>
    <xf numFmtId="0" fontId="8" fillId="6" borderId="2" xfId="3" applyFont="1" applyFill="1" applyBorder="1" applyAlignment="1">
      <alignment horizontal="center" vertical="center" wrapText="1"/>
    </xf>
    <xf numFmtId="0" fontId="8" fillId="6" borderId="58" xfId="3" applyFont="1" applyFill="1" applyBorder="1" applyAlignment="1">
      <alignment horizontal="center" vertical="center" wrapText="1"/>
    </xf>
    <xf numFmtId="0" fontId="6" fillId="2" borderId="0" xfId="3" applyFont="1" applyFill="1" applyAlignment="1">
      <alignment horizontal="right" vertical="center"/>
    </xf>
    <xf numFmtId="0" fontId="17" fillId="2" borderId="0" xfId="3" applyFill="1" applyAlignment="1">
      <alignment vertical="center"/>
    </xf>
    <xf numFmtId="0" fontId="6" fillId="2" borderId="1" xfId="3" applyFont="1" applyFill="1" applyBorder="1" applyAlignment="1">
      <alignment horizontal="right" vertical="center"/>
    </xf>
    <xf numFmtId="0" fontId="17" fillId="2" borderId="1" xfId="3" applyFill="1" applyBorder="1" applyAlignment="1">
      <alignment vertical="center"/>
    </xf>
    <xf numFmtId="0" fontId="58" fillId="0" borderId="65" xfId="3" applyFont="1" applyBorder="1" applyAlignment="1">
      <alignment horizontal="left" vertical="top" wrapText="1"/>
    </xf>
    <xf numFmtId="0" fontId="58" fillId="0" borderId="26" xfId="3" applyFont="1" applyBorder="1" applyAlignment="1">
      <alignment horizontal="left" vertical="top" wrapText="1"/>
    </xf>
    <xf numFmtId="49" fontId="61" fillId="0" borderId="4" xfId="3" applyNumberFormat="1" applyFont="1" applyBorder="1" applyAlignment="1" applyProtection="1">
      <alignment horizontal="left" vertical="top" wrapText="1"/>
      <protection locked="0"/>
    </xf>
    <xf numFmtId="49" fontId="61" fillId="0" borderId="29" xfId="3" applyNumberFormat="1" applyFont="1" applyBorder="1" applyAlignment="1" applyProtection="1">
      <alignment horizontal="left" vertical="top" wrapText="1"/>
      <protection locked="0"/>
    </xf>
    <xf numFmtId="0" fontId="20" fillId="11" borderId="14" xfId="3" applyFont="1" applyFill="1" applyBorder="1" applyAlignment="1">
      <alignment horizontal="center" vertical="center" wrapText="1"/>
    </xf>
    <xf numFmtId="0" fontId="20" fillId="11" borderId="15" xfId="3" applyFont="1" applyFill="1" applyBorder="1" applyAlignment="1">
      <alignment horizontal="center" vertical="center" wrapText="1"/>
    </xf>
    <xf numFmtId="7" fontId="20" fillId="11" borderId="17" xfId="3" applyNumberFormat="1" applyFont="1" applyFill="1" applyBorder="1" applyAlignment="1">
      <alignment horizontal="right" vertical="center"/>
    </xf>
    <xf numFmtId="7" fontId="20" fillId="11" borderId="18" xfId="3" applyNumberFormat="1" applyFont="1" applyFill="1" applyBorder="1" applyAlignment="1">
      <alignment horizontal="right" vertical="center"/>
    </xf>
    <xf numFmtId="0" fontId="23" fillId="0" borderId="21" xfId="3" applyFont="1" applyBorder="1" applyAlignment="1">
      <alignment horizontal="left" vertical="center"/>
    </xf>
    <xf numFmtId="0" fontId="23" fillId="0" borderId="4" xfId="3" applyFont="1" applyBorder="1" applyAlignment="1">
      <alignment horizontal="left" vertical="center"/>
    </xf>
    <xf numFmtId="0" fontId="23" fillId="0" borderId="1" xfId="3" applyFont="1" applyBorder="1" applyAlignment="1">
      <alignment horizontal="left" vertical="center"/>
    </xf>
    <xf numFmtId="0" fontId="23" fillId="0" borderId="25" xfId="3" applyFont="1" applyBorder="1" applyAlignment="1">
      <alignment horizontal="left" vertical="center"/>
    </xf>
    <xf numFmtId="0" fontId="23" fillId="0" borderId="26" xfId="3" applyFont="1" applyBorder="1" applyAlignment="1">
      <alignment horizontal="left" vertical="center"/>
    </xf>
    <xf numFmtId="0" fontId="24" fillId="0" borderId="4" xfId="3" applyFont="1" applyBorder="1" applyAlignment="1" applyProtection="1">
      <alignment horizontal="left" vertical="center" wrapText="1"/>
      <protection locked="0"/>
    </xf>
    <xf numFmtId="0" fontId="24" fillId="0" borderId="13" xfId="3" applyFont="1" applyBorder="1" applyAlignment="1" applyProtection="1">
      <alignment horizontal="left" vertical="center" wrapText="1"/>
      <protection locked="0"/>
    </xf>
    <xf numFmtId="0" fontId="23" fillId="0" borderId="11" xfId="3" applyFont="1" applyBorder="1" applyAlignment="1">
      <alignment horizontal="left" vertical="center"/>
    </xf>
    <xf numFmtId="49" fontId="62" fillId="0" borderId="4" xfId="3" applyNumberFormat="1" applyFont="1" applyBorder="1" applyAlignment="1" applyProtection="1">
      <alignment horizontal="left" vertical="top"/>
      <protection locked="0"/>
    </xf>
    <xf numFmtId="49" fontId="63" fillId="0" borderId="4" xfId="3" applyNumberFormat="1" applyFont="1" applyBorder="1" applyAlignment="1" applyProtection="1">
      <alignment horizontal="left" vertical="top" wrapText="1"/>
      <protection locked="0"/>
    </xf>
    <xf numFmtId="49" fontId="63" fillId="0" borderId="22" xfId="3" applyNumberFormat="1" applyFont="1" applyBorder="1" applyAlignment="1" applyProtection="1">
      <alignment horizontal="left" vertical="top" wrapText="1"/>
      <protection locked="0"/>
    </xf>
    <xf numFmtId="49" fontId="25" fillId="0" borderId="4" xfId="3" applyNumberFormat="1" applyFont="1" applyBorder="1" applyAlignment="1" applyProtection="1">
      <alignment horizontal="left" vertical="center"/>
      <protection locked="0"/>
    </xf>
    <xf numFmtId="49" fontId="25" fillId="0" borderId="13" xfId="3" applyNumberFormat="1" applyFont="1" applyBorder="1" applyAlignment="1" applyProtection="1">
      <alignment horizontal="left" vertical="center"/>
      <protection locked="0"/>
    </xf>
    <xf numFmtId="0" fontId="23" fillId="0" borderId="19" xfId="3" applyFont="1" applyBorder="1" applyAlignment="1">
      <alignment horizontal="left" vertical="center"/>
    </xf>
    <xf numFmtId="0" fontId="23" fillId="0" borderId="7" xfId="3" applyFont="1" applyBorder="1" applyAlignment="1">
      <alignment horizontal="left" vertical="center"/>
    </xf>
    <xf numFmtId="166" fontId="24" fillId="0" borderId="9" xfId="3" applyNumberFormat="1" applyFont="1" applyBorder="1" applyAlignment="1" applyProtection="1">
      <alignment horizontal="left" vertical="center"/>
      <protection locked="0"/>
    </xf>
    <xf numFmtId="166" fontId="24" fillId="0" borderId="7" xfId="3" applyNumberFormat="1" applyFont="1" applyBorder="1" applyAlignment="1" applyProtection="1">
      <alignment horizontal="left" vertical="center"/>
      <protection locked="0"/>
    </xf>
    <xf numFmtId="166" fontId="24" fillId="0" borderId="8" xfId="3" applyNumberFormat="1" applyFont="1" applyBorder="1" applyAlignment="1" applyProtection="1">
      <alignment horizontal="left" vertical="center"/>
      <protection locked="0"/>
    </xf>
    <xf numFmtId="0" fontId="23" fillId="0" borderId="12" xfId="3" applyFont="1" applyBorder="1" applyAlignment="1">
      <alignment horizontal="left" vertical="center"/>
    </xf>
    <xf numFmtId="0" fontId="23" fillId="0" borderId="30" xfId="3" applyFont="1" applyBorder="1" applyAlignment="1">
      <alignment horizontal="left" vertical="center"/>
    </xf>
    <xf numFmtId="0" fontId="23" fillId="0" borderId="0" xfId="3" applyFont="1" applyAlignment="1">
      <alignment horizontal="left" vertical="center"/>
    </xf>
    <xf numFmtId="49" fontId="65" fillId="0" borderId="0" xfId="3" applyNumberFormat="1" applyFont="1" applyAlignment="1" applyProtection="1">
      <alignment horizontal="left" vertical="center"/>
      <protection locked="0"/>
    </xf>
    <xf numFmtId="49" fontId="65" fillId="0" borderId="3" xfId="3" applyNumberFormat="1" applyFont="1" applyBorder="1" applyAlignment="1" applyProtection="1">
      <alignment horizontal="left" vertical="center"/>
      <protection locked="0"/>
    </xf>
    <xf numFmtId="0" fontId="23" fillId="0" borderId="9" xfId="3" applyFont="1" applyBorder="1" applyAlignment="1">
      <alignment horizontal="left" vertical="center"/>
    </xf>
    <xf numFmtId="0" fontId="29" fillId="15" borderId="12" xfId="3" applyFont="1" applyFill="1" applyBorder="1" applyAlignment="1">
      <alignment horizontal="center" vertical="center" wrapText="1"/>
    </xf>
    <xf numFmtId="0" fontId="29" fillId="15" borderId="29" xfId="3" applyFont="1" applyFill="1" applyBorder="1" applyAlignment="1">
      <alignment horizontal="center" vertical="center" wrapText="1"/>
    </xf>
    <xf numFmtId="49" fontId="28" fillId="15" borderId="33" xfId="3" applyNumberFormat="1" applyFont="1" applyFill="1" applyBorder="1" applyAlignment="1">
      <alignment horizontal="left" vertical="center"/>
    </xf>
    <xf numFmtId="0" fontId="28" fillId="15" borderId="34" xfId="3" applyFont="1" applyFill="1" applyBorder="1" applyAlignment="1">
      <alignment horizontal="left" vertical="center"/>
    </xf>
    <xf numFmtId="0" fontId="29" fillId="15" borderId="36" xfId="3" applyFont="1" applyFill="1" applyBorder="1" applyAlignment="1">
      <alignment horizontal="center" vertical="center" wrapText="1"/>
    </xf>
    <xf numFmtId="0" fontId="29" fillId="15" borderId="67" xfId="3" applyFont="1" applyFill="1" applyBorder="1" applyAlignment="1">
      <alignment horizontal="center" vertical="center" wrapText="1"/>
    </xf>
    <xf numFmtId="0" fontId="29" fillId="15" borderId="2" xfId="3" applyFont="1" applyFill="1" applyBorder="1" applyAlignment="1">
      <alignment horizontal="center" vertical="center" wrapText="1"/>
    </xf>
    <xf numFmtId="0" fontId="29" fillId="15" borderId="68" xfId="3" applyFont="1" applyFill="1" applyBorder="1" applyAlignment="1">
      <alignment horizontal="center" vertical="center" wrapText="1"/>
    </xf>
    <xf numFmtId="0" fontId="29" fillId="15" borderId="2" xfId="3" applyFont="1" applyFill="1" applyBorder="1" applyAlignment="1">
      <alignment horizontal="center" vertical="center"/>
    </xf>
    <xf numFmtId="0" fontId="29" fillId="15" borderId="68" xfId="3" applyFont="1" applyFill="1" applyBorder="1" applyAlignment="1">
      <alignment horizontal="center" vertical="center"/>
    </xf>
  </cellXfs>
  <cellStyles count="12">
    <cellStyle name="Čárka 2" xfId="11" xr:uid="{C8260622-9F78-4898-BD19-E44FAC856144}"/>
    <cellStyle name="Normal" xfId="2" xr:uid="{1BA47423-6ED1-4C1E-97BC-12913EA1EFDA}"/>
    <cellStyle name="Normální" xfId="0" builtinId="0"/>
    <cellStyle name="Normální 2" xfId="3" xr:uid="{F75B3172-181A-430C-82E0-A5AA35EAD415}"/>
    <cellStyle name="normální 3" xfId="1" xr:uid="{C4C3B25E-36D2-4BBD-9403-CB3EDC0A12E4}"/>
    <cellStyle name="PolozkaBila" xfId="6" xr:uid="{EA3C7253-2799-4B34-90E5-6079DC7D9C4D}"/>
    <cellStyle name="PolozkaBilaBold" xfId="9" xr:uid="{1142A702-5991-4D69-8AE3-90A3E1954CDA}"/>
    <cellStyle name="PolozkaZluta" xfId="7" xr:uid="{EE67E7B2-6535-444E-8C2D-658476CE9F4E}"/>
    <cellStyle name="PolozkaZlutaBold" xfId="8" xr:uid="{FBB145A7-61E0-48D7-B37A-6BF98BF529C7}"/>
    <cellStyle name="SdModry" xfId="4" xr:uid="{9420022A-4C9A-476E-8AD0-8C842DCB3063}"/>
    <cellStyle name="SdSoucet" xfId="10" xr:uid="{CEFDE5E2-D946-4F99-B52F-A80F5FF0309C}"/>
    <cellStyle name="SdZluty" xfId="5" xr:uid="{3F92615D-E77A-4D6A-BB62-740818FD1686}"/>
  </cellStyles>
  <dxfs count="77">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CC"/>
        </patternFill>
      </fill>
    </dxf>
    <dxf>
      <fill>
        <patternFill>
          <bgColor rgb="FFFFFFCC"/>
        </patternFill>
      </fill>
    </dxf>
    <dxf>
      <font>
        <b/>
        <i val="0"/>
        <color rgb="FFFF0000"/>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rgb="FFFF0000"/>
      </font>
    </dxf>
    <dxf>
      <fill>
        <patternFill>
          <fgColor indexed="64"/>
          <bgColor theme="6" tint="0.39991454817346722"/>
        </patternFill>
      </fill>
    </dxf>
    <dxf>
      <fill>
        <patternFill patternType="lightGrid">
          <fgColor rgb="FFC00000"/>
          <bgColor indexed="65"/>
        </patternFill>
      </fill>
    </dxf>
    <dxf>
      <font>
        <color rgb="FFFF0000"/>
      </font>
    </dxf>
    <dxf>
      <fill>
        <patternFill>
          <fgColor indexed="64"/>
          <bgColor theme="6" tint="0.39991454817346722"/>
        </patternFill>
      </fill>
    </dxf>
    <dxf>
      <fill>
        <patternFill patternType="lightGrid">
          <fgColor rgb="FFC00000"/>
          <bgColor indexed="65"/>
        </patternFill>
      </fill>
    </dxf>
    <dxf>
      <font>
        <color rgb="FFFF0000"/>
      </font>
    </dxf>
    <dxf>
      <fill>
        <patternFill>
          <fgColor indexed="64"/>
          <bgColor theme="6" tint="0.39991454817346722"/>
        </patternFill>
      </fill>
    </dxf>
    <dxf>
      <fill>
        <patternFill patternType="lightGrid">
          <fgColor rgb="FFC00000"/>
          <bgColor indexed="65"/>
        </patternFill>
      </fill>
    </dxf>
    <dxf>
      <font>
        <color rgb="FFFF0000"/>
      </font>
    </dxf>
    <dxf>
      <fill>
        <patternFill>
          <fgColor indexed="64"/>
          <bgColor theme="6" tint="0.39991454817346722"/>
        </patternFill>
      </fill>
    </dxf>
    <dxf>
      <fill>
        <patternFill patternType="lightGrid">
          <fgColor rgb="FFC00000"/>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33655</xdr:colOff>
      <xdr:row>2</xdr:row>
      <xdr:rowOff>78740</xdr:rowOff>
    </xdr:from>
    <xdr:to>
      <xdr:col>8</xdr:col>
      <xdr:colOff>694690</xdr:colOff>
      <xdr:row>2</xdr:row>
      <xdr:rowOff>526415</xdr:rowOff>
    </xdr:to>
    <xdr:sp macro="[0]!A_polozka" textlink="">
      <xdr:nvSpPr>
        <xdr:cNvPr id="2" name="TextovéPole 1">
          <a:extLst>
            <a:ext uri="{FF2B5EF4-FFF2-40B4-BE49-F238E27FC236}">
              <a16:creationId xmlns:a16="http://schemas.microsoft.com/office/drawing/2014/main" id="{7699707F-A1D1-461A-AECA-7FBCF9135C9B}"/>
            </a:ext>
          </a:extLst>
        </xdr:cNvPr>
        <xdr:cNvSpPr txBox="1"/>
      </xdr:nvSpPr>
      <xdr:spPr>
        <a:xfrm>
          <a:off x="9149080" y="1193165"/>
          <a:ext cx="661035" cy="447675"/>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100" b="1"/>
            <a:t>Vložit </a:t>
          </a:r>
        </a:p>
        <a:p>
          <a:pPr algn="ctr"/>
          <a:r>
            <a:rPr lang="cs-CZ" sz="1100" b="1"/>
            <a:t>položku</a:t>
          </a:r>
        </a:p>
      </xdr:txBody>
    </xdr:sp>
    <xdr:clientData/>
  </xdr:twoCellAnchor>
  <xdr:twoCellAnchor>
    <xdr:from>
      <xdr:col>10</xdr:col>
      <xdr:colOff>33655</xdr:colOff>
      <xdr:row>2</xdr:row>
      <xdr:rowOff>55880</xdr:rowOff>
    </xdr:from>
    <xdr:to>
      <xdr:col>11</xdr:col>
      <xdr:colOff>1243965</xdr:colOff>
      <xdr:row>2</xdr:row>
      <xdr:rowOff>520065</xdr:rowOff>
    </xdr:to>
    <xdr:sp macro="[0]!B_soucetdil" textlink="">
      <xdr:nvSpPr>
        <xdr:cNvPr id="3" name="TextovéPole 2">
          <a:extLst>
            <a:ext uri="{FF2B5EF4-FFF2-40B4-BE49-F238E27FC236}">
              <a16:creationId xmlns:a16="http://schemas.microsoft.com/office/drawing/2014/main" id="{7B32E0EA-CE8C-46E1-8BA6-73EA02BC0C47}"/>
            </a:ext>
          </a:extLst>
        </xdr:cNvPr>
        <xdr:cNvSpPr txBox="1"/>
      </xdr:nvSpPr>
      <xdr:spPr>
        <a:xfrm>
          <a:off x="10549255" y="1170305"/>
          <a:ext cx="2067560" cy="464185"/>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Součet za Díl </a:t>
          </a:r>
        </a:p>
        <a:p>
          <a:pPr algn="ctr"/>
          <a:r>
            <a:rPr lang="cs-CZ" sz="800" b="1"/>
            <a:t>včetně přepočítání Dílu</a:t>
          </a:r>
        </a:p>
      </xdr:txBody>
    </xdr:sp>
    <xdr:clientData/>
  </xdr:twoCellAnchor>
  <xdr:twoCellAnchor>
    <xdr:from>
      <xdr:col>9</xdr:col>
      <xdr:colOff>33655</xdr:colOff>
      <xdr:row>2</xdr:row>
      <xdr:rowOff>78740</xdr:rowOff>
    </xdr:from>
    <xdr:to>
      <xdr:col>9</xdr:col>
      <xdr:colOff>650240</xdr:colOff>
      <xdr:row>2</xdr:row>
      <xdr:rowOff>515620</xdr:rowOff>
    </xdr:to>
    <xdr:sp macro="[0]!Vložit_díl" textlink="">
      <xdr:nvSpPr>
        <xdr:cNvPr id="4" name="TextovéPole 3">
          <a:extLst>
            <a:ext uri="{FF2B5EF4-FFF2-40B4-BE49-F238E27FC236}">
              <a16:creationId xmlns:a16="http://schemas.microsoft.com/office/drawing/2014/main" id="{A1A4F46D-D19C-4762-A8CC-D733D043EA40}"/>
            </a:ext>
          </a:extLst>
        </xdr:cNvPr>
        <xdr:cNvSpPr txBox="1"/>
      </xdr:nvSpPr>
      <xdr:spPr>
        <a:xfrm>
          <a:off x="9872980" y="1193165"/>
          <a:ext cx="616585" cy="436880"/>
        </a:xfrm>
        <a:prstGeom prst="rect">
          <a:avLst/>
        </a:prstGeom>
        <a:solidFill>
          <a:schemeClr val="accent5">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Vložit</a:t>
          </a:r>
        </a:p>
        <a:p>
          <a:pPr algn="ctr"/>
          <a:r>
            <a:rPr lang="cs-CZ" sz="1050" b="1"/>
            <a:t>Díl</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33655</xdr:colOff>
      <xdr:row>2</xdr:row>
      <xdr:rowOff>78740</xdr:rowOff>
    </xdr:from>
    <xdr:to>
      <xdr:col>8</xdr:col>
      <xdr:colOff>694690</xdr:colOff>
      <xdr:row>2</xdr:row>
      <xdr:rowOff>526415</xdr:rowOff>
    </xdr:to>
    <xdr:sp macro="[0]!A_polozka" textlink="">
      <xdr:nvSpPr>
        <xdr:cNvPr id="2" name="TextovéPole 1">
          <a:extLst>
            <a:ext uri="{FF2B5EF4-FFF2-40B4-BE49-F238E27FC236}">
              <a16:creationId xmlns:a16="http://schemas.microsoft.com/office/drawing/2014/main" id="{F483603F-F5C9-4626-BBC9-0A1DA50793EE}"/>
            </a:ext>
          </a:extLst>
        </xdr:cNvPr>
        <xdr:cNvSpPr txBox="1"/>
      </xdr:nvSpPr>
      <xdr:spPr>
        <a:xfrm>
          <a:off x="9149080" y="1193165"/>
          <a:ext cx="661035" cy="447675"/>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100" b="1"/>
            <a:t>Vložit </a:t>
          </a:r>
        </a:p>
        <a:p>
          <a:pPr algn="ctr"/>
          <a:r>
            <a:rPr lang="cs-CZ" sz="1100" b="1"/>
            <a:t>položku</a:t>
          </a:r>
        </a:p>
      </xdr:txBody>
    </xdr:sp>
    <xdr:clientData/>
  </xdr:twoCellAnchor>
  <xdr:twoCellAnchor>
    <xdr:from>
      <xdr:col>10</xdr:col>
      <xdr:colOff>33655</xdr:colOff>
      <xdr:row>2</xdr:row>
      <xdr:rowOff>55880</xdr:rowOff>
    </xdr:from>
    <xdr:to>
      <xdr:col>11</xdr:col>
      <xdr:colOff>1243965</xdr:colOff>
      <xdr:row>2</xdr:row>
      <xdr:rowOff>520065</xdr:rowOff>
    </xdr:to>
    <xdr:sp macro="[0]!B_soucetdil" textlink="">
      <xdr:nvSpPr>
        <xdr:cNvPr id="3" name="TextovéPole 2">
          <a:extLst>
            <a:ext uri="{FF2B5EF4-FFF2-40B4-BE49-F238E27FC236}">
              <a16:creationId xmlns:a16="http://schemas.microsoft.com/office/drawing/2014/main" id="{EAA4EEE7-BF47-4D19-8802-FAEEEC21E6C3}"/>
            </a:ext>
          </a:extLst>
        </xdr:cNvPr>
        <xdr:cNvSpPr txBox="1"/>
      </xdr:nvSpPr>
      <xdr:spPr>
        <a:xfrm>
          <a:off x="10549255" y="1170305"/>
          <a:ext cx="2067560" cy="464185"/>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Součet za Díl </a:t>
          </a:r>
        </a:p>
        <a:p>
          <a:pPr algn="ctr"/>
          <a:r>
            <a:rPr lang="cs-CZ" sz="800" b="1"/>
            <a:t>včetně přepočítání Dílu</a:t>
          </a:r>
        </a:p>
      </xdr:txBody>
    </xdr:sp>
    <xdr:clientData/>
  </xdr:twoCellAnchor>
  <xdr:twoCellAnchor>
    <xdr:from>
      <xdr:col>9</xdr:col>
      <xdr:colOff>33655</xdr:colOff>
      <xdr:row>2</xdr:row>
      <xdr:rowOff>78740</xdr:rowOff>
    </xdr:from>
    <xdr:to>
      <xdr:col>9</xdr:col>
      <xdr:colOff>650240</xdr:colOff>
      <xdr:row>2</xdr:row>
      <xdr:rowOff>515620</xdr:rowOff>
    </xdr:to>
    <xdr:sp macro="[0]!Vložit_díl" textlink="">
      <xdr:nvSpPr>
        <xdr:cNvPr id="4" name="TextovéPole 3">
          <a:extLst>
            <a:ext uri="{FF2B5EF4-FFF2-40B4-BE49-F238E27FC236}">
              <a16:creationId xmlns:a16="http://schemas.microsoft.com/office/drawing/2014/main" id="{E0979AE8-6C4F-4B07-8B6D-EBA9EF9AD86D}"/>
            </a:ext>
          </a:extLst>
        </xdr:cNvPr>
        <xdr:cNvSpPr txBox="1"/>
      </xdr:nvSpPr>
      <xdr:spPr>
        <a:xfrm>
          <a:off x="9872980" y="1193165"/>
          <a:ext cx="616585" cy="436880"/>
        </a:xfrm>
        <a:prstGeom prst="rect">
          <a:avLst/>
        </a:prstGeom>
        <a:solidFill>
          <a:schemeClr val="accent5">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Vložit</a:t>
          </a:r>
        </a:p>
        <a:p>
          <a:pPr algn="ctr"/>
          <a:r>
            <a:rPr lang="cs-CZ" sz="1050" b="1"/>
            <a:t>Díl</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33655</xdr:colOff>
      <xdr:row>2</xdr:row>
      <xdr:rowOff>78740</xdr:rowOff>
    </xdr:from>
    <xdr:to>
      <xdr:col>8</xdr:col>
      <xdr:colOff>694690</xdr:colOff>
      <xdr:row>2</xdr:row>
      <xdr:rowOff>526415</xdr:rowOff>
    </xdr:to>
    <xdr:sp macro="[0]!A_polozka" textlink="">
      <xdr:nvSpPr>
        <xdr:cNvPr id="2" name="TextovéPole 1">
          <a:extLst>
            <a:ext uri="{FF2B5EF4-FFF2-40B4-BE49-F238E27FC236}">
              <a16:creationId xmlns:a16="http://schemas.microsoft.com/office/drawing/2014/main" id="{FAE9C2AF-FFCD-4E01-AC40-2AFDD1E342AD}"/>
            </a:ext>
          </a:extLst>
        </xdr:cNvPr>
        <xdr:cNvSpPr txBox="1"/>
      </xdr:nvSpPr>
      <xdr:spPr>
        <a:xfrm>
          <a:off x="9149080" y="1193165"/>
          <a:ext cx="661035" cy="447675"/>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100" b="1"/>
            <a:t>Vložit </a:t>
          </a:r>
        </a:p>
        <a:p>
          <a:pPr algn="ctr"/>
          <a:r>
            <a:rPr lang="cs-CZ" sz="1100" b="1"/>
            <a:t>položku</a:t>
          </a:r>
        </a:p>
      </xdr:txBody>
    </xdr:sp>
    <xdr:clientData/>
  </xdr:twoCellAnchor>
  <xdr:twoCellAnchor>
    <xdr:from>
      <xdr:col>10</xdr:col>
      <xdr:colOff>33655</xdr:colOff>
      <xdr:row>2</xdr:row>
      <xdr:rowOff>55880</xdr:rowOff>
    </xdr:from>
    <xdr:to>
      <xdr:col>11</xdr:col>
      <xdr:colOff>1243965</xdr:colOff>
      <xdr:row>2</xdr:row>
      <xdr:rowOff>520065</xdr:rowOff>
    </xdr:to>
    <xdr:sp macro="[0]!B_soucetdil" textlink="">
      <xdr:nvSpPr>
        <xdr:cNvPr id="3" name="TextovéPole 2">
          <a:extLst>
            <a:ext uri="{FF2B5EF4-FFF2-40B4-BE49-F238E27FC236}">
              <a16:creationId xmlns:a16="http://schemas.microsoft.com/office/drawing/2014/main" id="{A39E7A3E-C2FA-4A47-A154-E834ED9669BA}"/>
            </a:ext>
          </a:extLst>
        </xdr:cNvPr>
        <xdr:cNvSpPr txBox="1"/>
      </xdr:nvSpPr>
      <xdr:spPr>
        <a:xfrm>
          <a:off x="10549255" y="1170305"/>
          <a:ext cx="2067560" cy="464185"/>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Součet za Díl </a:t>
          </a:r>
        </a:p>
        <a:p>
          <a:pPr algn="ctr"/>
          <a:r>
            <a:rPr lang="cs-CZ" sz="800" b="1"/>
            <a:t>včetně přepočítání Dílu</a:t>
          </a:r>
        </a:p>
      </xdr:txBody>
    </xdr:sp>
    <xdr:clientData/>
  </xdr:twoCellAnchor>
  <xdr:twoCellAnchor>
    <xdr:from>
      <xdr:col>9</xdr:col>
      <xdr:colOff>33655</xdr:colOff>
      <xdr:row>2</xdr:row>
      <xdr:rowOff>78740</xdr:rowOff>
    </xdr:from>
    <xdr:to>
      <xdr:col>9</xdr:col>
      <xdr:colOff>650240</xdr:colOff>
      <xdr:row>2</xdr:row>
      <xdr:rowOff>515620</xdr:rowOff>
    </xdr:to>
    <xdr:sp macro="[0]!Vložit_díl" textlink="">
      <xdr:nvSpPr>
        <xdr:cNvPr id="4" name="TextovéPole 3">
          <a:extLst>
            <a:ext uri="{FF2B5EF4-FFF2-40B4-BE49-F238E27FC236}">
              <a16:creationId xmlns:a16="http://schemas.microsoft.com/office/drawing/2014/main" id="{C37C882F-54C1-4F71-AC82-4F4583E62125}"/>
            </a:ext>
          </a:extLst>
        </xdr:cNvPr>
        <xdr:cNvSpPr txBox="1"/>
      </xdr:nvSpPr>
      <xdr:spPr>
        <a:xfrm>
          <a:off x="9872980" y="1193165"/>
          <a:ext cx="616585" cy="436880"/>
        </a:xfrm>
        <a:prstGeom prst="rect">
          <a:avLst/>
        </a:prstGeom>
        <a:solidFill>
          <a:schemeClr val="accent5">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Vložit</a:t>
          </a:r>
        </a:p>
        <a:p>
          <a:pPr algn="ctr"/>
          <a:r>
            <a:rPr lang="cs-CZ" sz="1050" b="1"/>
            <a:t>Díl</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33655</xdr:colOff>
      <xdr:row>2</xdr:row>
      <xdr:rowOff>78740</xdr:rowOff>
    </xdr:from>
    <xdr:to>
      <xdr:col>8</xdr:col>
      <xdr:colOff>694690</xdr:colOff>
      <xdr:row>2</xdr:row>
      <xdr:rowOff>526415</xdr:rowOff>
    </xdr:to>
    <xdr:sp macro="[0]!A_polozka" textlink="">
      <xdr:nvSpPr>
        <xdr:cNvPr id="2" name="TextovéPole 1">
          <a:extLst>
            <a:ext uri="{FF2B5EF4-FFF2-40B4-BE49-F238E27FC236}">
              <a16:creationId xmlns:a16="http://schemas.microsoft.com/office/drawing/2014/main" id="{581A56A4-0106-4507-9B45-E871369A8D44}"/>
            </a:ext>
          </a:extLst>
        </xdr:cNvPr>
        <xdr:cNvSpPr txBox="1"/>
      </xdr:nvSpPr>
      <xdr:spPr>
        <a:xfrm>
          <a:off x="9149080" y="1193165"/>
          <a:ext cx="661035" cy="447675"/>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100" b="1"/>
            <a:t>Vložit </a:t>
          </a:r>
        </a:p>
        <a:p>
          <a:pPr algn="ctr"/>
          <a:r>
            <a:rPr lang="cs-CZ" sz="1100" b="1"/>
            <a:t>položku</a:t>
          </a:r>
        </a:p>
      </xdr:txBody>
    </xdr:sp>
    <xdr:clientData/>
  </xdr:twoCellAnchor>
  <xdr:twoCellAnchor>
    <xdr:from>
      <xdr:col>10</xdr:col>
      <xdr:colOff>33655</xdr:colOff>
      <xdr:row>2</xdr:row>
      <xdr:rowOff>55880</xdr:rowOff>
    </xdr:from>
    <xdr:to>
      <xdr:col>11</xdr:col>
      <xdr:colOff>1243965</xdr:colOff>
      <xdr:row>2</xdr:row>
      <xdr:rowOff>520065</xdr:rowOff>
    </xdr:to>
    <xdr:sp macro="[0]!B_soucetdil" textlink="">
      <xdr:nvSpPr>
        <xdr:cNvPr id="3" name="TextovéPole 2">
          <a:extLst>
            <a:ext uri="{FF2B5EF4-FFF2-40B4-BE49-F238E27FC236}">
              <a16:creationId xmlns:a16="http://schemas.microsoft.com/office/drawing/2014/main" id="{338C21A8-A4F6-4E59-BBC6-DA607CCCF7A3}"/>
            </a:ext>
          </a:extLst>
        </xdr:cNvPr>
        <xdr:cNvSpPr txBox="1"/>
      </xdr:nvSpPr>
      <xdr:spPr>
        <a:xfrm>
          <a:off x="10549255" y="1170305"/>
          <a:ext cx="2067560" cy="464185"/>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Součet za Díl </a:t>
          </a:r>
        </a:p>
        <a:p>
          <a:pPr algn="ctr"/>
          <a:r>
            <a:rPr lang="cs-CZ" sz="800" b="1"/>
            <a:t>včetně přepočítání Dílu</a:t>
          </a:r>
        </a:p>
      </xdr:txBody>
    </xdr:sp>
    <xdr:clientData/>
  </xdr:twoCellAnchor>
  <xdr:twoCellAnchor>
    <xdr:from>
      <xdr:col>9</xdr:col>
      <xdr:colOff>33655</xdr:colOff>
      <xdr:row>2</xdr:row>
      <xdr:rowOff>78740</xdr:rowOff>
    </xdr:from>
    <xdr:to>
      <xdr:col>9</xdr:col>
      <xdr:colOff>650240</xdr:colOff>
      <xdr:row>2</xdr:row>
      <xdr:rowOff>515620</xdr:rowOff>
    </xdr:to>
    <xdr:sp macro="[0]!Vložit_díl" textlink="">
      <xdr:nvSpPr>
        <xdr:cNvPr id="4" name="TextovéPole 3">
          <a:extLst>
            <a:ext uri="{FF2B5EF4-FFF2-40B4-BE49-F238E27FC236}">
              <a16:creationId xmlns:a16="http://schemas.microsoft.com/office/drawing/2014/main" id="{95586A53-DC61-48C1-B502-1FC368761BF3}"/>
            </a:ext>
          </a:extLst>
        </xdr:cNvPr>
        <xdr:cNvSpPr txBox="1"/>
      </xdr:nvSpPr>
      <xdr:spPr>
        <a:xfrm>
          <a:off x="9872980" y="1193165"/>
          <a:ext cx="616585" cy="436880"/>
        </a:xfrm>
        <a:prstGeom prst="rect">
          <a:avLst/>
        </a:prstGeom>
        <a:solidFill>
          <a:schemeClr val="accent5">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noAutofit/>
        </a:bodyPr>
        <a:lstStyle/>
        <a:p>
          <a:pPr algn="ctr"/>
          <a:r>
            <a:rPr lang="cs-CZ" sz="1050" b="1"/>
            <a:t>Vložit</a:t>
          </a:r>
        </a:p>
        <a:p>
          <a:pPr algn="ctr"/>
          <a:r>
            <a:rPr lang="cs-CZ" sz="1050" b="1"/>
            <a:t>Díl</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50936</xdr:colOff>
      <xdr:row>2</xdr:row>
      <xdr:rowOff>90382</xdr:rowOff>
    </xdr:from>
    <xdr:to>
      <xdr:col>8</xdr:col>
      <xdr:colOff>712083</xdr:colOff>
      <xdr:row>2</xdr:row>
      <xdr:rowOff>538617</xdr:rowOff>
    </xdr:to>
    <xdr:sp macro="" textlink="">
      <xdr:nvSpPr>
        <xdr:cNvPr id="2" name="TextovéPole 1">
          <a:extLst>
            <a:ext uri="{FF2B5EF4-FFF2-40B4-BE49-F238E27FC236}">
              <a16:creationId xmlns:a16="http://schemas.microsoft.com/office/drawing/2014/main" id="{C94BD2C5-26ED-4F61-ADFE-DAEFDBE90C11}"/>
            </a:ext>
          </a:extLst>
        </xdr:cNvPr>
        <xdr:cNvSpPr txBox="1"/>
      </xdr:nvSpPr>
      <xdr:spPr>
        <a:xfrm>
          <a:off x="9423536" y="1204807"/>
          <a:ext cx="661147" cy="448235"/>
        </a:xfrm>
        <a:prstGeom prst="rect">
          <a:avLst/>
        </a:prstGeom>
        <a:solidFill>
          <a:schemeClr val="accent6">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100" b="1"/>
            <a:t>Vložit </a:t>
          </a:r>
        </a:p>
        <a:p>
          <a:pPr algn="ctr"/>
          <a:r>
            <a:rPr lang="cs-CZ" sz="1100" b="1"/>
            <a:t>položku</a:t>
          </a:r>
        </a:p>
      </xdr:txBody>
    </xdr:sp>
    <xdr:clientData/>
  </xdr:twoCellAnchor>
  <xdr:twoCellAnchor>
    <xdr:from>
      <xdr:col>11</xdr:col>
      <xdr:colOff>57727</xdr:colOff>
      <xdr:row>2</xdr:row>
      <xdr:rowOff>90382</xdr:rowOff>
    </xdr:from>
    <xdr:to>
      <xdr:col>11</xdr:col>
      <xdr:colOff>1266944</xdr:colOff>
      <xdr:row>2</xdr:row>
      <xdr:rowOff>525033</xdr:rowOff>
    </xdr:to>
    <xdr:sp macro="" textlink="">
      <xdr:nvSpPr>
        <xdr:cNvPr id="3" name="TextovéPole 2">
          <a:extLst>
            <a:ext uri="{FF2B5EF4-FFF2-40B4-BE49-F238E27FC236}">
              <a16:creationId xmlns:a16="http://schemas.microsoft.com/office/drawing/2014/main" id="{9EB0D8CE-4565-412B-87DD-F724DEB52997}"/>
            </a:ext>
          </a:extLst>
        </xdr:cNvPr>
        <xdr:cNvSpPr txBox="1"/>
      </xdr:nvSpPr>
      <xdr:spPr>
        <a:xfrm>
          <a:off x="11687752" y="1204807"/>
          <a:ext cx="1209217" cy="434651"/>
        </a:xfrm>
        <a:prstGeom prst="rect">
          <a:avLst/>
        </a:prstGeom>
        <a:solidFill>
          <a:schemeClr val="accent2">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050" b="1"/>
            <a:t>Součet za Díl </a:t>
          </a:r>
        </a:p>
        <a:p>
          <a:pPr algn="ctr"/>
          <a:r>
            <a:rPr lang="cs-CZ" sz="800" b="1"/>
            <a:t>včetně přepočítání Dílu</a:t>
          </a:r>
        </a:p>
      </xdr:txBody>
    </xdr:sp>
    <xdr:clientData/>
  </xdr:twoCellAnchor>
  <xdr:twoCellAnchor>
    <xdr:from>
      <xdr:col>9</xdr:col>
      <xdr:colOff>39390</xdr:colOff>
      <xdr:row>2</xdr:row>
      <xdr:rowOff>90382</xdr:rowOff>
    </xdr:from>
    <xdr:to>
      <xdr:col>9</xdr:col>
      <xdr:colOff>675409</xdr:colOff>
      <xdr:row>2</xdr:row>
      <xdr:rowOff>527412</xdr:rowOff>
    </xdr:to>
    <xdr:sp macro="" textlink="">
      <xdr:nvSpPr>
        <xdr:cNvPr id="4" name="TextovéPole 3">
          <a:extLst>
            <a:ext uri="{FF2B5EF4-FFF2-40B4-BE49-F238E27FC236}">
              <a16:creationId xmlns:a16="http://schemas.microsoft.com/office/drawing/2014/main" id="{8930FB53-C2F0-4060-B7B6-65F2BD023EAA}"/>
            </a:ext>
          </a:extLst>
        </xdr:cNvPr>
        <xdr:cNvSpPr txBox="1"/>
      </xdr:nvSpPr>
      <xdr:spPr>
        <a:xfrm>
          <a:off x="10135890" y="1204807"/>
          <a:ext cx="636019" cy="437030"/>
        </a:xfrm>
        <a:prstGeom prst="rect">
          <a:avLst/>
        </a:prstGeom>
        <a:solidFill>
          <a:srgbClr val="FFCCFF"/>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050" b="1"/>
            <a:t>Smazat položku</a:t>
          </a:r>
        </a:p>
      </xdr:txBody>
    </xdr:sp>
    <xdr:clientData/>
  </xdr:twoCellAnchor>
  <xdr:twoCellAnchor>
    <xdr:from>
      <xdr:col>10</xdr:col>
      <xdr:colOff>125981</xdr:colOff>
      <xdr:row>2</xdr:row>
      <xdr:rowOff>90382</xdr:rowOff>
    </xdr:from>
    <xdr:to>
      <xdr:col>10</xdr:col>
      <xdr:colOff>742306</xdr:colOff>
      <xdr:row>2</xdr:row>
      <xdr:rowOff>527412</xdr:rowOff>
    </xdr:to>
    <xdr:sp macro="" textlink="">
      <xdr:nvSpPr>
        <xdr:cNvPr id="5" name="TextovéPole 4">
          <a:extLst>
            <a:ext uri="{FF2B5EF4-FFF2-40B4-BE49-F238E27FC236}">
              <a16:creationId xmlns:a16="http://schemas.microsoft.com/office/drawing/2014/main" id="{45046772-1992-4AA9-989A-070FC1080856}"/>
            </a:ext>
          </a:extLst>
        </xdr:cNvPr>
        <xdr:cNvSpPr txBox="1"/>
      </xdr:nvSpPr>
      <xdr:spPr>
        <a:xfrm>
          <a:off x="10898756" y="1204807"/>
          <a:ext cx="616325" cy="437030"/>
        </a:xfrm>
        <a:prstGeom prst="rect">
          <a:avLst/>
        </a:prstGeom>
        <a:solidFill>
          <a:schemeClr val="accent5">
            <a:lumMod val="20000"/>
            <a:lumOff val="80000"/>
          </a:schemeClr>
        </a:solidFill>
        <a:ln w="9525" cmpd="sng">
          <a:solidFill>
            <a:schemeClr val="lt1">
              <a:shade val="50000"/>
            </a:schemeClr>
          </a:solidFill>
        </a:ln>
        <a:scene3d>
          <a:camera prst="orthographicFront"/>
          <a:lightRig rig="threePt" dir="t"/>
        </a:scene3d>
        <a:sp3d>
          <a:bevelT prst="angle"/>
        </a:sp3d>
      </xdr:spPr>
      <xdr:style>
        <a:lnRef idx="0">
          <a:scrgbClr r="0" g="0" b="0"/>
        </a:lnRef>
        <a:fillRef idx="0">
          <a:scrgbClr r="0" g="0" b="0"/>
        </a:fillRef>
        <a:effectRef idx="0">
          <a:scrgbClr r="0" g="0" b="0"/>
        </a:effectRef>
        <a:fontRef idx="minor">
          <a:schemeClr val="dk1"/>
        </a:fontRef>
      </xdr:style>
      <xdr:txBody>
        <a:bodyPr vertOverflow="clip" wrap="square" rtlCol="0" anchor="ctr" anchorCtr="0"/>
        <a:lstStyle/>
        <a:p>
          <a:pPr algn="ctr"/>
          <a:r>
            <a:rPr lang="cs-CZ" sz="1050" b="1"/>
            <a:t>Vložit</a:t>
          </a:r>
        </a:p>
        <a:p>
          <a:pPr algn="ctr"/>
          <a:r>
            <a:rPr lang="cs-CZ" sz="1050" b="1"/>
            <a:t>Díl</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rochazkaT\AppData\Local\Temp\40d93455-76d4-43fc-a72d-adb21edae530_N&#225;klady%20stavby%20OTSKP%202025.zip.530\N&#225;klady%20stavby%20OTSKP%202025\otev&#345;en&#225;\R_2\006_SO018601_rozpo&#269;et.xlsm" TargetMode="External"/><Relationship Id="rId1" Type="http://schemas.openxmlformats.org/officeDocument/2006/relationships/externalLinkPath" Target="file:///C:\Users\ProchazkaT\AppData\Local\Temp\40d93455-76d4-43fc-a72d-adb21edae530_N&#225;klady%20stavby%20OTSKP%202025.zip.530\N&#225;klady%20stavby%20OTSKP%202025\otev&#345;en&#225;\R_2\006_SO018601_rozpo&#269;e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O 01-86-01"/>
      <sheetName val="Kategorie monitoringu"/>
      <sheetName val="hide"/>
    </sheetNames>
    <sheetDataSet>
      <sheetData sheetId="0"/>
      <sheetData sheetId="1">
        <row r="1">
          <cell r="A1" t="str">
            <v>D.1.1</v>
          </cell>
          <cell r="B1" t="str">
            <v>Zabezpečovací zařízení</v>
          </cell>
        </row>
        <row r="2">
          <cell r="A2" t="str">
            <v>D.1.2</v>
          </cell>
          <cell r="B2" t="str">
            <v>Sdělovací zařízení</v>
          </cell>
        </row>
        <row r="3">
          <cell r="A3" t="str">
            <v>D.1.3</v>
          </cell>
          <cell r="B3" t="str">
            <v>Silnoproudá technologie včetně DŘT</v>
          </cell>
        </row>
        <row r="4">
          <cell r="A4" t="str">
            <v>D.1.4</v>
          </cell>
          <cell r="B4" t="str">
            <v>Ostatní technologická zařízení</v>
          </cell>
        </row>
        <row r="5">
          <cell r="A5" t="str">
            <v>D.2.1.1</v>
          </cell>
          <cell r="B5" t="str">
            <v xml:space="preserve"> Kolejový svršek a spodek </v>
          </cell>
        </row>
        <row r="6">
          <cell r="A6" t="str">
            <v>D.2.1.2</v>
          </cell>
          <cell r="B6" t="str">
            <v xml:space="preserve"> Nástupiště</v>
          </cell>
        </row>
        <row r="7">
          <cell r="A7" t="str">
            <v>D.2.1.3</v>
          </cell>
          <cell r="B7" t="str">
            <v xml:space="preserve"> Přejezdy a přechody</v>
          </cell>
        </row>
        <row r="8">
          <cell r="A8" t="str">
            <v>D.2.1.4</v>
          </cell>
          <cell r="B8" t="str">
            <v xml:space="preserve"> Mosty, propustky, zdi</v>
          </cell>
        </row>
        <row r="9">
          <cell r="A9" t="str">
            <v>D.2.1.5</v>
          </cell>
          <cell r="B9" t="str">
            <v xml:space="preserve"> Ostatní inženýrské objekty</v>
          </cell>
        </row>
        <row r="10">
          <cell r="A10" t="str">
            <v>D.2.1.6</v>
          </cell>
          <cell r="B10" t="str">
            <v xml:space="preserve"> Potrubní vedení</v>
          </cell>
        </row>
        <row r="11">
          <cell r="A11" t="str">
            <v>D.2.1.7</v>
          </cell>
          <cell r="B11" t="str">
            <v xml:space="preserve"> Tunely</v>
          </cell>
        </row>
        <row r="12">
          <cell r="A12" t="str">
            <v>D.2.1.8</v>
          </cell>
          <cell r="B12" t="str">
            <v xml:space="preserve"> Pozemní komunikace</v>
          </cell>
        </row>
        <row r="13">
          <cell r="A13" t="str">
            <v>D.2.1.9</v>
          </cell>
          <cell r="B13" t="str">
            <v xml:space="preserve"> Kabelovody, kolektory</v>
          </cell>
        </row>
        <row r="14">
          <cell r="A14" t="str">
            <v>D.2.1.1</v>
          </cell>
          <cell r="B14" t="str">
            <v>Protihlukové objekty</v>
          </cell>
        </row>
        <row r="15">
          <cell r="A15" t="str">
            <v>D.2.2.1</v>
          </cell>
          <cell r="B15" t="str">
            <v xml:space="preserve"> Pozemní stavební objekty budov</v>
          </cell>
        </row>
        <row r="16">
          <cell r="A16" t="str">
            <v>D.2.2.2</v>
          </cell>
          <cell r="B16" t="str">
            <v xml:space="preserve"> Zastřešení nástupišť, přístřešky na nástupištích</v>
          </cell>
        </row>
        <row r="17">
          <cell r="A17" t="str">
            <v>D.2.2.3</v>
          </cell>
          <cell r="B17" t="str">
            <v xml:space="preserve"> Individuální protihluková opatření</v>
          </cell>
        </row>
        <row r="18">
          <cell r="A18" t="str">
            <v>D.2.2.4</v>
          </cell>
          <cell r="B18" t="str">
            <v xml:space="preserve"> Orientační systém</v>
          </cell>
        </row>
        <row r="19">
          <cell r="A19" t="str">
            <v>D.2.2.5</v>
          </cell>
          <cell r="B19" t="str">
            <v xml:space="preserve"> Demolice</v>
          </cell>
        </row>
        <row r="20">
          <cell r="A20" t="str">
            <v>D.2.2.6</v>
          </cell>
          <cell r="B20" t="str">
            <v xml:space="preserve"> Drobná architektura a oplocení</v>
          </cell>
        </row>
        <row r="21">
          <cell r="A21" t="str">
            <v>D.2.3.1</v>
          </cell>
          <cell r="B21" t="str">
            <v xml:space="preserve"> Trakční vedení</v>
          </cell>
        </row>
        <row r="22">
          <cell r="A22" t="str">
            <v>D.2.3.2</v>
          </cell>
          <cell r="B22" t="str">
            <v xml:space="preserve"> Napájecí stanice - stavební část</v>
          </cell>
        </row>
        <row r="23">
          <cell r="A23" t="str">
            <v>D.2.3.3</v>
          </cell>
          <cell r="B23" t="str">
            <v xml:space="preserve"> Spínací stanice - stavební část</v>
          </cell>
        </row>
        <row r="24">
          <cell r="A24" t="str">
            <v>D.2.3.4</v>
          </cell>
          <cell r="B24" t="str">
            <v xml:space="preserve"> Ohřev výhybek (elektrický, plynový)</v>
          </cell>
        </row>
        <row r="25">
          <cell r="A25" t="str">
            <v>D.2.3.5</v>
          </cell>
          <cell r="B25" t="str">
            <v xml:space="preserve"> Elektrické předtápěcí zařízení</v>
          </cell>
        </row>
        <row r="26">
          <cell r="A26" t="str">
            <v>D.2.3.6</v>
          </cell>
          <cell r="B26" t="str">
            <v xml:space="preserve"> Rozvody VN, NN, osvětlení a dálkové ovládání odpojovačů</v>
          </cell>
        </row>
        <row r="27">
          <cell r="A27" t="str">
            <v>D.2.3.7</v>
          </cell>
          <cell r="B27" t="str">
            <v xml:space="preserve"> Ukolejnění kovových konstrukcí</v>
          </cell>
        </row>
        <row r="28">
          <cell r="A28" t="str">
            <v>D.2.3.8</v>
          </cell>
          <cell r="B28" t="str">
            <v xml:space="preserve"> Vnější uzemnění</v>
          </cell>
        </row>
        <row r="29">
          <cell r="A29" t="str">
            <v>D.2.3.9</v>
          </cell>
          <cell r="B29" t="str">
            <v xml:space="preserve"> Ostatní kabelizace</v>
          </cell>
        </row>
        <row r="30">
          <cell r="A30" t="str">
            <v>D.2.4.1</v>
          </cell>
          <cell r="B30" t="str">
            <v xml:space="preserve"> Příprava území a kácení</v>
          </cell>
        </row>
        <row r="31">
          <cell r="A31" t="str">
            <v>D.2.4.2</v>
          </cell>
          <cell r="B31" t="str">
            <v xml:space="preserve"> Náhradní výsadba</v>
          </cell>
        </row>
        <row r="32">
          <cell r="A32" t="str">
            <v>D.2.4.3</v>
          </cell>
          <cell r="B32" t="str">
            <v xml:space="preserve"> Zabezpečení veřejných zájmů</v>
          </cell>
        </row>
        <row r="33">
          <cell r="A33" t="str">
            <v>D.9.8</v>
          </cell>
          <cell r="B33" t="str">
            <v xml:space="preserve">SO 98-98 – Všeobecný objekt </v>
          </cell>
        </row>
        <row r="34">
          <cell r="A34" t="str">
            <v>D.9.9</v>
          </cell>
          <cell r="B34" t="str">
            <v>SO 90-90 – Odpady</v>
          </cell>
        </row>
      </sheetData>
      <sheetData sheetId="2" refreshError="1"/>
    </sheetDataSet>
  </externalBook>
</externalLink>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0424D-B1E1-46A7-B0FF-341755C48E10}">
  <dimension ref="A1:D16"/>
  <sheetViews>
    <sheetView workbookViewId="0">
      <selection activeCell="B24" sqref="B24"/>
    </sheetView>
  </sheetViews>
  <sheetFormatPr defaultRowHeight="14.25" x14ac:dyDescent="0.2"/>
  <cols>
    <col min="1" max="1" width="22.5" customWidth="1"/>
    <col min="2" max="2" width="58.375" customWidth="1"/>
    <col min="3" max="3" width="18.125" customWidth="1"/>
    <col min="4" max="4" width="0" hidden="1" customWidth="1"/>
  </cols>
  <sheetData>
    <row r="1" spans="1:4" ht="44.25" customHeight="1" x14ac:dyDescent="0.3">
      <c r="A1" s="351" t="s">
        <v>1030</v>
      </c>
      <c r="B1" s="351"/>
      <c r="C1" s="351"/>
    </row>
    <row r="2" spans="1:4" x14ac:dyDescent="0.2">
      <c r="A2" s="151"/>
      <c r="B2" s="352"/>
      <c r="C2" s="352"/>
    </row>
    <row r="3" spans="1:4" x14ac:dyDescent="0.2">
      <c r="A3" s="152"/>
      <c r="B3" s="153" t="s">
        <v>337</v>
      </c>
      <c r="C3" s="154">
        <f>SUM(C7:C16)</f>
        <v>0</v>
      </c>
    </row>
    <row r="4" spans="1:4" x14ac:dyDescent="0.2">
      <c r="A4" s="152"/>
      <c r="B4" s="153"/>
      <c r="C4" s="155"/>
    </row>
    <row r="5" spans="1:4" x14ac:dyDescent="0.2">
      <c r="A5" s="156"/>
      <c r="B5" s="156"/>
      <c r="C5" s="156"/>
    </row>
    <row r="6" spans="1:4" x14ac:dyDescent="0.2">
      <c r="A6" s="157" t="s">
        <v>338</v>
      </c>
      <c r="B6" s="157" t="s">
        <v>339</v>
      </c>
      <c r="C6" s="157" t="s">
        <v>340</v>
      </c>
    </row>
    <row r="7" spans="1:4" x14ac:dyDescent="0.2">
      <c r="A7" s="158" t="s">
        <v>5</v>
      </c>
      <c r="B7" s="159" t="s">
        <v>1026</v>
      </c>
      <c r="C7" s="350">
        <f>'SO 01-10-01.01_R'!I3</f>
        <v>0</v>
      </c>
    </row>
    <row r="8" spans="1:4" x14ac:dyDescent="0.2">
      <c r="A8" s="158" t="s">
        <v>109</v>
      </c>
      <c r="B8" s="159" t="s">
        <v>1027</v>
      </c>
      <c r="C8" s="350">
        <f>'SO 01-10-01.02_R'!I3</f>
        <v>0</v>
      </c>
    </row>
    <row r="9" spans="1:4" x14ac:dyDescent="0.2">
      <c r="A9" s="158" t="s">
        <v>1025</v>
      </c>
      <c r="B9" s="159" t="s">
        <v>213</v>
      </c>
      <c r="C9" s="350">
        <f>'SO 01-13-01_R'!I3</f>
        <v>0</v>
      </c>
    </row>
    <row r="10" spans="1:4" x14ac:dyDescent="0.2">
      <c r="A10" s="158" t="s">
        <v>269</v>
      </c>
      <c r="B10" s="159" t="s">
        <v>268</v>
      </c>
      <c r="C10" s="350">
        <f>'SO 01-72-01_R'!I3</f>
        <v>0</v>
      </c>
    </row>
    <row r="11" spans="1:4" x14ac:dyDescent="0.2">
      <c r="A11" s="158" t="s">
        <v>344</v>
      </c>
      <c r="B11" s="159" t="s">
        <v>348</v>
      </c>
      <c r="C11" s="350" cm="1">
        <f t="array" ref="C11:D11">'SO 01-86-01'!K2:L2</f>
        <v>0</v>
      </c>
      <c r="D11">
        <v>0</v>
      </c>
    </row>
    <row r="12" spans="1:4" x14ac:dyDescent="0.2">
      <c r="A12" s="158" t="s">
        <v>1028</v>
      </c>
      <c r="B12" s="159" t="s">
        <v>475</v>
      </c>
      <c r="C12" s="350" cm="1">
        <f t="array" ref="C12:D12">'PS 01-01-31'!K2:L2</f>
        <v>0</v>
      </c>
      <c r="D12">
        <v>0</v>
      </c>
    </row>
    <row r="13" spans="1:4" x14ac:dyDescent="0.2">
      <c r="A13" s="158" t="s">
        <v>811</v>
      </c>
      <c r="B13" s="159" t="s">
        <v>812</v>
      </c>
      <c r="C13" s="350">
        <f>'PS 01-02-01'!I3</f>
        <v>0</v>
      </c>
    </row>
    <row r="14" spans="1:4" x14ac:dyDescent="0.2">
      <c r="A14" s="158" t="s">
        <v>832</v>
      </c>
      <c r="B14" s="159" t="s">
        <v>1029</v>
      </c>
      <c r="C14" s="350" cm="1">
        <f t="array" ref="C14:D14">'PS 01-02-41'!K2:L2</f>
        <v>0</v>
      </c>
      <c r="D14">
        <v>0</v>
      </c>
    </row>
    <row r="15" spans="1:4" x14ac:dyDescent="0.2">
      <c r="A15" s="158" t="s">
        <v>897</v>
      </c>
      <c r="B15" s="159" t="s">
        <v>899</v>
      </c>
      <c r="C15" s="350" cm="1">
        <f t="array" ref="C15:D15">'PS 01-02-91'!K2:L2</f>
        <v>0</v>
      </c>
      <c r="D15">
        <v>0</v>
      </c>
    </row>
    <row r="16" spans="1:4" x14ac:dyDescent="0.2">
      <c r="A16" s="160" t="s">
        <v>341</v>
      </c>
      <c r="B16" s="160" t="s">
        <v>342</v>
      </c>
      <c r="C16" s="350" cm="1">
        <f t="array" ref="C16:D16">'SO 999.98.98'!K2:L2</f>
        <v>0</v>
      </c>
      <c r="D16">
        <v>0</v>
      </c>
    </row>
  </sheetData>
  <mergeCells count="2">
    <mergeCell ref="A1:C1"/>
    <mergeCell ref="B2:C2"/>
  </mergeCells>
  <dataValidations count="4">
    <dataValidation allowBlank="1" showInputMessage="1" showErrorMessage="1" prompt="Číslo PS ve formátu_x000a_PS-XX-XX-XX" sqref="A12:A15" xr:uid="{71CD027A-6947-4558-B1F4-A8D12518DA4E}"/>
    <dataValidation allowBlank="1" showInputMessage="1" showErrorMessage="1" prompt="Název staveního objektu BEZ čísla SO." sqref="B7:B11" xr:uid="{B2F49D96-7F74-4AE6-9E77-8BB2069D5773}"/>
    <dataValidation allowBlank="1" showInputMessage="1" showErrorMessage="1" prompt="Číslo SO ve formátu_x000a_SO-XX-XX-XX" sqref="A7:A11" xr:uid="{56A18E3C-89A6-4A0E-9C78-95F056821D43}"/>
    <dataValidation allowBlank="1" showInputMessage="1" showErrorMessage="1" prompt="Název provozního souboru BEZ čísla PS." sqref="B12:B15" xr:uid="{E1EF8448-E682-499F-91B7-6DD5E94A7DBA}"/>
  </dataValidation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20A13-B595-4ABA-A948-08AE2A3E1275}">
  <sheetPr codeName="List4">
    <pageSetUpPr fitToPage="1"/>
  </sheetPr>
  <dimension ref="A1:O238"/>
  <sheetViews>
    <sheetView showGridLines="0" topLeftCell="F1" zoomScale="115" zoomScaleNormal="115" zoomScaleSheetLayoutView="85" workbookViewId="0">
      <pane ySplit="12" topLeftCell="A13" activePane="bottomLeft" state="frozen"/>
      <selection activeCell="B1" sqref="B1"/>
      <selection pane="bottomLeft" activeCell="K182" sqref="K14:K182"/>
    </sheetView>
  </sheetViews>
  <sheetFormatPr defaultColWidth="8" defaultRowHeight="11.25" x14ac:dyDescent="0.2"/>
  <cols>
    <col min="1" max="1" width="2.75" style="218" hidden="1" customWidth="1"/>
    <col min="2" max="2" width="7.5" style="218" customWidth="1"/>
    <col min="3" max="3" width="9.25" style="218" customWidth="1"/>
    <col min="4" max="4" width="8.75" style="218" customWidth="1"/>
    <col min="5" max="5" width="10" style="218" customWidth="1"/>
    <col min="6" max="6" width="64.875" style="218" customWidth="1"/>
    <col min="7" max="7" width="7.875" style="220" customWidth="1"/>
    <col min="8" max="8" width="11.375" style="220" customWidth="1"/>
    <col min="9" max="9" width="9.5" style="220" customWidth="1"/>
    <col min="10" max="10" width="8.875" style="220" customWidth="1"/>
    <col min="11" max="11" width="11.25" style="220" customWidth="1"/>
    <col min="12" max="12" width="16.625" style="220" customWidth="1"/>
    <col min="13" max="14" width="8" style="218"/>
    <col min="15" max="15" width="8" style="218" customWidth="1"/>
    <col min="16" max="16384" width="8" style="218"/>
  </cols>
  <sheetData>
    <row r="1" spans="1:15" s="161" customFormat="1" ht="30.75" customHeight="1" thickTop="1" thickBot="1" x14ac:dyDescent="0.25">
      <c r="B1" s="365" t="s">
        <v>343</v>
      </c>
      <c r="C1" s="366"/>
      <c r="D1" s="366"/>
      <c r="E1" s="366"/>
      <c r="F1" s="366"/>
      <c r="G1" s="366"/>
      <c r="H1" s="366"/>
      <c r="I1" s="162"/>
      <c r="J1" s="163"/>
      <c r="K1" s="163"/>
      <c r="L1" s="164" t="s">
        <v>897</v>
      </c>
    </row>
    <row r="2" spans="1:15" s="161" customFormat="1" ht="57" customHeight="1" thickTop="1" thickBot="1" x14ac:dyDescent="0.25">
      <c r="B2" s="367" t="s">
        <v>1</v>
      </c>
      <c r="C2" s="368"/>
      <c r="D2" s="165" t="s">
        <v>898</v>
      </c>
      <c r="E2" s="166"/>
      <c r="F2" s="167" t="s">
        <v>474</v>
      </c>
      <c r="G2" s="168"/>
      <c r="H2" s="169"/>
      <c r="I2" s="369" t="s">
        <v>346</v>
      </c>
      <c r="J2" s="370"/>
      <c r="K2" s="371">
        <f>SUMIFS(L:L,B:B,"SOUČET")</f>
        <v>0</v>
      </c>
      <c r="L2" s="372"/>
    </row>
    <row r="3" spans="1:15" s="161" customFormat="1" ht="42.75" customHeight="1" thickTop="1" thickBot="1" x14ac:dyDescent="0.25">
      <c r="B3" s="170" t="s">
        <v>347</v>
      </c>
      <c r="C3" s="171"/>
      <c r="D3" s="172" t="s">
        <v>897</v>
      </c>
      <c r="E3" s="173"/>
      <c r="F3" s="174" t="s">
        <v>899</v>
      </c>
      <c r="G3" s="175"/>
      <c r="H3" s="176"/>
      <c r="I3" s="177"/>
      <c r="J3" s="178"/>
      <c r="K3" s="373"/>
      <c r="L3" s="374"/>
    </row>
    <row r="4" spans="1:15" s="161" customFormat="1" ht="18" customHeight="1" thickTop="1" x14ac:dyDescent="0.2">
      <c r="B4" s="360" t="s">
        <v>349</v>
      </c>
      <c r="C4" s="361"/>
      <c r="D4" s="362"/>
      <c r="E4" s="179" t="s">
        <v>834</v>
      </c>
      <c r="F4" s="180" t="s">
        <v>1032</v>
      </c>
      <c r="G4" s="181"/>
      <c r="H4" s="182"/>
      <c r="I4" s="363" t="s">
        <v>351</v>
      </c>
      <c r="J4" s="364"/>
      <c r="K4" s="183"/>
      <c r="L4" s="184"/>
    </row>
    <row r="5" spans="1:15" s="161" customFormat="1" ht="18" customHeight="1" x14ac:dyDescent="0.2">
      <c r="B5" s="185" t="s">
        <v>352</v>
      </c>
      <c r="C5" s="186"/>
      <c r="D5" s="186"/>
      <c r="E5" s="179" t="s">
        <v>353</v>
      </c>
      <c r="F5" s="375" t="str">
        <f>IF((E5="Stádium 2"),"  Dokumentace pro územní řízení - DUR",(IF((E5="Stádium 3"),"  Projektová dokumentace (DOS/DSP)","")))</f>
        <v xml:space="preserve">  Projektová dokumentace (DOS/DSP)</v>
      </c>
      <c r="G5" s="375"/>
      <c r="H5" s="376"/>
      <c r="I5" s="377" t="s">
        <v>354</v>
      </c>
      <c r="J5" s="362"/>
      <c r="K5" s="187" t="s">
        <v>477</v>
      </c>
      <c r="L5" s="188"/>
    </row>
    <row r="6" spans="1:15" s="161" customFormat="1" ht="18" customHeight="1" x14ac:dyDescent="0.2">
      <c r="B6" s="185" t="s">
        <v>355</v>
      </c>
      <c r="C6" s="186"/>
      <c r="D6" s="186"/>
      <c r="E6" s="187" t="s">
        <v>835</v>
      </c>
      <c r="F6" s="378" t="s">
        <v>357</v>
      </c>
      <c r="G6" s="378"/>
      <c r="H6" s="379"/>
      <c r="I6" s="377" t="s">
        <v>358</v>
      </c>
      <c r="J6" s="362"/>
      <c r="K6" s="187" t="s">
        <v>359</v>
      </c>
      <c r="L6" s="188"/>
      <c r="O6" s="189"/>
    </row>
    <row r="7" spans="1:15" s="161" customFormat="1" ht="18" customHeight="1" x14ac:dyDescent="0.2">
      <c r="B7" s="380" t="s">
        <v>360</v>
      </c>
      <c r="C7" s="381"/>
      <c r="D7" s="381"/>
      <c r="E7" s="190"/>
      <c r="F7" s="382" t="s">
        <v>361</v>
      </c>
      <c r="G7" s="383"/>
      <c r="H7" s="384"/>
      <c r="I7" s="385" t="s">
        <v>362</v>
      </c>
      <c r="J7" s="361"/>
      <c r="K7" s="227"/>
      <c r="L7" s="188"/>
      <c r="O7" s="192"/>
    </row>
    <row r="8" spans="1:15" s="161" customFormat="1" ht="19.5" customHeight="1" thickBot="1" x14ac:dyDescent="0.25">
      <c r="B8" s="392" t="s">
        <v>363</v>
      </c>
      <c r="C8" s="393"/>
      <c r="D8" s="393"/>
      <c r="E8" s="193"/>
      <c r="F8" s="194"/>
      <c r="G8" s="394"/>
      <c r="H8" s="395"/>
      <c r="I8" s="396" t="s">
        <v>364</v>
      </c>
      <c r="J8" s="381"/>
      <c r="K8" s="195"/>
      <c r="L8" s="196"/>
    </row>
    <row r="9" spans="1:15" s="161" customFormat="1" ht="9.75" customHeight="1" x14ac:dyDescent="0.2">
      <c r="B9" s="397" t="s">
        <v>474</v>
      </c>
      <c r="C9" s="398"/>
      <c r="D9" s="398"/>
      <c r="E9" s="398"/>
      <c r="F9" s="398"/>
      <c r="G9" s="398"/>
      <c r="H9" s="398"/>
      <c r="I9" s="398"/>
      <c r="J9" s="398"/>
      <c r="K9" s="197" t="str">
        <f>$I$5</f>
        <v>ISPROFIN:</v>
      </c>
      <c r="L9" s="198" t="s">
        <v>477</v>
      </c>
    </row>
    <row r="10" spans="1:15" s="161" customFormat="1" ht="15" customHeight="1" x14ac:dyDescent="0.2">
      <c r="B10" s="399" t="s">
        <v>8</v>
      </c>
      <c r="C10" s="388" t="s">
        <v>9</v>
      </c>
      <c r="D10" s="388" t="s">
        <v>10</v>
      </c>
      <c r="E10" s="388" t="s">
        <v>365</v>
      </c>
      <c r="F10" s="386" t="s">
        <v>366</v>
      </c>
      <c r="G10" s="386" t="s">
        <v>12</v>
      </c>
      <c r="H10" s="386" t="s">
        <v>13</v>
      </c>
      <c r="I10" s="388" t="s">
        <v>367</v>
      </c>
      <c r="J10" s="388" t="s">
        <v>368</v>
      </c>
      <c r="K10" s="390" t="s">
        <v>14</v>
      </c>
      <c r="L10" s="391"/>
    </row>
    <row r="11" spans="1:15" s="161" customFormat="1" ht="15" customHeight="1" x14ac:dyDescent="0.2">
      <c r="B11" s="399"/>
      <c r="C11" s="388"/>
      <c r="D11" s="388"/>
      <c r="E11" s="388"/>
      <c r="F11" s="386"/>
      <c r="G11" s="386"/>
      <c r="H11" s="386"/>
      <c r="I11" s="388"/>
      <c r="J11" s="388"/>
      <c r="K11" s="390"/>
      <c r="L11" s="391"/>
    </row>
    <row r="12" spans="1:15" s="161" customFormat="1" ht="12.75" customHeight="1" thickBot="1" x14ac:dyDescent="0.25">
      <c r="B12" s="400"/>
      <c r="C12" s="389"/>
      <c r="D12" s="389"/>
      <c r="E12" s="389"/>
      <c r="F12" s="387"/>
      <c r="G12" s="387"/>
      <c r="H12" s="387"/>
      <c r="I12" s="389"/>
      <c r="J12" s="389"/>
      <c r="K12" s="199" t="s">
        <v>15</v>
      </c>
      <c r="L12" s="200" t="s">
        <v>16</v>
      </c>
    </row>
    <row r="13" spans="1:15" s="201" customFormat="1" ht="20.100000000000001" customHeight="1" thickBot="1" x14ac:dyDescent="0.25">
      <c r="A13" s="201" t="s">
        <v>369</v>
      </c>
      <c r="B13" s="202" t="s">
        <v>370</v>
      </c>
      <c r="C13" s="203" t="s">
        <v>131</v>
      </c>
      <c r="D13" s="204"/>
      <c r="E13" s="204"/>
      <c r="F13" s="205" t="s">
        <v>479</v>
      </c>
      <c r="G13" s="204"/>
      <c r="H13" s="204"/>
      <c r="I13" s="204"/>
      <c r="J13" s="204"/>
      <c r="K13" s="204"/>
      <c r="L13" s="206"/>
    </row>
    <row r="14" spans="1:15" s="201" customFormat="1" ht="11.25" customHeight="1" thickBot="1" x14ac:dyDescent="0.25">
      <c r="A14" s="201" t="s">
        <v>27</v>
      </c>
      <c r="B14" s="207">
        <v>1</v>
      </c>
      <c r="C14" s="208" t="s">
        <v>836</v>
      </c>
      <c r="D14" s="209" t="s">
        <v>131</v>
      </c>
      <c r="E14" s="209" t="s">
        <v>373</v>
      </c>
      <c r="F14" s="209" t="s">
        <v>714</v>
      </c>
      <c r="G14" s="208" t="s">
        <v>30</v>
      </c>
      <c r="H14" s="208">
        <f>ROUND(1,6)</f>
        <v>1</v>
      </c>
      <c r="I14" s="208">
        <v>0</v>
      </c>
      <c r="J14" s="208">
        <f>ROUND(H14,6) * I14</f>
        <v>0</v>
      </c>
      <c r="K14" s="210"/>
      <c r="L14" s="211">
        <f>ROUND(ROUND(H14,6) * ROUND(K14,2),2)</f>
        <v>0</v>
      </c>
    </row>
    <row r="15" spans="1:15" s="201" customFormat="1" x14ac:dyDescent="0.2">
      <c r="A15" s="201" t="s">
        <v>31</v>
      </c>
      <c r="B15" s="212"/>
      <c r="F15" s="213" t="s">
        <v>357</v>
      </c>
      <c r="G15" s="214"/>
      <c r="H15" s="214"/>
      <c r="I15" s="214"/>
      <c r="J15" s="214"/>
      <c r="K15" s="214"/>
      <c r="L15" s="215"/>
    </row>
    <row r="16" spans="1:15" s="201" customFormat="1" x14ac:dyDescent="0.2">
      <c r="A16" s="201" t="s">
        <v>33</v>
      </c>
      <c r="B16" s="212"/>
      <c r="F16" s="216" t="s">
        <v>357</v>
      </c>
      <c r="G16" s="214"/>
      <c r="H16" s="214"/>
      <c r="I16" s="214"/>
      <c r="J16" s="214"/>
      <c r="K16" s="214"/>
      <c r="L16" s="215"/>
    </row>
    <row r="17" spans="1:12" s="201" customFormat="1" ht="12" thickBot="1" x14ac:dyDescent="0.25">
      <c r="A17" s="201" t="s">
        <v>35</v>
      </c>
      <c r="B17" s="212"/>
      <c r="F17" s="217" t="s">
        <v>495</v>
      </c>
      <c r="G17" s="214"/>
      <c r="H17" s="214"/>
      <c r="I17" s="214"/>
      <c r="J17" s="214"/>
      <c r="K17" s="214"/>
      <c r="L17" s="215"/>
    </row>
    <row r="18" spans="1:12" ht="11.25" customHeight="1" thickBot="1" x14ac:dyDescent="0.25">
      <c r="A18" s="218" t="s">
        <v>27</v>
      </c>
      <c r="B18" s="207">
        <v>2</v>
      </c>
      <c r="C18" s="208" t="s">
        <v>900</v>
      </c>
      <c r="D18" s="209" t="s">
        <v>131</v>
      </c>
      <c r="E18" s="209" t="s">
        <v>373</v>
      </c>
      <c r="F18" s="209" t="s">
        <v>901</v>
      </c>
      <c r="G18" s="208" t="s">
        <v>79</v>
      </c>
      <c r="H18" s="208">
        <f>ROUND(36,6)</f>
        <v>36</v>
      </c>
      <c r="I18" s="208">
        <v>0</v>
      </c>
      <c r="J18" s="208">
        <f>ROUND(H18,6) * I18</f>
        <v>0</v>
      </c>
      <c r="K18" s="210"/>
      <c r="L18" s="211">
        <f>ROUND(ROUND(H18,6) * ROUND(K18,2),2)</f>
        <v>0</v>
      </c>
    </row>
    <row r="19" spans="1:12" x14ac:dyDescent="0.2">
      <c r="A19" s="218" t="s">
        <v>31</v>
      </c>
      <c r="B19" s="219"/>
      <c r="F19" s="213" t="s">
        <v>357</v>
      </c>
      <c r="L19" s="221"/>
    </row>
    <row r="20" spans="1:12" x14ac:dyDescent="0.2">
      <c r="A20" s="201" t="s">
        <v>33</v>
      </c>
      <c r="B20" s="219"/>
      <c r="F20" s="216" t="s">
        <v>357</v>
      </c>
      <c r="L20" s="221"/>
    </row>
    <row r="21" spans="1:12" ht="12" thickBot="1" x14ac:dyDescent="0.25">
      <c r="A21" s="218" t="s">
        <v>35</v>
      </c>
      <c r="B21" s="219"/>
      <c r="F21" s="217" t="s">
        <v>495</v>
      </c>
      <c r="L21" s="221"/>
    </row>
    <row r="22" spans="1:12" ht="23.25" thickBot="1" x14ac:dyDescent="0.25">
      <c r="A22" s="218" t="s">
        <v>27</v>
      </c>
      <c r="B22" s="207">
        <v>3</v>
      </c>
      <c r="C22" s="208" t="s">
        <v>902</v>
      </c>
      <c r="D22" s="209" t="s">
        <v>131</v>
      </c>
      <c r="E22" s="209" t="s">
        <v>373</v>
      </c>
      <c r="F22" s="209" t="s">
        <v>903</v>
      </c>
      <c r="G22" s="208" t="s">
        <v>73</v>
      </c>
      <c r="H22" s="208">
        <f>ROUND(3,6)</f>
        <v>3</v>
      </c>
      <c r="I22" s="208">
        <v>0</v>
      </c>
      <c r="J22" s="208">
        <f>ROUND(H22,6) * I22</f>
        <v>0</v>
      </c>
      <c r="K22" s="210"/>
      <c r="L22" s="211">
        <f>ROUND(ROUND(H22,6) * ROUND(K22,2),2)</f>
        <v>0</v>
      </c>
    </row>
    <row r="23" spans="1:12" x14ac:dyDescent="0.2">
      <c r="A23" s="218" t="s">
        <v>31</v>
      </c>
      <c r="B23" s="219"/>
      <c r="F23" s="213" t="s">
        <v>357</v>
      </c>
      <c r="L23" s="221"/>
    </row>
    <row r="24" spans="1:12" x14ac:dyDescent="0.2">
      <c r="A24" s="201" t="s">
        <v>33</v>
      </c>
      <c r="B24" s="219"/>
      <c r="F24" s="216" t="s">
        <v>357</v>
      </c>
      <c r="L24" s="221"/>
    </row>
    <row r="25" spans="1:12" ht="12" thickBot="1" x14ac:dyDescent="0.25">
      <c r="A25" s="218" t="s">
        <v>35</v>
      </c>
      <c r="B25" s="219"/>
      <c r="F25" s="217" t="s">
        <v>495</v>
      </c>
      <c r="L25" s="221"/>
    </row>
    <row r="26" spans="1:12" ht="11.25" customHeight="1" thickBot="1" x14ac:dyDescent="0.25">
      <c r="A26" s="218" t="s">
        <v>27</v>
      </c>
      <c r="B26" s="207">
        <v>4</v>
      </c>
      <c r="C26" s="208" t="s">
        <v>837</v>
      </c>
      <c r="D26" s="209" t="s">
        <v>131</v>
      </c>
      <c r="E26" s="209" t="s">
        <v>373</v>
      </c>
      <c r="F26" s="209" t="s">
        <v>904</v>
      </c>
      <c r="G26" s="208" t="s">
        <v>73</v>
      </c>
      <c r="H26" s="208">
        <f>ROUND(9,6)</f>
        <v>9</v>
      </c>
      <c r="I26" s="208">
        <v>0</v>
      </c>
      <c r="J26" s="208">
        <f>ROUND(H26,6) * I26</f>
        <v>0</v>
      </c>
      <c r="K26" s="210"/>
      <c r="L26" s="211">
        <f>ROUND(ROUND(H26,6) * ROUND(K26,2),2)</f>
        <v>0</v>
      </c>
    </row>
    <row r="27" spans="1:12" x14ac:dyDescent="0.2">
      <c r="A27" s="218" t="s">
        <v>31</v>
      </c>
      <c r="B27" s="219"/>
      <c r="F27" s="213" t="s">
        <v>357</v>
      </c>
      <c r="L27" s="221"/>
    </row>
    <row r="28" spans="1:12" x14ac:dyDescent="0.2">
      <c r="A28" s="201" t="s">
        <v>33</v>
      </c>
      <c r="B28" s="219"/>
      <c r="F28" s="216" t="s">
        <v>357</v>
      </c>
      <c r="L28" s="221"/>
    </row>
    <row r="29" spans="1:12" ht="12" thickBot="1" x14ac:dyDescent="0.25">
      <c r="A29" s="218" t="s">
        <v>35</v>
      </c>
      <c r="B29" s="219"/>
      <c r="F29" s="217" t="s">
        <v>495</v>
      </c>
      <c r="L29" s="221"/>
    </row>
    <row r="30" spans="1:12" ht="11.25" customHeight="1" thickBot="1" x14ac:dyDescent="0.25">
      <c r="A30" s="218" t="s">
        <v>27</v>
      </c>
      <c r="B30" s="207">
        <v>5</v>
      </c>
      <c r="C30" s="208" t="s">
        <v>501</v>
      </c>
      <c r="D30" s="209" t="s">
        <v>131</v>
      </c>
      <c r="E30" s="209" t="s">
        <v>373</v>
      </c>
      <c r="F30" s="209" t="s">
        <v>502</v>
      </c>
      <c r="G30" s="208" t="s">
        <v>79</v>
      </c>
      <c r="H30" s="208">
        <f>ROUND(14,6)</f>
        <v>14</v>
      </c>
      <c r="I30" s="208">
        <v>0</v>
      </c>
      <c r="J30" s="208">
        <f>ROUND(H30,6) * I30</f>
        <v>0</v>
      </c>
      <c r="K30" s="210"/>
      <c r="L30" s="211">
        <f>ROUND(ROUND(H30,6) * ROUND(K30,2),2)</f>
        <v>0</v>
      </c>
    </row>
    <row r="31" spans="1:12" x14ac:dyDescent="0.2">
      <c r="A31" s="218" t="s">
        <v>31</v>
      </c>
      <c r="B31" s="219"/>
      <c r="F31" s="213" t="s">
        <v>357</v>
      </c>
      <c r="L31" s="221"/>
    </row>
    <row r="32" spans="1:12" x14ac:dyDescent="0.2">
      <c r="A32" s="201" t="s">
        <v>33</v>
      </c>
      <c r="B32" s="219"/>
      <c r="F32" s="216" t="s">
        <v>357</v>
      </c>
      <c r="L32" s="221"/>
    </row>
    <row r="33" spans="1:12" ht="12" thickBot="1" x14ac:dyDescent="0.25">
      <c r="A33" s="218" t="s">
        <v>35</v>
      </c>
      <c r="B33" s="219"/>
      <c r="F33" s="217" t="s">
        <v>495</v>
      </c>
      <c r="L33" s="221"/>
    </row>
    <row r="34" spans="1:12" ht="11.25" customHeight="1" thickBot="1" x14ac:dyDescent="0.25">
      <c r="A34" s="218" t="s">
        <v>27</v>
      </c>
      <c r="B34" s="207">
        <v>6</v>
      </c>
      <c r="C34" s="208" t="s">
        <v>505</v>
      </c>
      <c r="D34" s="209" t="s">
        <v>131</v>
      </c>
      <c r="E34" s="209" t="s">
        <v>373</v>
      </c>
      <c r="F34" s="209" t="s">
        <v>506</v>
      </c>
      <c r="G34" s="208" t="s">
        <v>79</v>
      </c>
      <c r="H34" s="208">
        <f>ROUND(7,6)</f>
        <v>7</v>
      </c>
      <c r="I34" s="208">
        <v>0</v>
      </c>
      <c r="J34" s="208">
        <f>ROUND(H34,6) * I34</f>
        <v>0</v>
      </c>
      <c r="K34" s="210"/>
      <c r="L34" s="211">
        <f>ROUND(ROUND(H34,6) * ROUND(K34,2),2)</f>
        <v>0</v>
      </c>
    </row>
    <row r="35" spans="1:12" x14ac:dyDescent="0.2">
      <c r="A35" s="218" t="s">
        <v>31</v>
      </c>
      <c r="B35" s="219"/>
      <c r="F35" s="213" t="s">
        <v>357</v>
      </c>
      <c r="L35" s="221"/>
    </row>
    <row r="36" spans="1:12" x14ac:dyDescent="0.2">
      <c r="A36" s="201" t="s">
        <v>33</v>
      </c>
      <c r="B36" s="219"/>
      <c r="F36" s="216" t="s">
        <v>357</v>
      </c>
      <c r="L36" s="221"/>
    </row>
    <row r="37" spans="1:12" ht="12" thickBot="1" x14ac:dyDescent="0.25">
      <c r="A37" s="218" t="s">
        <v>35</v>
      </c>
      <c r="B37" s="219"/>
      <c r="F37" s="217" t="s">
        <v>495</v>
      </c>
      <c r="L37" s="221"/>
    </row>
    <row r="38" spans="1:12" ht="11.25" customHeight="1" thickBot="1" x14ac:dyDescent="0.25">
      <c r="A38" s="218" t="s">
        <v>27</v>
      </c>
      <c r="B38" s="207">
        <v>7</v>
      </c>
      <c r="C38" s="208" t="s">
        <v>411</v>
      </c>
      <c r="D38" s="209" t="s">
        <v>131</v>
      </c>
      <c r="E38" s="209" t="s">
        <v>373</v>
      </c>
      <c r="F38" s="209" t="s">
        <v>839</v>
      </c>
      <c r="G38" s="208" t="s">
        <v>73</v>
      </c>
      <c r="H38" s="208">
        <f>ROUND(15,6)</f>
        <v>15</v>
      </c>
      <c r="I38" s="208">
        <v>0</v>
      </c>
      <c r="J38" s="208">
        <f>ROUND(H38,6) * I38</f>
        <v>0</v>
      </c>
      <c r="K38" s="210"/>
      <c r="L38" s="211">
        <f>ROUND(ROUND(H38,6) * ROUND(K38,2),2)</f>
        <v>0</v>
      </c>
    </row>
    <row r="39" spans="1:12" x14ac:dyDescent="0.2">
      <c r="A39" s="218" t="s">
        <v>31</v>
      </c>
      <c r="B39" s="219"/>
      <c r="F39" s="213" t="s">
        <v>905</v>
      </c>
      <c r="L39" s="221"/>
    </row>
    <row r="40" spans="1:12" x14ac:dyDescent="0.2">
      <c r="A40" s="201" t="s">
        <v>33</v>
      </c>
      <c r="B40" s="219"/>
      <c r="F40" s="216" t="s">
        <v>357</v>
      </c>
      <c r="L40" s="221"/>
    </row>
    <row r="41" spans="1:12" ht="12" thickBot="1" x14ac:dyDescent="0.25">
      <c r="A41" s="218" t="s">
        <v>35</v>
      </c>
      <c r="B41" s="219"/>
      <c r="F41" s="217" t="s">
        <v>495</v>
      </c>
      <c r="L41" s="221"/>
    </row>
    <row r="42" spans="1:12" ht="11.25" customHeight="1" thickBot="1" x14ac:dyDescent="0.25">
      <c r="A42" s="218" t="s">
        <v>27</v>
      </c>
      <c r="B42" s="207">
        <v>8</v>
      </c>
      <c r="C42" s="208" t="s">
        <v>906</v>
      </c>
      <c r="D42" s="209" t="s">
        <v>131</v>
      </c>
      <c r="E42" s="209" t="s">
        <v>373</v>
      </c>
      <c r="F42" s="209" t="s">
        <v>907</v>
      </c>
      <c r="G42" s="208" t="s">
        <v>73</v>
      </c>
      <c r="H42" s="208">
        <f>ROUND(3,6)</f>
        <v>3</v>
      </c>
      <c r="I42" s="208">
        <v>0</v>
      </c>
      <c r="J42" s="208">
        <f>ROUND(H42,6) * I42</f>
        <v>0</v>
      </c>
      <c r="K42" s="210"/>
      <c r="L42" s="211">
        <f>ROUND(ROUND(H42,6) * ROUND(K42,2),2)</f>
        <v>0</v>
      </c>
    </row>
    <row r="43" spans="1:12" x14ac:dyDescent="0.2">
      <c r="A43" s="218" t="s">
        <v>31</v>
      </c>
      <c r="B43" s="219"/>
      <c r="F43" s="213" t="s">
        <v>905</v>
      </c>
      <c r="L43" s="221"/>
    </row>
    <row r="44" spans="1:12" x14ac:dyDescent="0.2">
      <c r="A44" s="201" t="s">
        <v>33</v>
      </c>
      <c r="B44" s="219"/>
      <c r="F44" s="216" t="s">
        <v>357</v>
      </c>
      <c r="L44" s="221"/>
    </row>
    <row r="45" spans="1:12" ht="12" thickBot="1" x14ac:dyDescent="0.25">
      <c r="A45" s="218" t="s">
        <v>35</v>
      </c>
      <c r="B45" s="219"/>
      <c r="F45" s="217" t="s">
        <v>495</v>
      </c>
      <c r="L45" s="221"/>
    </row>
    <row r="46" spans="1:12" ht="11.25" customHeight="1" thickBot="1" x14ac:dyDescent="0.25">
      <c r="A46" s="218" t="s">
        <v>27</v>
      </c>
      <c r="B46" s="207">
        <v>9</v>
      </c>
      <c r="C46" s="208" t="s">
        <v>908</v>
      </c>
      <c r="D46" s="209" t="s">
        <v>131</v>
      </c>
      <c r="E46" s="209" t="s">
        <v>373</v>
      </c>
      <c r="F46" s="209" t="s">
        <v>909</v>
      </c>
      <c r="G46" s="208" t="s">
        <v>73</v>
      </c>
      <c r="H46" s="208">
        <f>ROUND(4,6)</f>
        <v>4</v>
      </c>
      <c r="I46" s="208">
        <v>0</v>
      </c>
      <c r="J46" s="208">
        <f>ROUND(H46,6) * I46</f>
        <v>0</v>
      </c>
      <c r="K46" s="210"/>
      <c r="L46" s="211">
        <f>ROUND(ROUND(H46,6) * ROUND(K46,2),2)</f>
        <v>0</v>
      </c>
    </row>
    <row r="47" spans="1:12" x14ac:dyDescent="0.2">
      <c r="A47" s="218" t="s">
        <v>31</v>
      </c>
      <c r="B47" s="219"/>
      <c r="F47" s="213" t="s">
        <v>357</v>
      </c>
      <c r="L47" s="221"/>
    </row>
    <row r="48" spans="1:12" x14ac:dyDescent="0.2">
      <c r="A48" s="201" t="s">
        <v>33</v>
      </c>
      <c r="B48" s="219"/>
      <c r="F48" s="216" t="s">
        <v>357</v>
      </c>
      <c r="L48" s="221"/>
    </row>
    <row r="49" spans="1:12" ht="12" thickBot="1" x14ac:dyDescent="0.25">
      <c r="A49" s="218" t="s">
        <v>35</v>
      </c>
      <c r="B49" s="219"/>
      <c r="F49" s="217" t="s">
        <v>495</v>
      </c>
      <c r="L49" s="221"/>
    </row>
    <row r="50" spans="1:12" ht="11.25" customHeight="1" thickBot="1" x14ac:dyDescent="0.25">
      <c r="A50" s="218" t="s">
        <v>27</v>
      </c>
      <c r="B50" s="207">
        <v>10</v>
      </c>
      <c r="C50" s="208" t="s">
        <v>417</v>
      </c>
      <c r="D50" s="209" t="s">
        <v>131</v>
      </c>
      <c r="E50" s="209" t="s">
        <v>373</v>
      </c>
      <c r="F50" s="209" t="s">
        <v>512</v>
      </c>
      <c r="G50" s="208" t="s">
        <v>79</v>
      </c>
      <c r="H50" s="208">
        <f>ROUND(4,6)</f>
        <v>4</v>
      </c>
      <c r="I50" s="208">
        <v>0</v>
      </c>
      <c r="J50" s="208">
        <f>ROUND(H50,6) * I50</f>
        <v>0</v>
      </c>
      <c r="K50" s="210"/>
      <c r="L50" s="211">
        <f>ROUND(ROUND(H50,6) * ROUND(K50,2),2)</f>
        <v>0</v>
      </c>
    </row>
    <row r="51" spans="1:12" x14ac:dyDescent="0.2">
      <c r="A51" s="218" t="s">
        <v>31</v>
      </c>
      <c r="B51" s="219"/>
      <c r="F51" s="213" t="s">
        <v>357</v>
      </c>
      <c r="L51" s="221"/>
    </row>
    <row r="52" spans="1:12" x14ac:dyDescent="0.2">
      <c r="A52" s="201" t="s">
        <v>33</v>
      </c>
      <c r="B52" s="219"/>
      <c r="F52" s="216" t="s">
        <v>357</v>
      </c>
      <c r="L52" s="221"/>
    </row>
    <row r="53" spans="1:12" ht="12" thickBot="1" x14ac:dyDescent="0.25">
      <c r="A53" s="218" t="s">
        <v>35</v>
      </c>
      <c r="B53" s="219"/>
      <c r="F53" s="217" t="s">
        <v>495</v>
      </c>
      <c r="L53" s="221"/>
    </row>
    <row r="54" spans="1:12" ht="11.25" customHeight="1" thickBot="1" x14ac:dyDescent="0.25">
      <c r="A54" s="218" t="s">
        <v>27</v>
      </c>
      <c r="B54" s="207">
        <v>11</v>
      </c>
      <c r="C54" s="208" t="s">
        <v>910</v>
      </c>
      <c r="D54" s="209" t="s">
        <v>131</v>
      </c>
      <c r="E54" s="209" t="s">
        <v>373</v>
      </c>
      <c r="F54" s="209" t="s">
        <v>911</v>
      </c>
      <c r="G54" s="208" t="s">
        <v>79</v>
      </c>
      <c r="H54" s="208">
        <f>ROUND(1,6)</f>
        <v>1</v>
      </c>
      <c r="I54" s="208">
        <v>0</v>
      </c>
      <c r="J54" s="208">
        <f>ROUND(H54,6) * I54</f>
        <v>0</v>
      </c>
      <c r="K54" s="210"/>
      <c r="L54" s="211">
        <f>ROUND(ROUND(H54,6) * ROUND(K54,2),2)</f>
        <v>0</v>
      </c>
    </row>
    <row r="55" spans="1:12" x14ac:dyDescent="0.2">
      <c r="A55" s="218" t="s">
        <v>31</v>
      </c>
      <c r="B55" s="219"/>
      <c r="F55" s="213" t="s">
        <v>912</v>
      </c>
      <c r="L55" s="221"/>
    </row>
    <row r="56" spans="1:12" x14ac:dyDescent="0.2">
      <c r="A56" s="201" t="s">
        <v>33</v>
      </c>
      <c r="B56" s="219"/>
      <c r="F56" s="216" t="s">
        <v>357</v>
      </c>
      <c r="L56" s="221"/>
    </row>
    <row r="57" spans="1:12" ht="12" thickBot="1" x14ac:dyDescent="0.25">
      <c r="A57" s="218" t="s">
        <v>35</v>
      </c>
      <c r="B57" s="219"/>
      <c r="F57" s="217" t="s">
        <v>495</v>
      </c>
      <c r="L57" s="221"/>
    </row>
    <row r="58" spans="1:12" ht="11.25" customHeight="1" thickBot="1" x14ac:dyDescent="0.25">
      <c r="A58" s="218" t="s">
        <v>27</v>
      </c>
      <c r="B58" s="207">
        <v>12</v>
      </c>
      <c r="C58" s="208" t="s">
        <v>913</v>
      </c>
      <c r="D58" s="209" t="s">
        <v>131</v>
      </c>
      <c r="E58" s="209" t="s">
        <v>373</v>
      </c>
      <c r="F58" s="209" t="s">
        <v>914</v>
      </c>
      <c r="G58" s="208" t="s">
        <v>79</v>
      </c>
      <c r="H58" s="208">
        <f>ROUND(1,6)</f>
        <v>1</v>
      </c>
      <c r="I58" s="208">
        <v>0</v>
      </c>
      <c r="J58" s="208">
        <f>ROUND(H58,6) * I58</f>
        <v>0</v>
      </c>
      <c r="K58" s="210"/>
      <c r="L58" s="211">
        <f>ROUND(ROUND(H58,6) * ROUND(K58,2),2)</f>
        <v>0</v>
      </c>
    </row>
    <row r="59" spans="1:12" x14ac:dyDescent="0.2">
      <c r="A59" s="218" t="s">
        <v>31</v>
      </c>
      <c r="B59" s="219"/>
      <c r="F59" s="213" t="s">
        <v>357</v>
      </c>
      <c r="L59" s="221"/>
    </row>
    <row r="60" spans="1:12" x14ac:dyDescent="0.2">
      <c r="A60" s="201" t="s">
        <v>33</v>
      </c>
      <c r="B60" s="219"/>
      <c r="F60" s="216" t="s">
        <v>357</v>
      </c>
      <c r="L60" s="221"/>
    </row>
    <row r="61" spans="1:12" ht="12" thickBot="1" x14ac:dyDescent="0.25">
      <c r="A61" s="218" t="s">
        <v>35</v>
      </c>
      <c r="B61" s="219"/>
      <c r="F61" s="217" t="s">
        <v>495</v>
      </c>
      <c r="L61" s="221"/>
    </row>
    <row r="62" spans="1:12" ht="23.25" thickBot="1" x14ac:dyDescent="0.25">
      <c r="A62" s="218" t="s">
        <v>27</v>
      </c>
      <c r="B62" s="207">
        <v>13</v>
      </c>
      <c r="C62" s="208" t="s">
        <v>460</v>
      </c>
      <c r="D62" s="209" t="s">
        <v>131</v>
      </c>
      <c r="E62" s="209" t="s">
        <v>373</v>
      </c>
      <c r="F62" s="209" t="s">
        <v>846</v>
      </c>
      <c r="G62" s="208" t="s">
        <v>79</v>
      </c>
      <c r="H62" s="208">
        <f>ROUND(1,6)</f>
        <v>1</v>
      </c>
      <c r="I62" s="208">
        <v>0</v>
      </c>
      <c r="J62" s="208">
        <f>ROUND(H62,6) * I62</f>
        <v>0</v>
      </c>
      <c r="K62" s="210"/>
      <c r="L62" s="211">
        <f>ROUND(ROUND(H62,6) * ROUND(K62,2),2)</f>
        <v>0</v>
      </c>
    </row>
    <row r="63" spans="1:12" x14ac:dyDescent="0.2">
      <c r="A63" s="218" t="s">
        <v>31</v>
      </c>
      <c r="B63" s="219"/>
      <c r="F63" s="213" t="s">
        <v>357</v>
      </c>
      <c r="L63" s="221"/>
    </row>
    <row r="64" spans="1:12" x14ac:dyDescent="0.2">
      <c r="A64" s="201" t="s">
        <v>33</v>
      </c>
      <c r="B64" s="219"/>
      <c r="F64" s="216" t="s">
        <v>357</v>
      </c>
      <c r="L64" s="221"/>
    </row>
    <row r="65" spans="1:12" ht="12" thickBot="1" x14ac:dyDescent="0.25">
      <c r="A65" s="218" t="s">
        <v>35</v>
      </c>
      <c r="B65" s="219"/>
      <c r="F65" s="217" t="s">
        <v>495</v>
      </c>
      <c r="L65" s="221"/>
    </row>
    <row r="66" spans="1:12" ht="11.25" customHeight="1" thickBot="1" x14ac:dyDescent="0.25">
      <c r="A66" s="218" t="s">
        <v>27</v>
      </c>
      <c r="B66" s="207">
        <v>14</v>
      </c>
      <c r="C66" s="208" t="s">
        <v>464</v>
      </c>
      <c r="D66" s="209" t="s">
        <v>131</v>
      </c>
      <c r="E66" s="209" t="s">
        <v>373</v>
      </c>
      <c r="F66" s="209" t="s">
        <v>522</v>
      </c>
      <c r="G66" s="208" t="s">
        <v>79</v>
      </c>
      <c r="H66" s="208">
        <f>ROUND(1,6)</f>
        <v>1</v>
      </c>
      <c r="I66" s="208">
        <v>0</v>
      </c>
      <c r="J66" s="208">
        <f>ROUND(H66,6) * I66</f>
        <v>0</v>
      </c>
      <c r="K66" s="210"/>
      <c r="L66" s="211">
        <f>ROUND(ROUND(H66,6) * ROUND(K66,2),2)</f>
        <v>0</v>
      </c>
    </row>
    <row r="67" spans="1:12" x14ac:dyDescent="0.2">
      <c r="A67" s="218" t="s">
        <v>31</v>
      </c>
      <c r="B67" s="219"/>
      <c r="F67" s="213" t="s">
        <v>357</v>
      </c>
      <c r="L67" s="221"/>
    </row>
    <row r="68" spans="1:12" x14ac:dyDescent="0.2">
      <c r="A68" s="201" t="s">
        <v>33</v>
      </c>
      <c r="B68" s="219"/>
      <c r="F68" s="216" t="s">
        <v>357</v>
      </c>
      <c r="L68" s="221"/>
    </row>
    <row r="69" spans="1:12" ht="12" thickBot="1" x14ac:dyDescent="0.25">
      <c r="A69" s="218" t="s">
        <v>35</v>
      </c>
      <c r="B69" s="219"/>
      <c r="F69" s="217" t="s">
        <v>495</v>
      </c>
      <c r="L69" s="221"/>
    </row>
    <row r="70" spans="1:12" ht="11.25" customHeight="1" thickBot="1" x14ac:dyDescent="0.25">
      <c r="A70" s="218" t="s">
        <v>27</v>
      </c>
      <c r="B70" s="207">
        <v>15</v>
      </c>
      <c r="C70" s="208" t="s">
        <v>468</v>
      </c>
      <c r="D70" s="209" t="s">
        <v>131</v>
      </c>
      <c r="E70" s="209" t="s">
        <v>373</v>
      </c>
      <c r="F70" s="209" t="s">
        <v>915</v>
      </c>
      <c r="G70" s="208" t="s">
        <v>470</v>
      </c>
      <c r="H70" s="208">
        <f>ROUND(8,6)</f>
        <v>8</v>
      </c>
      <c r="I70" s="208">
        <v>0</v>
      </c>
      <c r="J70" s="208">
        <f>ROUND(H70,6) * I70</f>
        <v>0</v>
      </c>
      <c r="K70" s="210"/>
      <c r="L70" s="211">
        <f>ROUND(ROUND(H70,6) * ROUND(K70,2),2)</f>
        <v>0</v>
      </c>
    </row>
    <row r="71" spans="1:12" x14ac:dyDescent="0.2">
      <c r="A71" s="218" t="s">
        <v>31</v>
      </c>
      <c r="B71" s="219"/>
      <c r="F71" s="213" t="s">
        <v>357</v>
      </c>
      <c r="L71" s="221"/>
    </row>
    <row r="72" spans="1:12" x14ac:dyDescent="0.2">
      <c r="A72" s="201" t="s">
        <v>33</v>
      </c>
      <c r="B72" s="219"/>
      <c r="F72" s="216" t="s">
        <v>357</v>
      </c>
      <c r="L72" s="221"/>
    </row>
    <row r="73" spans="1:12" ht="12" thickBot="1" x14ac:dyDescent="0.25">
      <c r="A73" s="218" t="s">
        <v>35</v>
      </c>
      <c r="B73" s="219"/>
      <c r="F73" s="217" t="s">
        <v>495</v>
      </c>
      <c r="L73" s="221"/>
    </row>
    <row r="74" spans="1:12" ht="11.25" customHeight="1" thickBot="1" x14ac:dyDescent="0.25">
      <c r="A74" s="218" t="s">
        <v>27</v>
      </c>
      <c r="B74" s="207">
        <v>16</v>
      </c>
      <c r="C74" s="208" t="s">
        <v>637</v>
      </c>
      <c r="D74" s="209" t="s">
        <v>131</v>
      </c>
      <c r="E74" s="209" t="s">
        <v>373</v>
      </c>
      <c r="F74" s="209" t="s">
        <v>638</v>
      </c>
      <c r="G74" s="208" t="s">
        <v>639</v>
      </c>
      <c r="H74" s="208">
        <f>ROUND(0.035,6)</f>
        <v>3.5000000000000003E-2</v>
      </c>
      <c r="I74" s="208">
        <v>0</v>
      </c>
      <c r="J74" s="208">
        <f>ROUND(H74,6) * I74</f>
        <v>0</v>
      </c>
      <c r="K74" s="210"/>
      <c r="L74" s="211">
        <f>ROUND(ROUND(H74,6) * ROUND(K74,2),2)</f>
        <v>0</v>
      </c>
    </row>
    <row r="75" spans="1:12" x14ac:dyDescent="0.2">
      <c r="A75" s="218" t="s">
        <v>31</v>
      </c>
      <c r="B75" s="219"/>
      <c r="F75" s="213" t="s">
        <v>357</v>
      </c>
      <c r="L75" s="221"/>
    </row>
    <row r="76" spans="1:12" x14ac:dyDescent="0.2">
      <c r="A76" s="201" t="s">
        <v>33</v>
      </c>
      <c r="B76" s="219"/>
      <c r="F76" s="216" t="s">
        <v>357</v>
      </c>
      <c r="L76" s="221"/>
    </row>
    <row r="77" spans="1:12" ht="12" thickBot="1" x14ac:dyDescent="0.25">
      <c r="A77" s="218" t="s">
        <v>35</v>
      </c>
      <c r="B77" s="219"/>
      <c r="F77" s="217" t="s">
        <v>495</v>
      </c>
      <c r="L77" s="221"/>
    </row>
    <row r="78" spans="1:12" ht="11.25" customHeight="1" thickBot="1" x14ac:dyDescent="0.25">
      <c r="A78" s="218" t="s">
        <v>27</v>
      </c>
      <c r="B78" s="207">
        <v>17</v>
      </c>
      <c r="C78" s="208" t="s">
        <v>916</v>
      </c>
      <c r="D78" s="209" t="s">
        <v>131</v>
      </c>
      <c r="E78" s="209" t="s">
        <v>373</v>
      </c>
      <c r="F78" s="209" t="s">
        <v>917</v>
      </c>
      <c r="G78" s="208" t="s">
        <v>73</v>
      </c>
      <c r="H78" s="208">
        <f>ROUND(7,6)</f>
        <v>7</v>
      </c>
      <c r="I78" s="208">
        <v>0</v>
      </c>
      <c r="J78" s="208">
        <f>ROUND(H78,6) * I78</f>
        <v>0</v>
      </c>
      <c r="K78" s="210"/>
      <c r="L78" s="211">
        <f>ROUND(ROUND(H78,6) * ROUND(K78,2),2)</f>
        <v>0</v>
      </c>
    </row>
    <row r="79" spans="1:12" x14ac:dyDescent="0.2">
      <c r="A79" s="218" t="s">
        <v>31</v>
      </c>
      <c r="B79" s="219"/>
      <c r="F79" s="213" t="s">
        <v>357</v>
      </c>
      <c r="L79" s="221"/>
    </row>
    <row r="80" spans="1:12" x14ac:dyDescent="0.2">
      <c r="A80" s="201" t="s">
        <v>33</v>
      </c>
      <c r="B80" s="219"/>
      <c r="F80" s="216" t="s">
        <v>357</v>
      </c>
      <c r="L80" s="221"/>
    </row>
    <row r="81" spans="1:12" ht="12" thickBot="1" x14ac:dyDescent="0.25">
      <c r="A81" s="218" t="s">
        <v>35</v>
      </c>
      <c r="B81" s="219"/>
      <c r="F81" s="217" t="s">
        <v>495</v>
      </c>
      <c r="L81" s="221"/>
    </row>
    <row r="82" spans="1:12" ht="11.25" customHeight="1" thickBot="1" x14ac:dyDescent="0.25">
      <c r="A82" s="218" t="s">
        <v>27</v>
      </c>
      <c r="B82" s="207">
        <v>18</v>
      </c>
      <c r="C82" s="208" t="s">
        <v>918</v>
      </c>
      <c r="D82" s="209" t="s">
        <v>131</v>
      </c>
      <c r="E82" s="209" t="s">
        <v>373</v>
      </c>
      <c r="F82" s="209" t="s">
        <v>919</v>
      </c>
      <c r="G82" s="208" t="s">
        <v>79</v>
      </c>
      <c r="H82" s="208">
        <f>ROUND(1,6)</f>
        <v>1</v>
      </c>
      <c r="I82" s="208">
        <v>0</v>
      </c>
      <c r="J82" s="208">
        <f>ROUND(H82,6) * I82</f>
        <v>0</v>
      </c>
      <c r="K82" s="210"/>
      <c r="L82" s="211">
        <f>ROUND(ROUND(H82,6) * ROUND(K82,2),2)</f>
        <v>0</v>
      </c>
    </row>
    <row r="83" spans="1:12" x14ac:dyDescent="0.2">
      <c r="A83" s="218" t="s">
        <v>31</v>
      </c>
      <c r="B83" s="219"/>
      <c r="F83" s="213" t="s">
        <v>357</v>
      </c>
      <c r="L83" s="221"/>
    </row>
    <row r="84" spans="1:12" x14ac:dyDescent="0.2">
      <c r="A84" s="201" t="s">
        <v>33</v>
      </c>
      <c r="B84" s="219"/>
      <c r="F84" s="216" t="s">
        <v>357</v>
      </c>
      <c r="L84" s="221"/>
    </row>
    <row r="85" spans="1:12" ht="12" thickBot="1" x14ac:dyDescent="0.25">
      <c r="A85" s="218" t="s">
        <v>35</v>
      </c>
      <c r="B85" s="219"/>
      <c r="F85" s="217" t="s">
        <v>495</v>
      </c>
      <c r="L85" s="221"/>
    </row>
    <row r="86" spans="1:12" ht="11.25" customHeight="1" thickBot="1" x14ac:dyDescent="0.25">
      <c r="A86" s="218" t="s">
        <v>27</v>
      </c>
      <c r="B86" s="207">
        <v>19</v>
      </c>
      <c r="C86" s="208" t="s">
        <v>920</v>
      </c>
      <c r="D86" s="209" t="s">
        <v>131</v>
      </c>
      <c r="E86" s="209" t="s">
        <v>373</v>
      </c>
      <c r="F86" s="209" t="s">
        <v>921</v>
      </c>
      <c r="G86" s="208" t="s">
        <v>79</v>
      </c>
      <c r="H86" s="208">
        <f>ROUND(1,6)</f>
        <v>1</v>
      </c>
      <c r="I86" s="208">
        <v>0</v>
      </c>
      <c r="J86" s="208">
        <f>ROUND(H86,6) * I86</f>
        <v>0</v>
      </c>
      <c r="K86" s="210"/>
      <c r="L86" s="211">
        <f>ROUND(ROUND(H86,6) * ROUND(K86,2),2)</f>
        <v>0</v>
      </c>
    </row>
    <row r="87" spans="1:12" x14ac:dyDescent="0.2">
      <c r="A87" s="218" t="s">
        <v>31</v>
      </c>
      <c r="B87" s="219"/>
      <c r="F87" s="213" t="s">
        <v>357</v>
      </c>
      <c r="L87" s="221"/>
    </row>
    <row r="88" spans="1:12" x14ac:dyDescent="0.2">
      <c r="A88" s="201" t="s">
        <v>33</v>
      </c>
      <c r="B88" s="219"/>
      <c r="F88" s="216" t="s">
        <v>357</v>
      </c>
      <c r="L88" s="221"/>
    </row>
    <row r="89" spans="1:12" ht="12" thickBot="1" x14ac:dyDescent="0.25">
      <c r="A89" s="218" t="s">
        <v>35</v>
      </c>
      <c r="B89" s="219"/>
      <c r="F89" s="217" t="s">
        <v>495</v>
      </c>
      <c r="L89" s="221"/>
    </row>
    <row r="90" spans="1:12" ht="11.25" customHeight="1" thickBot="1" x14ac:dyDescent="0.25">
      <c r="A90" s="218" t="s">
        <v>27</v>
      </c>
      <c r="B90" s="207">
        <v>20</v>
      </c>
      <c r="C90" s="208" t="s">
        <v>679</v>
      </c>
      <c r="D90" s="209" t="s">
        <v>131</v>
      </c>
      <c r="E90" s="209" t="s">
        <v>373</v>
      </c>
      <c r="F90" s="209" t="s">
        <v>680</v>
      </c>
      <c r="G90" s="208" t="s">
        <v>79</v>
      </c>
      <c r="H90" s="208">
        <f>ROUND(2,6)</f>
        <v>2</v>
      </c>
      <c r="I90" s="208">
        <v>0</v>
      </c>
      <c r="J90" s="208">
        <f>ROUND(H90,6) * I90</f>
        <v>0</v>
      </c>
      <c r="K90" s="210"/>
      <c r="L90" s="211">
        <f>ROUND(ROUND(H90,6) * ROUND(K90,2),2)</f>
        <v>0</v>
      </c>
    </row>
    <row r="91" spans="1:12" x14ac:dyDescent="0.2">
      <c r="A91" s="218" t="s">
        <v>31</v>
      </c>
      <c r="B91" s="219"/>
      <c r="F91" s="213" t="s">
        <v>357</v>
      </c>
      <c r="L91" s="221"/>
    </row>
    <row r="92" spans="1:12" x14ac:dyDescent="0.2">
      <c r="A92" s="201" t="s">
        <v>33</v>
      </c>
      <c r="B92" s="219"/>
      <c r="F92" s="216" t="s">
        <v>357</v>
      </c>
      <c r="L92" s="221"/>
    </row>
    <row r="93" spans="1:12" ht="12" thickBot="1" x14ac:dyDescent="0.25">
      <c r="A93" s="218" t="s">
        <v>35</v>
      </c>
      <c r="B93" s="219"/>
      <c r="F93" s="217" t="s">
        <v>495</v>
      </c>
      <c r="L93" s="221"/>
    </row>
    <row r="94" spans="1:12" ht="11.25" customHeight="1" thickBot="1" x14ac:dyDescent="0.25">
      <c r="A94" s="218" t="s">
        <v>27</v>
      </c>
      <c r="B94" s="207">
        <v>21</v>
      </c>
      <c r="C94" s="208" t="s">
        <v>681</v>
      </c>
      <c r="D94" s="209" t="s">
        <v>131</v>
      </c>
      <c r="E94" s="209" t="s">
        <v>373</v>
      </c>
      <c r="F94" s="209" t="s">
        <v>682</v>
      </c>
      <c r="G94" s="208" t="s">
        <v>79</v>
      </c>
      <c r="H94" s="208">
        <f>ROUND(2,6)</f>
        <v>2</v>
      </c>
      <c r="I94" s="208">
        <v>0</v>
      </c>
      <c r="J94" s="208">
        <f>ROUND(H94,6) * I94</f>
        <v>0</v>
      </c>
      <c r="K94" s="210"/>
      <c r="L94" s="211">
        <f>ROUND(ROUND(H94,6) * ROUND(K94,2),2)</f>
        <v>0</v>
      </c>
    </row>
    <row r="95" spans="1:12" x14ac:dyDescent="0.2">
      <c r="A95" s="218" t="s">
        <v>31</v>
      </c>
      <c r="B95" s="219"/>
      <c r="F95" s="213" t="s">
        <v>357</v>
      </c>
      <c r="L95" s="221"/>
    </row>
    <row r="96" spans="1:12" x14ac:dyDescent="0.2">
      <c r="A96" s="201" t="s">
        <v>33</v>
      </c>
      <c r="B96" s="219"/>
      <c r="F96" s="216" t="s">
        <v>357</v>
      </c>
      <c r="L96" s="221"/>
    </row>
    <row r="97" spans="1:12" ht="12" thickBot="1" x14ac:dyDescent="0.25">
      <c r="A97" s="218" t="s">
        <v>35</v>
      </c>
      <c r="B97" s="219"/>
      <c r="F97" s="217" t="s">
        <v>495</v>
      </c>
      <c r="L97" s="221"/>
    </row>
    <row r="98" spans="1:12" ht="11.25" customHeight="1" thickBot="1" x14ac:dyDescent="0.25">
      <c r="A98" s="218" t="s">
        <v>27</v>
      </c>
      <c r="B98" s="207">
        <v>22</v>
      </c>
      <c r="C98" s="208" t="s">
        <v>922</v>
      </c>
      <c r="D98" s="209" t="s">
        <v>131</v>
      </c>
      <c r="E98" s="209" t="s">
        <v>373</v>
      </c>
      <c r="F98" s="209" t="s">
        <v>923</v>
      </c>
      <c r="G98" s="208" t="s">
        <v>79</v>
      </c>
      <c r="H98" s="208">
        <f>ROUND(1,6)</f>
        <v>1</v>
      </c>
      <c r="I98" s="208">
        <v>0</v>
      </c>
      <c r="J98" s="208">
        <f>ROUND(H98,6) * I98</f>
        <v>0</v>
      </c>
      <c r="K98" s="210"/>
      <c r="L98" s="211">
        <f>ROUND(ROUND(H98,6) * ROUND(K98,2),2)</f>
        <v>0</v>
      </c>
    </row>
    <row r="99" spans="1:12" x14ac:dyDescent="0.2">
      <c r="A99" s="218" t="s">
        <v>31</v>
      </c>
      <c r="B99" s="219"/>
      <c r="F99" s="213" t="s">
        <v>357</v>
      </c>
      <c r="L99" s="221"/>
    </row>
    <row r="100" spans="1:12" x14ac:dyDescent="0.2">
      <c r="A100" s="201" t="s">
        <v>33</v>
      </c>
      <c r="B100" s="219"/>
      <c r="F100" s="216" t="s">
        <v>357</v>
      </c>
      <c r="L100" s="221"/>
    </row>
    <row r="101" spans="1:12" ht="12" thickBot="1" x14ac:dyDescent="0.25">
      <c r="A101" s="218" t="s">
        <v>35</v>
      </c>
      <c r="B101" s="219"/>
      <c r="F101" s="217" t="s">
        <v>495</v>
      </c>
      <c r="L101" s="221"/>
    </row>
    <row r="102" spans="1:12" ht="11.25" customHeight="1" thickBot="1" x14ac:dyDescent="0.25">
      <c r="A102" s="218" t="s">
        <v>27</v>
      </c>
      <c r="B102" s="207">
        <v>23</v>
      </c>
      <c r="C102" s="208" t="s">
        <v>924</v>
      </c>
      <c r="D102" s="209" t="s">
        <v>131</v>
      </c>
      <c r="E102" s="209" t="s">
        <v>373</v>
      </c>
      <c r="F102" s="209" t="s">
        <v>925</v>
      </c>
      <c r="G102" s="208" t="s">
        <v>79</v>
      </c>
      <c r="H102" s="208">
        <f>ROUND(1,6)</f>
        <v>1</v>
      </c>
      <c r="I102" s="208">
        <v>0</v>
      </c>
      <c r="J102" s="208">
        <f>ROUND(H102,6) * I102</f>
        <v>0</v>
      </c>
      <c r="K102" s="210"/>
      <c r="L102" s="211">
        <f>ROUND(ROUND(H102,6) * ROUND(K102,2),2)</f>
        <v>0</v>
      </c>
    </row>
    <row r="103" spans="1:12" x14ac:dyDescent="0.2">
      <c r="A103" s="218" t="s">
        <v>31</v>
      </c>
      <c r="B103" s="219"/>
      <c r="F103" s="213" t="s">
        <v>357</v>
      </c>
      <c r="L103" s="221"/>
    </row>
    <row r="104" spans="1:12" x14ac:dyDescent="0.2">
      <c r="A104" s="201" t="s">
        <v>33</v>
      </c>
      <c r="B104" s="219"/>
      <c r="F104" s="216" t="s">
        <v>357</v>
      </c>
      <c r="L104" s="221"/>
    </row>
    <row r="105" spans="1:12" ht="12" thickBot="1" x14ac:dyDescent="0.25">
      <c r="A105" s="218" t="s">
        <v>35</v>
      </c>
      <c r="B105" s="219"/>
      <c r="F105" s="217" t="s">
        <v>495</v>
      </c>
      <c r="L105" s="221"/>
    </row>
    <row r="106" spans="1:12" ht="11.25" customHeight="1" thickBot="1" x14ac:dyDescent="0.25">
      <c r="A106" s="218" t="s">
        <v>27</v>
      </c>
      <c r="B106" s="207">
        <v>24</v>
      </c>
      <c r="C106" s="208" t="s">
        <v>926</v>
      </c>
      <c r="D106" s="209" t="s">
        <v>131</v>
      </c>
      <c r="E106" s="209" t="s">
        <v>373</v>
      </c>
      <c r="F106" s="209" t="s">
        <v>927</v>
      </c>
      <c r="G106" s="208" t="s">
        <v>79</v>
      </c>
      <c r="H106" s="208">
        <f>ROUND(2,6)</f>
        <v>2</v>
      </c>
      <c r="I106" s="208">
        <v>0</v>
      </c>
      <c r="J106" s="208">
        <f>ROUND(H106,6) * I106</f>
        <v>0</v>
      </c>
      <c r="K106" s="210"/>
      <c r="L106" s="211">
        <f>ROUND(ROUND(H106,6) * ROUND(K106,2),2)</f>
        <v>0</v>
      </c>
    </row>
    <row r="107" spans="1:12" x14ac:dyDescent="0.2">
      <c r="A107" s="218" t="s">
        <v>31</v>
      </c>
      <c r="B107" s="219"/>
      <c r="F107" s="213" t="s">
        <v>928</v>
      </c>
      <c r="L107" s="221"/>
    </row>
    <row r="108" spans="1:12" x14ac:dyDescent="0.2">
      <c r="A108" s="201" t="s">
        <v>33</v>
      </c>
      <c r="B108" s="219"/>
      <c r="F108" s="216" t="s">
        <v>357</v>
      </c>
      <c r="L108" s="221"/>
    </row>
    <row r="109" spans="1:12" ht="12" thickBot="1" x14ac:dyDescent="0.25">
      <c r="A109" s="218" t="s">
        <v>35</v>
      </c>
      <c r="B109" s="219"/>
      <c r="F109" s="217" t="s">
        <v>357</v>
      </c>
      <c r="L109" s="221"/>
    </row>
    <row r="110" spans="1:12" ht="11.25" customHeight="1" thickBot="1" x14ac:dyDescent="0.25">
      <c r="A110" s="218" t="s">
        <v>27</v>
      </c>
      <c r="B110" s="207">
        <v>25</v>
      </c>
      <c r="C110" s="208" t="s">
        <v>929</v>
      </c>
      <c r="D110" s="209" t="s">
        <v>131</v>
      </c>
      <c r="E110" s="209" t="s">
        <v>373</v>
      </c>
      <c r="F110" s="209" t="s">
        <v>930</v>
      </c>
      <c r="G110" s="208" t="s">
        <v>79</v>
      </c>
      <c r="H110" s="208">
        <f>ROUND(5,6)</f>
        <v>5</v>
      </c>
      <c r="I110" s="208">
        <v>0</v>
      </c>
      <c r="J110" s="208">
        <f>ROUND(H110,6) * I110</f>
        <v>0</v>
      </c>
      <c r="K110" s="210"/>
      <c r="L110" s="211">
        <f>ROUND(ROUND(H110,6) * ROUND(K110,2),2)</f>
        <v>0</v>
      </c>
    </row>
    <row r="111" spans="1:12" x14ac:dyDescent="0.2">
      <c r="A111" s="218" t="s">
        <v>31</v>
      </c>
      <c r="B111" s="219"/>
      <c r="F111" s="213" t="s">
        <v>931</v>
      </c>
      <c r="L111" s="221"/>
    </row>
    <row r="112" spans="1:12" x14ac:dyDescent="0.2">
      <c r="A112" s="201" t="s">
        <v>33</v>
      </c>
      <c r="B112" s="219"/>
      <c r="F112" s="216" t="s">
        <v>357</v>
      </c>
      <c r="L112" s="221"/>
    </row>
    <row r="113" spans="1:12" ht="12" thickBot="1" x14ac:dyDescent="0.25">
      <c r="A113" s="218" t="s">
        <v>35</v>
      </c>
      <c r="B113" s="219"/>
      <c r="F113" s="217" t="s">
        <v>495</v>
      </c>
      <c r="L113" s="221"/>
    </row>
    <row r="114" spans="1:12" ht="11.25" customHeight="1" thickBot="1" x14ac:dyDescent="0.25">
      <c r="A114" s="218" t="s">
        <v>27</v>
      </c>
      <c r="B114" s="207">
        <v>26</v>
      </c>
      <c r="C114" s="208" t="s">
        <v>932</v>
      </c>
      <c r="D114" s="209" t="s">
        <v>131</v>
      </c>
      <c r="E114" s="209" t="s">
        <v>373</v>
      </c>
      <c r="F114" s="209" t="s">
        <v>933</v>
      </c>
      <c r="G114" s="208" t="s">
        <v>79</v>
      </c>
      <c r="H114" s="208">
        <f>ROUND(2,6)</f>
        <v>2</v>
      </c>
      <c r="I114" s="208">
        <v>0</v>
      </c>
      <c r="J114" s="208">
        <f>ROUND(H114,6) * I114</f>
        <v>0</v>
      </c>
      <c r="K114" s="210"/>
      <c r="L114" s="211">
        <f>ROUND(ROUND(H114,6) * ROUND(K114,2),2)</f>
        <v>0</v>
      </c>
    </row>
    <row r="115" spans="1:12" x14ac:dyDescent="0.2">
      <c r="A115" s="218" t="s">
        <v>31</v>
      </c>
      <c r="B115" s="219"/>
      <c r="F115" s="213" t="s">
        <v>357</v>
      </c>
      <c r="L115" s="221"/>
    </row>
    <row r="116" spans="1:12" x14ac:dyDescent="0.2">
      <c r="A116" s="201" t="s">
        <v>33</v>
      </c>
      <c r="B116" s="219"/>
      <c r="F116" s="216" t="s">
        <v>357</v>
      </c>
      <c r="L116" s="221"/>
    </row>
    <row r="117" spans="1:12" ht="12" thickBot="1" x14ac:dyDescent="0.25">
      <c r="A117" s="218" t="s">
        <v>35</v>
      </c>
      <c r="B117" s="219"/>
      <c r="F117" s="217" t="s">
        <v>495</v>
      </c>
      <c r="L117" s="221"/>
    </row>
    <row r="118" spans="1:12" ht="11.25" customHeight="1" thickBot="1" x14ac:dyDescent="0.25">
      <c r="A118" s="218" t="s">
        <v>27</v>
      </c>
      <c r="B118" s="207">
        <v>27</v>
      </c>
      <c r="C118" s="208" t="s">
        <v>934</v>
      </c>
      <c r="D118" s="209" t="s">
        <v>131</v>
      </c>
      <c r="E118" s="209" t="s">
        <v>373</v>
      </c>
      <c r="F118" s="209" t="s">
        <v>935</v>
      </c>
      <c r="G118" s="208" t="s">
        <v>79</v>
      </c>
      <c r="H118" s="208">
        <f>ROUND(2,6)</f>
        <v>2</v>
      </c>
      <c r="I118" s="208">
        <v>0</v>
      </c>
      <c r="J118" s="208">
        <f>ROUND(H118,6) * I118</f>
        <v>0</v>
      </c>
      <c r="K118" s="210"/>
      <c r="L118" s="211">
        <f>ROUND(ROUND(H118,6) * ROUND(K118,2),2)</f>
        <v>0</v>
      </c>
    </row>
    <row r="119" spans="1:12" x14ac:dyDescent="0.2">
      <c r="A119" s="218" t="s">
        <v>31</v>
      </c>
      <c r="B119" s="219"/>
      <c r="F119" s="213" t="s">
        <v>357</v>
      </c>
      <c r="L119" s="221"/>
    </row>
    <row r="120" spans="1:12" x14ac:dyDescent="0.2">
      <c r="A120" s="201" t="s">
        <v>33</v>
      </c>
      <c r="B120" s="219"/>
      <c r="F120" s="216" t="s">
        <v>357</v>
      </c>
      <c r="L120" s="221"/>
    </row>
    <row r="121" spans="1:12" ht="12" thickBot="1" x14ac:dyDescent="0.25">
      <c r="A121" s="218" t="s">
        <v>35</v>
      </c>
      <c r="B121" s="219"/>
      <c r="F121" s="217" t="s">
        <v>495</v>
      </c>
      <c r="L121" s="221"/>
    </row>
    <row r="122" spans="1:12" ht="11.25" customHeight="1" thickBot="1" x14ac:dyDescent="0.25">
      <c r="A122" s="218" t="s">
        <v>27</v>
      </c>
      <c r="B122" s="207">
        <v>28</v>
      </c>
      <c r="C122" s="208" t="s">
        <v>936</v>
      </c>
      <c r="D122" s="209" t="s">
        <v>131</v>
      </c>
      <c r="E122" s="209" t="s">
        <v>373</v>
      </c>
      <c r="F122" s="209" t="s">
        <v>937</v>
      </c>
      <c r="G122" s="208" t="s">
        <v>79</v>
      </c>
      <c r="H122" s="208">
        <f>ROUND(12,6)</f>
        <v>12</v>
      </c>
      <c r="I122" s="208">
        <v>0</v>
      </c>
      <c r="J122" s="208">
        <f>ROUND(H122,6) * I122</f>
        <v>0</v>
      </c>
      <c r="K122" s="210"/>
      <c r="L122" s="211">
        <f>ROUND(ROUND(H122,6) * ROUND(K122,2),2)</f>
        <v>0</v>
      </c>
    </row>
    <row r="123" spans="1:12" x14ac:dyDescent="0.2">
      <c r="A123" s="218" t="s">
        <v>31</v>
      </c>
      <c r="B123" s="219"/>
      <c r="F123" s="213" t="s">
        <v>357</v>
      </c>
      <c r="L123" s="221"/>
    </row>
    <row r="124" spans="1:12" x14ac:dyDescent="0.2">
      <c r="A124" s="201" t="s">
        <v>33</v>
      </c>
      <c r="B124" s="219"/>
      <c r="F124" s="216" t="s">
        <v>357</v>
      </c>
      <c r="L124" s="221"/>
    </row>
    <row r="125" spans="1:12" ht="12" thickBot="1" x14ac:dyDescent="0.25">
      <c r="A125" s="218" t="s">
        <v>35</v>
      </c>
      <c r="B125" s="219"/>
      <c r="F125" s="217" t="s">
        <v>495</v>
      </c>
      <c r="L125" s="221"/>
    </row>
    <row r="126" spans="1:12" ht="11.25" customHeight="1" thickBot="1" x14ac:dyDescent="0.25">
      <c r="A126" s="218" t="s">
        <v>27</v>
      </c>
      <c r="B126" s="207">
        <v>29</v>
      </c>
      <c r="C126" s="208" t="s">
        <v>938</v>
      </c>
      <c r="D126" s="209" t="s">
        <v>131</v>
      </c>
      <c r="E126" s="209" t="s">
        <v>373</v>
      </c>
      <c r="F126" s="209" t="s">
        <v>939</v>
      </c>
      <c r="G126" s="208" t="s">
        <v>79</v>
      </c>
      <c r="H126" s="208">
        <f>ROUND(12,6)</f>
        <v>12</v>
      </c>
      <c r="I126" s="208">
        <v>0</v>
      </c>
      <c r="J126" s="208">
        <f>ROUND(H126,6) * I126</f>
        <v>0</v>
      </c>
      <c r="K126" s="210"/>
      <c r="L126" s="211">
        <f>ROUND(ROUND(H126,6) * ROUND(K126,2),2)</f>
        <v>0</v>
      </c>
    </row>
    <row r="127" spans="1:12" x14ac:dyDescent="0.2">
      <c r="A127" s="218" t="s">
        <v>31</v>
      </c>
      <c r="B127" s="219"/>
      <c r="F127" s="213" t="s">
        <v>357</v>
      </c>
      <c r="L127" s="221"/>
    </row>
    <row r="128" spans="1:12" x14ac:dyDescent="0.2">
      <c r="A128" s="201" t="s">
        <v>33</v>
      </c>
      <c r="B128" s="219"/>
      <c r="F128" s="216" t="s">
        <v>357</v>
      </c>
      <c r="L128" s="221"/>
    </row>
    <row r="129" spans="1:12" ht="12" thickBot="1" x14ac:dyDescent="0.25">
      <c r="A129" s="218" t="s">
        <v>35</v>
      </c>
      <c r="B129" s="219"/>
      <c r="F129" s="217" t="s">
        <v>495</v>
      </c>
      <c r="L129" s="221"/>
    </row>
    <row r="130" spans="1:12" ht="11.25" customHeight="1" thickBot="1" x14ac:dyDescent="0.25">
      <c r="A130" s="218" t="s">
        <v>27</v>
      </c>
      <c r="B130" s="207">
        <v>30</v>
      </c>
      <c r="C130" s="208" t="s">
        <v>940</v>
      </c>
      <c r="D130" s="209" t="s">
        <v>131</v>
      </c>
      <c r="E130" s="209" t="s">
        <v>373</v>
      </c>
      <c r="F130" s="209" t="s">
        <v>941</v>
      </c>
      <c r="G130" s="208" t="s">
        <v>79</v>
      </c>
      <c r="H130" s="208">
        <f>ROUND(2,6)</f>
        <v>2</v>
      </c>
      <c r="I130" s="208">
        <v>0</v>
      </c>
      <c r="J130" s="208">
        <f>ROUND(H130,6) * I130</f>
        <v>0</v>
      </c>
      <c r="K130" s="210"/>
      <c r="L130" s="211">
        <f>ROUND(ROUND(H130,6) * ROUND(K130,2),2)</f>
        <v>0</v>
      </c>
    </row>
    <row r="131" spans="1:12" x14ac:dyDescent="0.2">
      <c r="A131" s="218" t="s">
        <v>31</v>
      </c>
      <c r="B131" s="219"/>
      <c r="F131" s="213" t="s">
        <v>357</v>
      </c>
      <c r="L131" s="221"/>
    </row>
    <row r="132" spans="1:12" x14ac:dyDescent="0.2">
      <c r="A132" s="201" t="s">
        <v>33</v>
      </c>
      <c r="B132" s="219"/>
      <c r="F132" s="216" t="s">
        <v>357</v>
      </c>
      <c r="L132" s="221"/>
    </row>
    <row r="133" spans="1:12" ht="12" thickBot="1" x14ac:dyDescent="0.25">
      <c r="A133" s="218" t="s">
        <v>35</v>
      </c>
      <c r="B133" s="219"/>
      <c r="F133" s="217" t="s">
        <v>495</v>
      </c>
      <c r="L133" s="221"/>
    </row>
    <row r="134" spans="1:12" ht="11.25" customHeight="1" thickBot="1" x14ac:dyDescent="0.25">
      <c r="A134" s="218" t="s">
        <v>27</v>
      </c>
      <c r="B134" s="207">
        <v>31</v>
      </c>
      <c r="C134" s="208" t="s">
        <v>696</v>
      </c>
      <c r="D134" s="209" t="s">
        <v>131</v>
      </c>
      <c r="E134" s="209" t="s">
        <v>373</v>
      </c>
      <c r="F134" s="209" t="s">
        <v>697</v>
      </c>
      <c r="G134" s="208" t="s">
        <v>79</v>
      </c>
      <c r="H134" s="208">
        <f>ROUND(2,6)</f>
        <v>2</v>
      </c>
      <c r="I134" s="208">
        <v>0</v>
      </c>
      <c r="J134" s="208">
        <f>ROUND(H134,6) * I134</f>
        <v>0</v>
      </c>
      <c r="K134" s="210"/>
      <c r="L134" s="211">
        <f>ROUND(ROUND(H134,6) * ROUND(K134,2),2)</f>
        <v>0</v>
      </c>
    </row>
    <row r="135" spans="1:12" x14ac:dyDescent="0.2">
      <c r="A135" s="218" t="s">
        <v>31</v>
      </c>
      <c r="B135" s="219"/>
      <c r="F135" s="213" t="s">
        <v>357</v>
      </c>
      <c r="L135" s="221"/>
    </row>
    <row r="136" spans="1:12" x14ac:dyDescent="0.2">
      <c r="A136" s="201" t="s">
        <v>33</v>
      </c>
      <c r="B136" s="219"/>
      <c r="F136" s="216" t="s">
        <v>357</v>
      </c>
      <c r="L136" s="221"/>
    </row>
    <row r="137" spans="1:12" ht="12" thickBot="1" x14ac:dyDescent="0.25">
      <c r="A137" s="218" t="s">
        <v>35</v>
      </c>
      <c r="B137" s="219"/>
      <c r="F137" s="217" t="s">
        <v>495</v>
      </c>
      <c r="L137" s="221"/>
    </row>
    <row r="138" spans="1:12" ht="11.25" customHeight="1" thickBot="1" x14ac:dyDescent="0.25">
      <c r="A138" s="218" t="s">
        <v>27</v>
      </c>
      <c r="B138" s="207">
        <v>32</v>
      </c>
      <c r="C138" s="208" t="s">
        <v>942</v>
      </c>
      <c r="D138" s="209" t="s">
        <v>131</v>
      </c>
      <c r="E138" s="209" t="s">
        <v>373</v>
      </c>
      <c r="F138" s="209" t="s">
        <v>943</v>
      </c>
      <c r="G138" s="208" t="s">
        <v>79</v>
      </c>
      <c r="H138" s="208">
        <f>ROUND(6,6)</f>
        <v>6</v>
      </c>
      <c r="I138" s="208">
        <v>0</v>
      </c>
      <c r="J138" s="208">
        <f>ROUND(H138,6) * I138</f>
        <v>0</v>
      </c>
      <c r="K138" s="210"/>
      <c r="L138" s="211">
        <f>ROUND(ROUND(H138,6) * ROUND(K138,2),2)</f>
        <v>0</v>
      </c>
    </row>
    <row r="139" spans="1:12" x14ac:dyDescent="0.2">
      <c r="A139" s="218" t="s">
        <v>31</v>
      </c>
      <c r="B139" s="219"/>
      <c r="F139" s="213" t="s">
        <v>944</v>
      </c>
      <c r="L139" s="221"/>
    </row>
    <row r="140" spans="1:12" x14ac:dyDescent="0.2">
      <c r="A140" s="201" t="s">
        <v>33</v>
      </c>
      <c r="B140" s="219"/>
      <c r="F140" s="216" t="s">
        <v>357</v>
      </c>
      <c r="L140" s="221"/>
    </row>
    <row r="141" spans="1:12" ht="12" thickBot="1" x14ac:dyDescent="0.25">
      <c r="A141" s="218" t="s">
        <v>35</v>
      </c>
      <c r="B141" s="219"/>
      <c r="F141" s="217" t="s">
        <v>495</v>
      </c>
      <c r="L141" s="221"/>
    </row>
    <row r="142" spans="1:12" ht="23.25" thickBot="1" x14ac:dyDescent="0.25">
      <c r="A142" s="218" t="s">
        <v>27</v>
      </c>
      <c r="B142" s="207">
        <v>33</v>
      </c>
      <c r="C142" s="208" t="s">
        <v>945</v>
      </c>
      <c r="D142" s="209" t="s">
        <v>131</v>
      </c>
      <c r="E142" s="209" t="s">
        <v>373</v>
      </c>
      <c r="F142" s="209" t="s">
        <v>946</v>
      </c>
      <c r="G142" s="208" t="s">
        <v>79</v>
      </c>
      <c r="H142" s="208">
        <f>ROUND(3,6)</f>
        <v>3</v>
      </c>
      <c r="I142" s="208">
        <v>0</v>
      </c>
      <c r="J142" s="208">
        <f>ROUND(H142,6) * I142</f>
        <v>0</v>
      </c>
      <c r="K142" s="210"/>
      <c r="L142" s="211">
        <f>ROUND(ROUND(H142,6) * ROUND(K142,2),2)</f>
        <v>0</v>
      </c>
    </row>
    <row r="143" spans="1:12" x14ac:dyDescent="0.2">
      <c r="A143" s="218" t="s">
        <v>31</v>
      </c>
      <c r="B143" s="219"/>
      <c r="F143" s="213" t="s">
        <v>944</v>
      </c>
      <c r="L143" s="221"/>
    </row>
    <row r="144" spans="1:12" x14ac:dyDescent="0.2">
      <c r="A144" s="201" t="s">
        <v>33</v>
      </c>
      <c r="B144" s="219"/>
      <c r="F144" s="216" t="s">
        <v>357</v>
      </c>
      <c r="L144" s="221"/>
    </row>
    <row r="145" spans="1:12" ht="12" thickBot="1" x14ac:dyDescent="0.25">
      <c r="A145" s="218" t="s">
        <v>35</v>
      </c>
      <c r="B145" s="219"/>
      <c r="F145" s="217" t="s">
        <v>495</v>
      </c>
      <c r="L145" s="221"/>
    </row>
    <row r="146" spans="1:12" ht="23.25" thickBot="1" x14ac:dyDescent="0.25">
      <c r="A146" s="218" t="s">
        <v>27</v>
      </c>
      <c r="B146" s="207">
        <v>34</v>
      </c>
      <c r="C146" s="208" t="s">
        <v>700</v>
      </c>
      <c r="D146" s="209" t="s">
        <v>131</v>
      </c>
      <c r="E146" s="209" t="s">
        <v>373</v>
      </c>
      <c r="F146" s="209" t="s">
        <v>701</v>
      </c>
      <c r="G146" s="208" t="s">
        <v>79</v>
      </c>
      <c r="H146" s="208">
        <f>ROUND(3,6)</f>
        <v>3</v>
      </c>
      <c r="I146" s="208">
        <v>0</v>
      </c>
      <c r="J146" s="208">
        <f>ROUND(H146,6) * I146</f>
        <v>0</v>
      </c>
      <c r="K146" s="210"/>
      <c r="L146" s="211">
        <f>ROUND(ROUND(H146,6) * ROUND(K146,2),2)</f>
        <v>0</v>
      </c>
    </row>
    <row r="147" spans="1:12" x14ac:dyDescent="0.2">
      <c r="A147" s="218" t="s">
        <v>31</v>
      </c>
      <c r="B147" s="219"/>
      <c r="F147" s="213" t="s">
        <v>944</v>
      </c>
      <c r="L147" s="221"/>
    </row>
    <row r="148" spans="1:12" x14ac:dyDescent="0.2">
      <c r="A148" s="201" t="s">
        <v>33</v>
      </c>
      <c r="B148" s="219"/>
      <c r="F148" s="216" t="s">
        <v>357</v>
      </c>
      <c r="L148" s="221"/>
    </row>
    <row r="149" spans="1:12" ht="12" thickBot="1" x14ac:dyDescent="0.25">
      <c r="A149" s="218" t="s">
        <v>35</v>
      </c>
      <c r="B149" s="219"/>
      <c r="F149" s="217" t="s">
        <v>495</v>
      </c>
      <c r="L149" s="221"/>
    </row>
    <row r="150" spans="1:12" ht="11.25" customHeight="1" thickBot="1" x14ac:dyDescent="0.25">
      <c r="A150" s="218" t="s">
        <v>27</v>
      </c>
      <c r="B150" s="207">
        <v>35</v>
      </c>
      <c r="C150" s="208" t="s">
        <v>947</v>
      </c>
      <c r="D150" s="209" t="s">
        <v>131</v>
      </c>
      <c r="E150" s="209" t="s">
        <v>373</v>
      </c>
      <c r="F150" s="209" t="s">
        <v>948</v>
      </c>
      <c r="G150" s="208" t="s">
        <v>535</v>
      </c>
      <c r="H150" s="208">
        <f>ROUND(0.032,6)</f>
        <v>3.2000000000000001E-2</v>
      </c>
      <c r="I150" s="208">
        <v>0</v>
      </c>
      <c r="J150" s="208">
        <f>ROUND(H150,6) * I150</f>
        <v>0</v>
      </c>
      <c r="K150" s="210"/>
      <c r="L150" s="211">
        <f>ROUND(ROUND(H150,6) * ROUND(K150,2),2)</f>
        <v>0</v>
      </c>
    </row>
    <row r="151" spans="1:12" x14ac:dyDescent="0.2">
      <c r="A151" s="218" t="s">
        <v>31</v>
      </c>
      <c r="B151" s="219"/>
      <c r="F151" s="213" t="s">
        <v>949</v>
      </c>
      <c r="L151" s="221"/>
    </row>
    <row r="152" spans="1:12" x14ac:dyDescent="0.2">
      <c r="A152" s="201" t="s">
        <v>33</v>
      </c>
      <c r="B152" s="219"/>
      <c r="F152" s="216" t="s">
        <v>357</v>
      </c>
      <c r="L152" s="221"/>
    </row>
    <row r="153" spans="1:12" ht="12" thickBot="1" x14ac:dyDescent="0.25">
      <c r="A153" s="218" t="s">
        <v>35</v>
      </c>
      <c r="B153" s="219"/>
      <c r="F153" s="217" t="s">
        <v>495</v>
      </c>
      <c r="L153" s="221"/>
    </row>
    <row r="154" spans="1:12" ht="11.25" customHeight="1" thickBot="1" x14ac:dyDescent="0.25">
      <c r="A154" s="218" t="s">
        <v>27</v>
      </c>
      <c r="B154" s="207">
        <v>36</v>
      </c>
      <c r="C154" s="208" t="s">
        <v>847</v>
      </c>
      <c r="D154" s="209" t="s">
        <v>131</v>
      </c>
      <c r="E154" s="209" t="s">
        <v>373</v>
      </c>
      <c r="F154" s="209" t="s">
        <v>950</v>
      </c>
      <c r="G154" s="208" t="s">
        <v>535</v>
      </c>
      <c r="H154" s="208">
        <f>ROUND(0.032,6)</f>
        <v>3.2000000000000001E-2</v>
      </c>
      <c r="I154" s="208">
        <v>0</v>
      </c>
      <c r="J154" s="208">
        <f>ROUND(H154,6) * I154</f>
        <v>0</v>
      </c>
      <c r="K154" s="210"/>
      <c r="L154" s="211">
        <f>ROUND(ROUND(H154,6) * ROUND(K154,2),2)</f>
        <v>0</v>
      </c>
    </row>
    <row r="155" spans="1:12" x14ac:dyDescent="0.2">
      <c r="A155" s="218" t="s">
        <v>31</v>
      </c>
      <c r="B155" s="219"/>
      <c r="F155" s="213" t="s">
        <v>949</v>
      </c>
      <c r="L155" s="221"/>
    </row>
    <row r="156" spans="1:12" x14ac:dyDescent="0.2">
      <c r="A156" s="201" t="s">
        <v>33</v>
      </c>
      <c r="B156" s="219"/>
      <c r="F156" s="216" t="s">
        <v>357</v>
      </c>
      <c r="L156" s="221"/>
    </row>
    <row r="157" spans="1:12" ht="12" thickBot="1" x14ac:dyDescent="0.25">
      <c r="A157" s="218" t="s">
        <v>35</v>
      </c>
      <c r="B157" s="219"/>
      <c r="F157" s="217" t="s">
        <v>495</v>
      </c>
      <c r="L157" s="221"/>
    </row>
    <row r="158" spans="1:12" ht="11.25" customHeight="1" thickBot="1" x14ac:dyDescent="0.25">
      <c r="A158" s="218" t="s">
        <v>27</v>
      </c>
      <c r="B158" s="207">
        <v>37</v>
      </c>
      <c r="C158" s="208" t="s">
        <v>951</v>
      </c>
      <c r="D158" s="209" t="s">
        <v>131</v>
      </c>
      <c r="E158" s="209" t="s">
        <v>373</v>
      </c>
      <c r="F158" s="209" t="s">
        <v>952</v>
      </c>
      <c r="G158" s="208" t="s">
        <v>79</v>
      </c>
      <c r="H158" s="208">
        <f>ROUND(1,6)</f>
        <v>1</v>
      </c>
      <c r="I158" s="208">
        <v>0</v>
      </c>
      <c r="J158" s="208">
        <f>ROUND(H158,6) * I158</f>
        <v>0</v>
      </c>
      <c r="K158" s="210"/>
      <c r="L158" s="211">
        <f>ROUND(ROUND(H158,6) * ROUND(K158,2),2)</f>
        <v>0</v>
      </c>
    </row>
    <row r="159" spans="1:12" x14ac:dyDescent="0.2">
      <c r="A159" s="218" t="s">
        <v>31</v>
      </c>
      <c r="B159" s="219"/>
      <c r="F159" s="213" t="s">
        <v>357</v>
      </c>
      <c r="L159" s="221"/>
    </row>
    <row r="160" spans="1:12" x14ac:dyDescent="0.2">
      <c r="A160" s="201" t="s">
        <v>33</v>
      </c>
      <c r="B160" s="219"/>
      <c r="F160" s="216" t="s">
        <v>357</v>
      </c>
      <c r="L160" s="221"/>
    </row>
    <row r="161" spans="1:12" ht="12" thickBot="1" x14ac:dyDescent="0.25">
      <c r="A161" s="218" t="s">
        <v>35</v>
      </c>
      <c r="B161" s="219"/>
      <c r="F161" s="217" t="s">
        <v>495</v>
      </c>
      <c r="L161" s="221"/>
    </row>
    <row r="162" spans="1:12" ht="11.25" customHeight="1" thickBot="1" x14ac:dyDescent="0.25">
      <c r="A162" s="218" t="s">
        <v>27</v>
      </c>
      <c r="B162" s="207">
        <v>38</v>
      </c>
      <c r="C162" s="208" t="s">
        <v>953</v>
      </c>
      <c r="D162" s="209" t="s">
        <v>131</v>
      </c>
      <c r="E162" s="209" t="s">
        <v>373</v>
      </c>
      <c r="F162" s="209" t="s">
        <v>954</v>
      </c>
      <c r="G162" s="208" t="s">
        <v>79</v>
      </c>
      <c r="H162" s="208">
        <f>ROUND(1,6)</f>
        <v>1</v>
      </c>
      <c r="I162" s="208">
        <v>0</v>
      </c>
      <c r="J162" s="208">
        <f>ROUND(H162,6) * I162</f>
        <v>0</v>
      </c>
      <c r="K162" s="210"/>
      <c r="L162" s="211">
        <f>ROUND(ROUND(H162,6) * ROUND(K162,2),2)</f>
        <v>0</v>
      </c>
    </row>
    <row r="163" spans="1:12" x14ac:dyDescent="0.2">
      <c r="A163" s="218" t="s">
        <v>31</v>
      </c>
      <c r="B163" s="219"/>
      <c r="F163" s="213" t="s">
        <v>357</v>
      </c>
      <c r="L163" s="221"/>
    </row>
    <row r="164" spans="1:12" x14ac:dyDescent="0.2">
      <c r="A164" s="201" t="s">
        <v>33</v>
      </c>
      <c r="B164" s="219"/>
      <c r="F164" s="216" t="s">
        <v>357</v>
      </c>
      <c r="L164" s="221"/>
    </row>
    <row r="165" spans="1:12" ht="12" thickBot="1" x14ac:dyDescent="0.25">
      <c r="A165" s="218" t="s">
        <v>35</v>
      </c>
      <c r="B165" s="219"/>
      <c r="F165" s="217" t="s">
        <v>495</v>
      </c>
      <c r="L165" s="221"/>
    </row>
    <row r="166" spans="1:12" ht="11.25" customHeight="1" thickBot="1" x14ac:dyDescent="0.25">
      <c r="A166" s="218" t="s">
        <v>27</v>
      </c>
      <c r="B166" s="207">
        <v>39</v>
      </c>
      <c r="C166" s="208" t="s">
        <v>955</v>
      </c>
      <c r="D166" s="209" t="s">
        <v>131</v>
      </c>
      <c r="E166" s="209" t="s">
        <v>373</v>
      </c>
      <c r="F166" s="209" t="s">
        <v>956</v>
      </c>
      <c r="G166" s="208" t="s">
        <v>79</v>
      </c>
      <c r="H166" s="208">
        <f>ROUND(2,6)</f>
        <v>2</v>
      </c>
      <c r="I166" s="208">
        <v>0</v>
      </c>
      <c r="J166" s="208">
        <f>ROUND(H166,6) * I166</f>
        <v>0</v>
      </c>
      <c r="K166" s="210"/>
      <c r="L166" s="211">
        <f>ROUND(ROUND(H166,6) * ROUND(K166,2),2)</f>
        <v>0</v>
      </c>
    </row>
    <row r="167" spans="1:12" x14ac:dyDescent="0.2">
      <c r="A167" s="218" t="s">
        <v>31</v>
      </c>
      <c r="B167" s="219"/>
      <c r="F167" s="213" t="s">
        <v>357</v>
      </c>
      <c r="L167" s="221"/>
    </row>
    <row r="168" spans="1:12" x14ac:dyDescent="0.2">
      <c r="A168" s="201" t="s">
        <v>33</v>
      </c>
      <c r="B168" s="219"/>
      <c r="F168" s="216" t="s">
        <v>357</v>
      </c>
      <c r="L168" s="221"/>
    </row>
    <row r="169" spans="1:12" ht="12" thickBot="1" x14ac:dyDescent="0.25">
      <c r="A169" s="218" t="s">
        <v>35</v>
      </c>
      <c r="B169" s="219"/>
      <c r="F169" s="217" t="s">
        <v>495</v>
      </c>
      <c r="L169" s="221"/>
    </row>
    <row r="170" spans="1:12" ht="11.25" customHeight="1" thickBot="1" x14ac:dyDescent="0.25">
      <c r="A170" s="218" t="s">
        <v>27</v>
      </c>
      <c r="B170" s="207">
        <v>40</v>
      </c>
      <c r="C170" s="208" t="s">
        <v>957</v>
      </c>
      <c r="D170" s="209" t="s">
        <v>131</v>
      </c>
      <c r="E170" s="209" t="s">
        <v>373</v>
      </c>
      <c r="F170" s="209" t="s">
        <v>958</v>
      </c>
      <c r="G170" s="208" t="s">
        <v>79</v>
      </c>
      <c r="H170" s="208">
        <f>ROUND(2,6)</f>
        <v>2</v>
      </c>
      <c r="I170" s="208">
        <v>0</v>
      </c>
      <c r="J170" s="208">
        <f>ROUND(H170,6) * I170</f>
        <v>0</v>
      </c>
      <c r="K170" s="210"/>
      <c r="L170" s="211">
        <f>ROUND(ROUND(H170,6) * ROUND(K170,2),2)</f>
        <v>0</v>
      </c>
    </row>
    <row r="171" spans="1:12" x14ac:dyDescent="0.2">
      <c r="A171" s="218" t="s">
        <v>31</v>
      </c>
      <c r="B171" s="219"/>
      <c r="F171" s="213" t="s">
        <v>357</v>
      </c>
      <c r="L171" s="221"/>
    </row>
    <row r="172" spans="1:12" x14ac:dyDescent="0.2">
      <c r="A172" s="201" t="s">
        <v>33</v>
      </c>
      <c r="B172" s="219"/>
      <c r="F172" s="216" t="s">
        <v>357</v>
      </c>
      <c r="L172" s="221"/>
    </row>
    <row r="173" spans="1:12" ht="12" thickBot="1" x14ac:dyDescent="0.25">
      <c r="A173" s="218" t="s">
        <v>35</v>
      </c>
      <c r="B173" s="219"/>
      <c r="F173" s="217" t="s">
        <v>495</v>
      </c>
      <c r="L173" s="221"/>
    </row>
    <row r="174" spans="1:12" ht="11.25" customHeight="1" thickBot="1" x14ac:dyDescent="0.25">
      <c r="A174" s="218" t="s">
        <v>27</v>
      </c>
      <c r="B174" s="207">
        <v>41</v>
      </c>
      <c r="C174" s="208" t="s">
        <v>959</v>
      </c>
      <c r="D174" s="209" t="s">
        <v>131</v>
      </c>
      <c r="E174" s="209" t="s">
        <v>373</v>
      </c>
      <c r="F174" s="209" t="s">
        <v>960</v>
      </c>
      <c r="G174" s="208" t="s">
        <v>79</v>
      </c>
      <c r="H174" s="208">
        <f>ROUND(1,6)</f>
        <v>1</v>
      </c>
      <c r="I174" s="208">
        <v>0</v>
      </c>
      <c r="J174" s="208">
        <f>ROUND(H174,6) * I174</f>
        <v>0</v>
      </c>
      <c r="K174" s="210"/>
      <c r="L174" s="211">
        <f>ROUND(ROUND(H174,6) * ROUND(K174,2),2)</f>
        <v>0</v>
      </c>
    </row>
    <row r="175" spans="1:12" x14ac:dyDescent="0.2">
      <c r="A175" s="218" t="s">
        <v>31</v>
      </c>
      <c r="B175" s="219"/>
      <c r="F175" s="213" t="s">
        <v>357</v>
      </c>
      <c r="L175" s="221"/>
    </row>
    <row r="176" spans="1:12" x14ac:dyDescent="0.2">
      <c r="A176" s="201" t="s">
        <v>33</v>
      </c>
      <c r="B176" s="219"/>
      <c r="F176" s="216" t="s">
        <v>357</v>
      </c>
      <c r="L176" s="221"/>
    </row>
    <row r="177" spans="1:12" ht="12" thickBot="1" x14ac:dyDescent="0.25">
      <c r="A177" s="218" t="s">
        <v>35</v>
      </c>
      <c r="B177" s="219"/>
      <c r="F177" s="217" t="s">
        <v>495</v>
      </c>
      <c r="L177" s="221"/>
    </row>
    <row r="178" spans="1:12" ht="11.25" customHeight="1" thickBot="1" x14ac:dyDescent="0.25">
      <c r="A178" s="218" t="s">
        <v>27</v>
      </c>
      <c r="B178" s="207">
        <v>42</v>
      </c>
      <c r="C178" s="208" t="s">
        <v>961</v>
      </c>
      <c r="D178" s="209" t="s">
        <v>131</v>
      </c>
      <c r="E178" s="209" t="s">
        <v>373</v>
      </c>
      <c r="F178" s="209" t="s">
        <v>962</v>
      </c>
      <c r="G178" s="208" t="s">
        <v>79</v>
      </c>
      <c r="H178" s="208">
        <f>ROUND(1,6)</f>
        <v>1</v>
      </c>
      <c r="I178" s="208">
        <v>0</v>
      </c>
      <c r="J178" s="208">
        <f>ROUND(H178,6) * I178</f>
        <v>0</v>
      </c>
      <c r="K178" s="210"/>
      <c r="L178" s="211">
        <f>ROUND(ROUND(H178,6) * ROUND(K178,2),2)</f>
        <v>0</v>
      </c>
    </row>
    <row r="179" spans="1:12" x14ac:dyDescent="0.2">
      <c r="A179" s="218" t="s">
        <v>31</v>
      </c>
      <c r="B179" s="219"/>
      <c r="F179" s="213" t="s">
        <v>357</v>
      </c>
      <c r="L179" s="221"/>
    </row>
    <row r="180" spans="1:12" x14ac:dyDescent="0.2">
      <c r="A180" s="201" t="s">
        <v>33</v>
      </c>
      <c r="B180" s="219"/>
      <c r="F180" s="216" t="s">
        <v>357</v>
      </c>
      <c r="L180" s="221"/>
    </row>
    <row r="181" spans="1:12" ht="12" thickBot="1" x14ac:dyDescent="0.25">
      <c r="A181" s="218" t="s">
        <v>35</v>
      </c>
      <c r="B181" s="219"/>
      <c r="F181" s="217" t="s">
        <v>495</v>
      </c>
      <c r="L181" s="221"/>
    </row>
    <row r="182" spans="1:12" ht="11.25" customHeight="1" thickBot="1" x14ac:dyDescent="0.25">
      <c r="A182" s="218" t="s">
        <v>27</v>
      </c>
      <c r="B182" s="207">
        <v>43</v>
      </c>
      <c r="C182" s="208" t="s">
        <v>963</v>
      </c>
      <c r="D182" s="209" t="s">
        <v>131</v>
      </c>
      <c r="E182" s="209" t="s">
        <v>373</v>
      </c>
      <c r="F182" s="209" t="s">
        <v>964</v>
      </c>
      <c r="G182" s="208" t="s">
        <v>79</v>
      </c>
      <c r="H182" s="208">
        <f>ROUND(4,6)</f>
        <v>4</v>
      </c>
      <c r="I182" s="208">
        <v>0</v>
      </c>
      <c r="J182" s="208">
        <f>ROUND(H182,6) * I182</f>
        <v>0</v>
      </c>
      <c r="K182" s="210"/>
      <c r="L182" s="211">
        <f>ROUND(ROUND(H182,6) * ROUND(K182,2),2)</f>
        <v>0</v>
      </c>
    </row>
    <row r="183" spans="1:12" x14ac:dyDescent="0.2">
      <c r="A183" s="218" t="s">
        <v>31</v>
      </c>
      <c r="B183" s="219"/>
      <c r="F183" s="213" t="s">
        <v>357</v>
      </c>
      <c r="L183" s="221"/>
    </row>
    <row r="184" spans="1:12" x14ac:dyDescent="0.2">
      <c r="A184" s="201" t="s">
        <v>33</v>
      </c>
      <c r="B184" s="219"/>
      <c r="F184" s="216" t="s">
        <v>357</v>
      </c>
      <c r="L184" s="221"/>
    </row>
    <row r="185" spans="1:12" ht="12" thickBot="1" x14ac:dyDescent="0.25">
      <c r="A185" s="218" t="s">
        <v>35</v>
      </c>
      <c r="B185" s="219"/>
      <c r="F185" s="217" t="s">
        <v>495</v>
      </c>
      <c r="L185" s="221"/>
    </row>
    <row r="186" spans="1:12" ht="11.25" customHeight="1" thickBot="1" x14ac:dyDescent="0.25">
      <c r="A186" s="218" t="s">
        <v>27</v>
      </c>
      <c r="B186" s="207">
        <v>44</v>
      </c>
      <c r="C186" s="208" t="s">
        <v>965</v>
      </c>
      <c r="D186" s="209" t="s">
        <v>131</v>
      </c>
      <c r="E186" s="209" t="s">
        <v>373</v>
      </c>
      <c r="F186" s="209" t="s">
        <v>966</v>
      </c>
      <c r="G186" s="208" t="s">
        <v>79</v>
      </c>
      <c r="H186" s="208">
        <f>ROUND(4,6)</f>
        <v>4</v>
      </c>
      <c r="I186" s="208">
        <v>0</v>
      </c>
      <c r="J186" s="208">
        <f>ROUND(H186,6) * I186</f>
        <v>0</v>
      </c>
      <c r="K186" s="210"/>
      <c r="L186" s="211">
        <f>ROUND(ROUND(H186,6) * ROUND(K186,2),2)</f>
        <v>0</v>
      </c>
    </row>
    <row r="187" spans="1:12" x14ac:dyDescent="0.2">
      <c r="A187" s="218" t="s">
        <v>31</v>
      </c>
      <c r="B187" s="219"/>
      <c r="F187" s="213" t="s">
        <v>357</v>
      </c>
      <c r="L187" s="221"/>
    </row>
    <row r="188" spans="1:12" x14ac:dyDescent="0.2">
      <c r="A188" s="201" t="s">
        <v>33</v>
      </c>
      <c r="B188" s="219"/>
      <c r="F188" s="216" t="s">
        <v>357</v>
      </c>
      <c r="L188" s="221"/>
    </row>
    <row r="189" spans="1:12" ht="12" thickBot="1" x14ac:dyDescent="0.25">
      <c r="A189" s="218" t="s">
        <v>35</v>
      </c>
      <c r="B189" s="219"/>
      <c r="F189" s="217" t="s">
        <v>495</v>
      </c>
      <c r="L189" s="221"/>
    </row>
    <row r="190" spans="1:12" ht="11.25" customHeight="1" thickBot="1" x14ac:dyDescent="0.25">
      <c r="A190" s="218" t="s">
        <v>27</v>
      </c>
      <c r="B190" s="207">
        <v>45</v>
      </c>
      <c r="C190" s="208" t="s">
        <v>967</v>
      </c>
      <c r="D190" s="209" t="s">
        <v>131</v>
      </c>
      <c r="E190" s="209" t="s">
        <v>373</v>
      </c>
      <c r="F190" s="209" t="s">
        <v>968</v>
      </c>
      <c r="G190" s="208" t="s">
        <v>79</v>
      </c>
      <c r="H190" s="208">
        <f>ROUND(1,6)</f>
        <v>1</v>
      </c>
      <c r="I190" s="208">
        <v>0</v>
      </c>
      <c r="J190" s="208">
        <f>ROUND(H190,6) * I190</f>
        <v>0</v>
      </c>
      <c r="K190" s="210"/>
      <c r="L190" s="211">
        <f>ROUND(ROUND(H190,6) * ROUND(K190,2),2)</f>
        <v>0</v>
      </c>
    </row>
    <row r="191" spans="1:12" x14ac:dyDescent="0.2">
      <c r="A191" s="218" t="s">
        <v>31</v>
      </c>
      <c r="B191" s="219"/>
      <c r="F191" s="213" t="s">
        <v>357</v>
      </c>
      <c r="L191" s="221"/>
    </row>
    <row r="192" spans="1:12" x14ac:dyDescent="0.2">
      <c r="A192" s="201" t="s">
        <v>33</v>
      </c>
      <c r="B192" s="219"/>
      <c r="F192" s="216" t="s">
        <v>357</v>
      </c>
      <c r="L192" s="221"/>
    </row>
    <row r="193" spans="1:12" ht="12" thickBot="1" x14ac:dyDescent="0.25">
      <c r="A193" s="218" t="s">
        <v>35</v>
      </c>
      <c r="B193" s="219"/>
      <c r="F193" s="217" t="s">
        <v>495</v>
      </c>
      <c r="L193" s="221"/>
    </row>
    <row r="194" spans="1:12" ht="11.25" customHeight="1" thickBot="1" x14ac:dyDescent="0.25">
      <c r="A194" s="218" t="s">
        <v>27</v>
      </c>
      <c r="B194" s="207">
        <v>46</v>
      </c>
      <c r="C194" s="208" t="s">
        <v>969</v>
      </c>
      <c r="D194" s="209" t="s">
        <v>131</v>
      </c>
      <c r="E194" s="209" t="s">
        <v>373</v>
      </c>
      <c r="F194" s="209" t="s">
        <v>970</v>
      </c>
      <c r="G194" s="208" t="s">
        <v>79</v>
      </c>
      <c r="H194" s="208">
        <f>ROUND(1,6)</f>
        <v>1</v>
      </c>
      <c r="I194" s="208">
        <v>0</v>
      </c>
      <c r="J194" s="208">
        <f>ROUND(H194,6) * I194</f>
        <v>0</v>
      </c>
      <c r="K194" s="210"/>
      <c r="L194" s="211">
        <f>ROUND(ROUND(H194,6) * ROUND(K194,2),2)</f>
        <v>0</v>
      </c>
    </row>
    <row r="195" spans="1:12" x14ac:dyDescent="0.2">
      <c r="A195" s="218" t="s">
        <v>31</v>
      </c>
      <c r="B195" s="219"/>
      <c r="F195" s="213" t="s">
        <v>357</v>
      </c>
      <c r="L195" s="221"/>
    </row>
    <row r="196" spans="1:12" x14ac:dyDescent="0.2">
      <c r="A196" s="201" t="s">
        <v>33</v>
      </c>
      <c r="B196" s="219"/>
      <c r="F196" s="216" t="s">
        <v>357</v>
      </c>
      <c r="L196" s="221"/>
    </row>
    <row r="197" spans="1:12" ht="12" thickBot="1" x14ac:dyDescent="0.25">
      <c r="A197" s="218" t="s">
        <v>35</v>
      </c>
      <c r="B197" s="219"/>
      <c r="F197" s="217" t="s">
        <v>495</v>
      </c>
      <c r="L197" s="221"/>
    </row>
    <row r="198" spans="1:12" ht="11.25" customHeight="1" thickBot="1" x14ac:dyDescent="0.25">
      <c r="A198" s="218" t="s">
        <v>27</v>
      </c>
      <c r="B198" s="207">
        <v>47</v>
      </c>
      <c r="C198" s="208" t="s">
        <v>971</v>
      </c>
      <c r="D198" s="209" t="s">
        <v>131</v>
      </c>
      <c r="E198" s="209" t="s">
        <v>373</v>
      </c>
      <c r="F198" s="209" t="s">
        <v>972</v>
      </c>
      <c r="G198" s="208" t="s">
        <v>79</v>
      </c>
      <c r="H198" s="208">
        <f>ROUND(2,6)</f>
        <v>2</v>
      </c>
      <c r="I198" s="208">
        <v>0</v>
      </c>
      <c r="J198" s="208">
        <f>ROUND(H198,6) * I198</f>
        <v>0</v>
      </c>
      <c r="K198" s="210"/>
      <c r="L198" s="211">
        <f>ROUND(ROUND(H198,6) * ROUND(K198,2),2)</f>
        <v>0</v>
      </c>
    </row>
    <row r="199" spans="1:12" x14ac:dyDescent="0.2">
      <c r="A199" s="218" t="s">
        <v>31</v>
      </c>
      <c r="B199" s="219"/>
      <c r="F199" s="213" t="s">
        <v>357</v>
      </c>
      <c r="L199" s="221"/>
    </row>
    <row r="200" spans="1:12" x14ac:dyDescent="0.2">
      <c r="A200" s="201" t="s">
        <v>33</v>
      </c>
      <c r="B200" s="219"/>
      <c r="F200" s="216" t="s">
        <v>357</v>
      </c>
      <c r="L200" s="221"/>
    </row>
    <row r="201" spans="1:12" ht="12" thickBot="1" x14ac:dyDescent="0.25">
      <c r="A201" s="218" t="s">
        <v>35</v>
      </c>
      <c r="B201" s="219"/>
      <c r="F201" s="217" t="s">
        <v>495</v>
      </c>
      <c r="L201" s="221"/>
    </row>
    <row r="202" spans="1:12" ht="11.25" customHeight="1" thickBot="1" x14ac:dyDescent="0.25">
      <c r="A202" s="218" t="s">
        <v>27</v>
      </c>
      <c r="B202" s="207">
        <v>48</v>
      </c>
      <c r="C202" s="208" t="s">
        <v>973</v>
      </c>
      <c r="D202" s="209" t="s">
        <v>131</v>
      </c>
      <c r="E202" s="209" t="s">
        <v>373</v>
      </c>
      <c r="F202" s="209" t="s">
        <v>974</v>
      </c>
      <c r="G202" s="208" t="s">
        <v>79</v>
      </c>
      <c r="H202" s="208">
        <f>ROUND(2,6)</f>
        <v>2</v>
      </c>
      <c r="I202" s="208">
        <v>0</v>
      </c>
      <c r="J202" s="208">
        <f>ROUND(H202,6) * I202</f>
        <v>0</v>
      </c>
      <c r="K202" s="210"/>
      <c r="L202" s="211">
        <f>ROUND(ROUND(H202,6) * ROUND(K202,2),2)</f>
        <v>0</v>
      </c>
    </row>
    <row r="203" spans="1:12" x14ac:dyDescent="0.2">
      <c r="A203" s="218" t="s">
        <v>31</v>
      </c>
      <c r="B203" s="219"/>
      <c r="F203" s="213" t="s">
        <v>357</v>
      </c>
      <c r="L203" s="221"/>
    </row>
    <row r="204" spans="1:12" x14ac:dyDescent="0.2">
      <c r="A204" s="201" t="s">
        <v>33</v>
      </c>
      <c r="B204" s="219"/>
      <c r="F204" s="216" t="s">
        <v>357</v>
      </c>
      <c r="L204" s="221"/>
    </row>
    <row r="205" spans="1:12" ht="12" thickBot="1" x14ac:dyDescent="0.25">
      <c r="A205" s="218" t="s">
        <v>35</v>
      </c>
      <c r="B205" s="219"/>
      <c r="F205" s="217" t="s">
        <v>495</v>
      </c>
      <c r="L205" s="221"/>
    </row>
    <row r="206" spans="1:12" ht="11.25" customHeight="1" thickBot="1" x14ac:dyDescent="0.25">
      <c r="A206" s="218" t="s">
        <v>27</v>
      </c>
      <c r="B206" s="207">
        <v>49</v>
      </c>
      <c r="C206" s="208" t="s">
        <v>975</v>
      </c>
      <c r="D206" s="209" t="s">
        <v>131</v>
      </c>
      <c r="E206" s="209" t="s">
        <v>373</v>
      </c>
      <c r="F206" s="209" t="s">
        <v>976</v>
      </c>
      <c r="G206" s="208" t="s">
        <v>79</v>
      </c>
      <c r="H206" s="208">
        <f>ROUND(1,6)</f>
        <v>1</v>
      </c>
      <c r="I206" s="208">
        <v>0</v>
      </c>
      <c r="J206" s="208">
        <f>ROUND(H206,6) * I206</f>
        <v>0</v>
      </c>
      <c r="K206" s="210"/>
      <c r="L206" s="211">
        <f>ROUND(ROUND(H206,6) * ROUND(K206,2),2)</f>
        <v>0</v>
      </c>
    </row>
    <row r="207" spans="1:12" x14ac:dyDescent="0.2">
      <c r="A207" s="218" t="s">
        <v>31</v>
      </c>
      <c r="B207" s="219"/>
      <c r="F207" s="213" t="s">
        <v>357</v>
      </c>
      <c r="L207" s="221"/>
    </row>
    <row r="208" spans="1:12" x14ac:dyDescent="0.2">
      <c r="A208" s="201" t="s">
        <v>33</v>
      </c>
      <c r="B208" s="219"/>
      <c r="F208" s="216" t="s">
        <v>357</v>
      </c>
      <c r="L208" s="221"/>
    </row>
    <row r="209" spans="1:12" ht="12" thickBot="1" x14ac:dyDescent="0.25">
      <c r="A209" s="218" t="s">
        <v>35</v>
      </c>
      <c r="B209" s="219"/>
      <c r="F209" s="217" t="s">
        <v>495</v>
      </c>
      <c r="L209" s="221"/>
    </row>
    <row r="210" spans="1:12" ht="11.25" customHeight="1" thickBot="1" x14ac:dyDescent="0.25">
      <c r="A210" s="218" t="s">
        <v>27</v>
      </c>
      <c r="B210" s="207">
        <v>50</v>
      </c>
      <c r="C210" s="208" t="s">
        <v>977</v>
      </c>
      <c r="D210" s="209" t="s">
        <v>131</v>
      </c>
      <c r="E210" s="209" t="s">
        <v>373</v>
      </c>
      <c r="F210" s="209" t="s">
        <v>978</v>
      </c>
      <c r="G210" s="208" t="s">
        <v>79</v>
      </c>
      <c r="H210" s="208">
        <f>ROUND(1,6)</f>
        <v>1</v>
      </c>
      <c r="I210" s="208">
        <v>0</v>
      </c>
      <c r="J210" s="208">
        <f>ROUND(H210,6) * I210</f>
        <v>0</v>
      </c>
      <c r="K210" s="210"/>
      <c r="L210" s="211">
        <f>ROUND(ROUND(H210,6) * ROUND(K210,2),2)</f>
        <v>0</v>
      </c>
    </row>
    <row r="211" spans="1:12" x14ac:dyDescent="0.2">
      <c r="A211" s="218" t="s">
        <v>31</v>
      </c>
      <c r="B211" s="219"/>
      <c r="F211" s="213" t="s">
        <v>357</v>
      </c>
      <c r="L211" s="221"/>
    </row>
    <row r="212" spans="1:12" x14ac:dyDescent="0.2">
      <c r="A212" s="201" t="s">
        <v>33</v>
      </c>
      <c r="B212" s="219"/>
      <c r="F212" s="216" t="s">
        <v>357</v>
      </c>
      <c r="L212" s="221"/>
    </row>
    <row r="213" spans="1:12" ht="12" thickBot="1" x14ac:dyDescent="0.25">
      <c r="A213" s="218" t="s">
        <v>35</v>
      </c>
      <c r="B213" s="219"/>
      <c r="F213" s="217" t="s">
        <v>495</v>
      </c>
      <c r="L213" s="221"/>
    </row>
    <row r="214" spans="1:12" ht="11.25" customHeight="1" thickBot="1" x14ac:dyDescent="0.25">
      <c r="A214" s="218" t="s">
        <v>27</v>
      </c>
      <c r="B214" s="207">
        <v>51</v>
      </c>
      <c r="C214" s="208" t="s">
        <v>979</v>
      </c>
      <c r="D214" s="209" t="s">
        <v>131</v>
      </c>
      <c r="E214" s="209" t="s">
        <v>843</v>
      </c>
      <c r="F214" s="209" t="s">
        <v>980</v>
      </c>
      <c r="G214" s="208" t="s">
        <v>79</v>
      </c>
      <c r="H214" s="208">
        <f>ROUND(1,6)</f>
        <v>1</v>
      </c>
      <c r="I214" s="208">
        <v>0</v>
      </c>
      <c r="J214" s="208">
        <f>ROUND(H214,6) * I214</f>
        <v>0</v>
      </c>
      <c r="K214" s="210"/>
      <c r="L214" s="211">
        <f>ROUND(ROUND(H214,6) * ROUND(K214,2),2)</f>
        <v>0</v>
      </c>
    </row>
    <row r="215" spans="1:12" x14ac:dyDescent="0.2">
      <c r="A215" s="218" t="s">
        <v>31</v>
      </c>
      <c r="B215" s="219"/>
      <c r="F215" s="213" t="s">
        <v>912</v>
      </c>
      <c r="L215" s="221"/>
    </row>
    <row r="216" spans="1:12" x14ac:dyDescent="0.2">
      <c r="A216" s="201" t="s">
        <v>33</v>
      </c>
      <c r="B216" s="219"/>
      <c r="F216" s="216" t="s">
        <v>357</v>
      </c>
      <c r="L216" s="221"/>
    </row>
    <row r="217" spans="1:12" ht="102" thickBot="1" x14ac:dyDescent="0.25">
      <c r="A217" s="218" t="s">
        <v>35</v>
      </c>
      <c r="B217" s="219"/>
      <c r="F217" s="217" t="s">
        <v>845</v>
      </c>
      <c r="L217" s="221"/>
    </row>
    <row r="218" spans="1:12" ht="11.25" customHeight="1" thickBot="1" x14ac:dyDescent="0.25">
      <c r="A218" s="218" t="s">
        <v>27</v>
      </c>
      <c r="B218" s="207">
        <v>52</v>
      </c>
      <c r="C218" s="208" t="s">
        <v>981</v>
      </c>
      <c r="D218" s="209" t="s">
        <v>131</v>
      </c>
      <c r="E218" s="209" t="s">
        <v>982</v>
      </c>
      <c r="F218" s="209" t="s">
        <v>983</v>
      </c>
      <c r="G218" s="208" t="s">
        <v>470</v>
      </c>
      <c r="H218" s="208">
        <f>ROUND(16,6)</f>
        <v>16</v>
      </c>
      <c r="I218" s="208">
        <v>0</v>
      </c>
      <c r="J218" s="208">
        <f>ROUND(H218,6) * I218</f>
        <v>0</v>
      </c>
      <c r="K218" s="210"/>
      <c r="L218" s="211">
        <f>ROUND(ROUND(H218,6) * ROUND(K218,2),2)</f>
        <v>0</v>
      </c>
    </row>
    <row r="219" spans="1:12" x14ac:dyDescent="0.2">
      <c r="A219" s="218" t="s">
        <v>31</v>
      </c>
      <c r="B219" s="219"/>
      <c r="F219" s="213" t="s">
        <v>984</v>
      </c>
      <c r="L219" s="221"/>
    </row>
    <row r="220" spans="1:12" x14ac:dyDescent="0.2">
      <c r="A220" s="201" t="s">
        <v>33</v>
      </c>
      <c r="B220" s="219"/>
      <c r="F220" s="216" t="s">
        <v>357</v>
      </c>
      <c r="L220" s="221"/>
    </row>
    <row r="221" spans="1:12" ht="79.5" thickBot="1" x14ac:dyDescent="0.25">
      <c r="A221" s="218" t="s">
        <v>35</v>
      </c>
      <c r="B221" s="219"/>
      <c r="F221" s="217" t="s">
        <v>985</v>
      </c>
      <c r="L221" s="221"/>
    </row>
    <row r="222" spans="1:12" ht="11.25" customHeight="1" thickBot="1" x14ac:dyDescent="0.25">
      <c r="A222" s="218" t="s">
        <v>27</v>
      </c>
      <c r="B222" s="207">
        <v>53</v>
      </c>
      <c r="C222" s="208" t="s">
        <v>986</v>
      </c>
      <c r="D222" s="209" t="s">
        <v>131</v>
      </c>
      <c r="E222" s="209" t="s">
        <v>843</v>
      </c>
      <c r="F222" s="209" t="s">
        <v>987</v>
      </c>
      <c r="G222" s="208" t="s">
        <v>79</v>
      </c>
      <c r="H222" s="208">
        <f>ROUND(2,6)</f>
        <v>2</v>
      </c>
      <c r="I222" s="208">
        <v>0</v>
      </c>
      <c r="J222" s="208">
        <f>ROUND(H222,6) * I222</f>
        <v>0</v>
      </c>
      <c r="K222" s="210"/>
      <c r="L222" s="211">
        <f>ROUND(ROUND(H222,6) * ROUND(K222,2),2)</f>
        <v>0</v>
      </c>
    </row>
    <row r="223" spans="1:12" x14ac:dyDescent="0.2">
      <c r="A223" s="218" t="s">
        <v>31</v>
      </c>
      <c r="B223" s="219"/>
      <c r="F223" s="213" t="s">
        <v>357</v>
      </c>
      <c r="L223" s="221"/>
    </row>
    <row r="224" spans="1:12" x14ac:dyDescent="0.2">
      <c r="A224" s="201" t="s">
        <v>33</v>
      </c>
      <c r="B224" s="219"/>
      <c r="F224" s="216" t="s">
        <v>357</v>
      </c>
      <c r="L224" s="221"/>
    </row>
    <row r="225" spans="1:12" ht="90.75" thickBot="1" x14ac:dyDescent="0.25">
      <c r="A225" s="218" t="s">
        <v>35</v>
      </c>
      <c r="B225" s="219"/>
      <c r="F225" s="217" t="s">
        <v>988</v>
      </c>
      <c r="L225" s="221"/>
    </row>
    <row r="226" spans="1:12" ht="11.25" customHeight="1" thickBot="1" x14ac:dyDescent="0.25">
      <c r="A226" s="218" t="s">
        <v>27</v>
      </c>
      <c r="B226" s="207">
        <v>54</v>
      </c>
      <c r="C226" s="208" t="s">
        <v>989</v>
      </c>
      <c r="D226" s="209" t="s">
        <v>131</v>
      </c>
      <c r="E226" s="209" t="s">
        <v>843</v>
      </c>
      <c r="F226" s="209" t="s">
        <v>990</v>
      </c>
      <c r="G226" s="208" t="s">
        <v>79</v>
      </c>
      <c r="H226" s="208">
        <f>ROUND(3,6)</f>
        <v>3</v>
      </c>
      <c r="I226" s="208">
        <v>0</v>
      </c>
      <c r="J226" s="208">
        <f>ROUND(H226,6) * I226</f>
        <v>0</v>
      </c>
      <c r="K226" s="210"/>
      <c r="L226" s="211">
        <f>ROUND(ROUND(H226,6) * ROUND(K226,2),2)</f>
        <v>0</v>
      </c>
    </row>
    <row r="227" spans="1:12" x14ac:dyDescent="0.2">
      <c r="A227" s="218" t="s">
        <v>31</v>
      </c>
      <c r="B227" s="219"/>
      <c r="F227" s="213" t="s">
        <v>357</v>
      </c>
      <c r="L227" s="221"/>
    </row>
    <row r="228" spans="1:12" x14ac:dyDescent="0.2">
      <c r="A228" s="201" t="s">
        <v>33</v>
      </c>
      <c r="B228" s="219"/>
      <c r="F228" s="216" t="s">
        <v>357</v>
      </c>
      <c r="L228" s="221"/>
    </row>
    <row r="229" spans="1:12" ht="90.75" thickBot="1" x14ac:dyDescent="0.25">
      <c r="A229" s="218" t="s">
        <v>35</v>
      </c>
      <c r="B229" s="219"/>
      <c r="F229" s="217" t="s">
        <v>991</v>
      </c>
      <c r="L229" s="221"/>
    </row>
    <row r="230" spans="1:12" ht="11.25" customHeight="1" thickBot="1" x14ac:dyDescent="0.25">
      <c r="A230" s="218" t="s">
        <v>27</v>
      </c>
      <c r="B230" s="207">
        <v>55</v>
      </c>
      <c r="C230" s="208" t="s">
        <v>992</v>
      </c>
      <c r="D230" s="209" t="s">
        <v>131</v>
      </c>
      <c r="E230" s="209" t="s">
        <v>843</v>
      </c>
      <c r="F230" s="209" t="s">
        <v>993</v>
      </c>
      <c r="G230" s="208" t="s">
        <v>79</v>
      </c>
      <c r="H230" s="208">
        <f>ROUND(1,6)</f>
        <v>1</v>
      </c>
      <c r="I230" s="208">
        <v>0</v>
      </c>
      <c r="J230" s="208">
        <f>ROUND(H230,6) * I230</f>
        <v>0</v>
      </c>
      <c r="K230" s="210"/>
      <c r="L230" s="211">
        <f>ROUND(ROUND(H230,6) * ROUND(K230,2),2)</f>
        <v>0</v>
      </c>
    </row>
    <row r="231" spans="1:12" x14ac:dyDescent="0.2">
      <c r="A231" s="218" t="s">
        <v>31</v>
      </c>
      <c r="B231" s="219"/>
      <c r="F231" s="213" t="s">
        <v>357</v>
      </c>
      <c r="L231" s="221"/>
    </row>
    <row r="232" spans="1:12" x14ac:dyDescent="0.2">
      <c r="A232" s="201" t="s">
        <v>33</v>
      </c>
      <c r="B232" s="219"/>
      <c r="F232" s="216" t="s">
        <v>357</v>
      </c>
      <c r="L232" s="221"/>
    </row>
    <row r="233" spans="1:12" ht="90.75" thickBot="1" x14ac:dyDescent="0.25">
      <c r="A233" s="218" t="s">
        <v>35</v>
      </c>
      <c r="B233" s="219"/>
      <c r="F233" s="217" t="s">
        <v>988</v>
      </c>
      <c r="L233" s="221"/>
    </row>
    <row r="234" spans="1:12" ht="11.25" customHeight="1" thickBot="1" x14ac:dyDescent="0.25">
      <c r="A234" s="218" t="s">
        <v>27</v>
      </c>
      <c r="B234" s="207">
        <v>56</v>
      </c>
      <c r="C234" s="208" t="s">
        <v>994</v>
      </c>
      <c r="D234" s="209" t="s">
        <v>131</v>
      </c>
      <c r="E234" s="209" t="s">
        <v>843</v>
      </c>
      <c r="F234" s="209" t="s">
        <v>995</v>
      </c>
      <c r="G234" s="208" t="s">
        <v>79</v>
      </c>
      <c r="H234" s="208">
        <f>ROUND(1,6)</f>
        <v>1</v>
      </c>
      <c r="I234" s="208">
        <v>0</v>
      </c>
      <c r="J234" s="208">
        <f>ROUND(H234,6) * I234</f>
        <v>0</v>
      </c>
      <c r="K234" s="210"/>
      <c r="L234" s="211">
        <f>ROUND(ROUND(H234,6) * ROUND(K234,2),2)</f>
        <v>0</v>
      </c>
    </row>
    <row r="235" spans="1:12" x14ac:dyDescent="0.2">
      <c r="A235" s="218" t="s">
        <v>31</v>
      </c>
      <c r="B235" s="219"/>
      <c r="F235" s="213" t="s">
        <v>357</v>
      </c>
      <c r="L235" s="221"/>
    </row>
    <row r="236" spans="1:12" x14ac:dyDescent="0.2">
      <c r="A236" s="201" t="s">
        <v>33</v>
      </c>
      <c r="B236" s="219"/>
      <c r="F236" s="216" t="s">
        <v>357</v>
      </c>
      <c r="L236" s="221"/>
    </row>
    <row r="237" spans="1:12" ht="57" thickBot="1" x14ac:dyDescent="0.25">
      <c r="A237" s="218" t="s">
        <v>35</v>
      </c>
      <c r="B237" s="219"/>
      <c r="F237" s="217" t="s">
        <v>996</v>
      </c>
      <c r="L237" s="221"/>
    </row>
    <row r="238" spans="1:12" ht="13.5" customHeight="1" thickBot="1" x14ac:dyDescent="0.25">
      <c r="B238" s="222" t="s">
        <v>399</v>
      </c>
      <c r="C238" s="223" t="s">
        <v>400</v>
      </c>
      <c r="D238" s="224"/>
      <c r="E238" s="224"/>
      <c r="F238" s="224" t="s">
        <v>479</v>
      </c>
      <c r="G238" s="224"/>
      <c r="H238" s="224"/>
      <c r="I238" s="224"/>
      <c r="J238" s="224"/>
      <c r="K238" s="224"/>
      <c r="L238" s="225">
        <f>SUM(L14:L237)</f>
        <v>0</v>
      </c>
    </row>
  </sheetData>
  <autoFilter ref="A12:L12" xr:uid="{00000000-0009-0000-0000-000000000000}"/>
  <mergeCells count="28">
    <mergeCell ref="K10:L11"/>
    <mergeCell ref="B8:D8"/>
    <mergeCell ref="G8:H8"/>
    <mergeCell ref="I8:J8"/>
    <mergeCell ref="B9:J9"/>
    <mergeCell ref="B10:B12"/>
    <mergeCell ref="C10:C12"/>
    <mergeCell ref="D10:D12"/>
    <mergeCell ref="E10:E12"/>
    <mergeCell ref="F10:F12"/>
    <mergeCell ref="G10:G12"/>
    <mergeCell ref="B7:D7"/>
    <mergeCell ref="F7:H7"/>
    <mergeCell ref="I7:J7"/>
    <mergeCell ref="H10:H12"/>
    <mergeCell ref="I10:I12"/>
    <mergeCell ref="J10:J12"/>
    <mergeCell ref="K2:L2"/>
    <mergeCell ref="K3:L3"/>
    <mergeCell ref="F5:H5"/>
    <mergeCell ref="I5:J5"/>
    <mergeCell ref="F6:H6"/>
    <mergeCell ref="I6:J6"/>
    <mergeCell ref="B4:D4"/>
    <mergeCell ref="I4:J4"/>
    <mergeCell ref="B1:H1"/>
    <mergeCell ref="B2:C2"/>
    <mergeCell ref="I2:J2"/>
  </mergeCells>
  <conditionalFormatting sqref="F6">
    <cfRule type="expression" dxfId="58" priority="1">
      <formula>$E$5="Ostatní"</formula>
    </cfRule>
    <cfRule type="expression" dxfId="57" priority="2">
      <formula>$E$6="Ostatní"</formula>
    </cfRule>
  </conditionalFormatting>
  <dataValidations count="9">
    <dataValidation allowBlank="1" showInputMessage="1" showErrorMessage="1" promptTitle="Číselné označení SO/PS " prompt="musí být uvedeno i v názvu listu SO (nebo PS) XX-XX-XX._x000a_Každé SO/PS musí být zpracováno v samostatném formuláři." sqref="D3" xr:uid="{9C17419C-1E15-45A0-95B9-0495410FCAC6}"/>
    <dataValidation type="date" allowBlank="1" showInputMessage="1" showErrorMessage="1" prompt="Uvede se předpokládaná doba zahájení realizace konkrétního SO/PS dle Harmonogramu výstavby (den.měsíc.rok - např. 01.12.2020), který je uveden v příslušné části dokumentace stavby." sqref="E7" xr:uid="{62CAB7C7-5BCB-455A-8BAC-1EC0635BCBF9}">
      <formula1>42370</formula1>
      <formula2>55153</formula2>
    </dataValidation>
    <dataValidation type="date" allowBlank="1" showInputMessage="1" showErrorMessage="1" prompt="Uvede se předpokládaná doba ukončení realizace konkrétního SO/PS dle Harmonogramu výstavby (den.měsíc.rok - např. 01.12.2020), který je uveden v příslušné části dokumentace stavby." sqref="E8" xr:uid="{99249429-58D7-40D0-901C-876F5F484FB7}">
      <formula1>42370</formula1>
      <formula2>55153</formula2>
    </dataValidation>
    <dataValidation allowBlank="1" showInputMessage="1" showErrorMessage="1" promptTitle="S-kód" prompt="Číslo pod kterým je stavba evidovaná v systému SŽDC." sqref="K6" xr:uid="{ECC5A03F-27F3-4491-8666-8BBE99F731A2}"/>
    <dataValidation type="date" allowBlank="1" showInputMessage="1" showErrorMessage="1" errorTitle="Špatný datum" error="Datum musí být v rozmezí_x000a_od 1.1.2016_x000a_do 31.12.2050" promptTitle="Vložit datum" prompt="ve formátu: dd.mm.rrrr" sqref="K8" xr:uid="{CFE79D37-869A-4893-A9D4-8AD2688DF657}">
      <formula1>42370</formula1>
      <formula2>55153</formula2>
    </dataValidation>
    <dataValidation type="list" allowBlank="1" showInputMessage="1" showErrorMessage="1" promptTitle="Klasifikace" prompt="pro zatřídění stavebních a inženýrských objektů_x000a_(viz Portál veřejných zakázek MMR):_x000a_Struktura klasifikace:_x000a_1. až 3. místo obor_x000a_4. místo skupina_x000a_5. místo podskupina_x000a_6. místo konstrukčně materiálová charakteristika_x000a_7. místo druh stavební akce_x000a_" sqref="K4" xr:uid="{9235BEB0-6F5B-4C02-A1E7-F626BE96F1A6}">
      <formula1>"801,802,803,811,812, 813, 814,815, 817, 821,822, 823,824,825,826,827,828,831,832,833,838,839"</formula1>
    </dataValidation>
    <dataValidation type="list" allowBlank="1" showInputMessage="1" showErrorMessage="1" promptTitle="Výběr stádia dle seznamu:" prompt="Stádium 3_x000a_Stádium 2" sqref="E5" xr:uid="{531C6171-1DC2-4CD4-8A6D-9F60064F6797}">
      <formula1>"Stádium 2,Stádium 3"</formula1>
    </dataValidation>
    <dataValidation type="date" allowBlank="1" showInputMessage="1" showErrorMessage="1" sqref="L8" xr:uid="{5895F265-DEC9-4D1A-9110-2F6ABC746FA7}">
      <formula1>42370</formula1>
      <formula2>55153</formula2>
    </dataValidation>
    <dataValidation type="list" allowBlank="1" showInputMessage="1" showErrorMessage="1" sqref="E6" xr:uid="{CBB2EF17-60D0-4DB3-B6CA-F45B7ED27882}">
      <formula1>"SŽ, Ostatní"</formula1>
    </dataValidation>
  </dataValidations>
  <pageMargins left="0.70833330000000005" right="0.70833330000000005" top="0.74791660000000004" bottom="0.74791660000000004" header="0.3152778" footer="0.3152778"/>
  <pageSetup paperSize="9" scale="69" fitToHeight="0" orientation="landscape" blackAndWhite="1" r:id="rId1"/>
  <headerFooter>
    <oddHeader>&amp;L&amp;"Arial,Tučné"&amp;10FORMULÁŘ SO/PS
&amp;"Arial,Kurzíva"&amp;8verze SOPS/PR/2017/11/01</oddHeader>
    <oddFooter>&amp;L&amp;"Arial,Obyčejné"&amp;10&amp;A&amp;R&amp;"Arial,Obyčejné"&amp;10&amp;P/&amp;N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E2B5F-E590-4F9E-9A89-900392A82AF2}">
  <sheetPr codeName="List6">
    <pageSetUpPr fitToPage="1"/>
  </sheetPr>
  <dimension ref="A1:O44"/>
  <sheetViews>
    <sheetView showGridLines="0" tabSelected="1" zoomScale="115" zoomScaleNormal="115" zoomScaleSheetLayoutView="85" workbookViewId="0">
      <pane ySplit="12" topLeftCell="A13" activePane="bottomLeft" state="frozen"/>
      <selection pane="bottomLeft" activeCell="D17" sqref="D17"/>
    </sheetView>
  </sheetViews>
  <sheetFormatPr defaultColWidth="8" defaultRowHeight="11.25" x14ac:dyDescent="0.2"/>
  <cols>
    <col min="1" max="1" width="3.375" style="218" customWidth="1"/>
    <col min="2" max="2" width="7.5" style="218" customWidth="1"/>
    <col min="3" max="3" width="9.25" style="218" customWidth="1"/>
    <col min="4" max="4" width="8.75" style="218" customWidth="1"/>
    <col min="5" max="5" width="10" style="218" customWidth="1"/>
    <col min="6" max="6" width="64.875" style="218" customWidth="1"/>
    <col min="7" max="7" width="7.875" style="220" customWidth="1"/>
    <col min="8" max="8" width="11.375" style="220" customWidth="1"/>
    <col min="9" max="9" width="9.5" style="220" customWidth="1"/>
    <col min="10" max="10" width="8.875" style="220" customWidth="1"/>
    <col min="11" max="11" width="11.25" style="220" customWidth="1"/>
    <col min="12" max="12" width="16.625" style="220" customWidth="1"/>
    <col min="13" max="14" width="24.625" style="218" customWidth="1"/>
    <col min="15" max="15" width="8" style="218" customWidth="1"/>
    <col min="16" max="16384" width="8" style="218"/>
  </cols>
  <sheetData>
    <row r="1" spans="1:15" s="201" customFormat="1" ht="30.75" customHeight="1" thickTop="1" thickBot="1" x14ac:dyDescent="0.25">
      <c r="B1" s="408" t="s">
        <v>997</v>
      </c>
      <c r="C1" s="409"/>
      <c r="D1" s="277"/>
      <c r="E1" s="277"/>
      <c r="F1" s="278" t="s">
        <v>343</v>
      </c>
      <c r="G1" s="277"/>
      <c r="H1" s="279"/>
      <c r="I1" s="280"/>
      <c r="J1" s="281"/>
      <c r="K1" s="281"/>
      <c r="L1" s="282" t="str">
        <f>D3</f>
        <v>SO 999.98.98</v>
      </c>
      <c r="M1" s="283"/>
    </row>
    <row r="2" spans="1:15" s="201" customFormat="1" ht="57" customHeight="1" thickTop="1" thickBot="1" x14ac:dyDescent="0.25">
      <c r="B2" s="367" t="s">
        <v>1</v>
      </c>
      <c r="C2" s="368"/>
      <c r="D2" s="410" t="s">
        <v>474</v>
      </c>
      <c r="E2" s="410"/>
      <c r="F2" s="410"/>
      <c r="G2" s="410"/>
      <c r="H2" s="411"/>
      <c r="I2" s="412" t="s">
        <v>346</v>
      </c>
      <c r="J2" s="413"/>
      <c r="K2" s="414">
        <f>SUMIFS(L:L,B:B,"SOUČET")</f>
        <v>0</v>
      </c>
      <c r="L2" s="415"/>
    </row>
    <row r="3" spans="1:15" s="201" customFormat="1" ht="42.75" customHeight="1" thickTop="1" thickBot="1" x14ac:dyDescent="0.25">
      <c r="B3" s="284" t="s">
        <v>347</v>
      </c>
      <c r="C3" s="285"/>
      <c r="D3" s="424" t="s">
        <v>998</v>
      </c>
      <c r="E3" s="424"/>
      <c r="F3" s="425" t="s">
        <v>342</v>
      </c>
      <c r="G3" s="425"/>
      <c r="H3" s="426"/>
      <c r="I3" s="286"/>
      <c r="J3" s="287"/>
      <c r="K3" s="288"/>
      <c r="L3" s="289"/>
    </row>
    <row r="4" spans="1:15" s="201" customFormat="1" ht="18" customHeight="1" thickTop="1" x14ac:dyDescent="0.2">
      <c r="B4" s="416" t="s">
        <v>349</v>
      </c>
      <c r="C4" s="417"/>
      <c r="D4" s="418"/>
      <c r="E4" s="290" t="s">
        <v>999</v>
      </c>
      <c r="F4" s="291" t="s">
        <v>1000</v>
      </c>
      <c r="G4" s="181"/>
      <c r="H4" s="182"/>
      <c r="I4" s="419" t="s">
        <v>351</v>
      </c>
      <c r="J4" s="420"/>
      <c r="K4" s="292"/>
      <c r="L4" s="293"/>
    </row>
    <row r="5" spans="1:15" s="201" customFormat="1" ht="18" customHeight="1" x14ac:dyDescent="0.2">
      <c r="B5" s="294" t="s">
        <v>352</v>
      </c>
      <c r="C5" s="295"/>
      <c r="D5" s="295"/>
      <c r="E5" s="290" t="s">
        <v>353</v>
      </c>
      <c r="F5" s="421" t="str">
        <f>IF((E5="Stádium 2"),"  Dokumentace pro územní řízení DUR/povolení záměru dle NSZ",(IF((E5="Stádium 3"),"  Projektová dokumentace","")))</f>
        <v xml:space="preserve">  Projektová dokumentace</v>
      </c>
      <c r="G5" s="421"/>
      <c r="H5" s="422"/>
      <c r="I5" s="423" t="s">
        <v>354</v>
      </c>
      <c r="J5" s="418"/>
      <c r="K5" s="296" t="s">
        <v>477</v>
      </c>
      <c r="L5" s="188"/>
    </row>
    <row r="6" spans="1:15" s="201" customFormat="1" ht="18" customHeight="1" x14ac:dyDescent="0.2">
      <c r="B6" s="294" t="s">
        <v>355</v>
      </c>
      <c r="C6" s="295"/>
      <c r="D6" s="295"/>
      <c r="E6" s="296" t="s">
        <v>356</v>
      </c>
      <c r="F6" s="427"/>
      <c r="G6" s="427"/>
      <c r="H6" s="428"/>
      <c r="I6" s="423" t="s">
        <v>358</v>
      </c>
      <c r="J6" s="418"/>
      <c r="K6" s="296" t="s">
        <v>359</v>
      </c>
      <c r="L6" s="188"/>
      <c r="O6" s="297"/>
    </row>
    <row r="7" spans="1:15" s="201" customFormat="1" ht="18" customHeight="1" x14ac:dyDescent="0.2">
      <c r="B7" s="429" t="s">
        <v>360</v>
      </c>
      <c r="C7" s="430"/>
      <c r="D7" s="430"/>
      <c r="E7" s="298">
        <v>46266</v>
      </c>
      <c r="F7" s="431" t="s">
        <v>361</v>
      </c>
      <c r="G7" s="432"/>
      <c r="H7" s="433"/>
      <c r="I7" s="434" t="s">
        <v>362</v>
      </c>
      <c r="J7" s="417"/>
      <c r="K7" s="299"/>
      <c r="L7" s="188"/>
      <c r="M7" s="300"/>
      <c r="O7" s="301"/>
    </row>
    <row r="8" spans="1:15" s="201" customFormat="1" ht="19.5" customHeight="1" thickBot="1" x14ac:dyDescent="0.25">
      <c r="B8" s="435" t="s">
        <v>363</v>
      </c>
      <c r="C8" s="436"/>
      <c r="D8" s="436"/>
      <c r="E8" s="302">
        <v>46660</v>
      </c>
      <c r="F8" s="303"/>
      <c r="G8" s="437"/>
      <c r="H8" s="438"/>
      <c r="I8" s="439" t="s">
        <v>364</v>
      </c>
      <c r="J8" s="430"/>
      <c r="K8" s="304"/>
      <c r="L8" s="196"/>
    </row>
    <row r="9" spans="1:15" s="201" customFormat="1" ht="9.75" customHeight="1" x14ac:dyDescent="0.2">
      <c r="B9" s="442">
        <f>F2</f>
        <v>0</v>
      </c>
      <c r="C9" s="443"/>
      <c r="D9" s="443"/>
      <c r="E9" s="443"/>
      <c r="F9" s="443"/>
      <c r="G9" s="443"/>
      <c r="H9" s="443"/>
      <c r="I9" s="443"/>
      <c r="J9" s="443"/>
      <c r="K9" s="305" t="str">
        <f>$I$5</f>
        <v>ISPROFIN:</v>
      </c>
      <c r="L9" s="306" t="str">
        <f>K5</f>
        <v>5723530051</v>
      </c>
    </row>
    <row r="10" spans="1:15" s="201" customFormat="1" ht="15" customHeight="1" x14ac:dyDescent="0.2">
      <c r="B10" s="444" t="s">
        <v>8</v>
      </c>
      <c r="C10" s="446" t="s">
        <v>9</v>
      </c>
      <c r="D10" s="446" t="s">
        <v>10</v>
      </c>
      <c r="E10" s="446" t="s">
        <v>365</v>
      </c>
      <c r="F10" s="448" t="s">
        <v>366</v>
      </c>
      <c r="G10" s="448" t="s">
        <v>12</v>
      </c>
      <c r="H10" s="448" t="s">
        <v>13</v>
      </c>
      <c r="I10" s="446" t="s">
        <v>367</v>
      </c>
      <c r="J10" s="446" t="s">
        <v>368</v>
      </c>
      <c r="K10" s="440" t="s">
        <v>14</v>
      </c>
      <c r="L10" s="441"/>
    </row>
    <row r="11" spans="1:15" s="201" customFormat="1" ht="15" customHeight="1" x14ac:dyDescent="0.2">
      <c r="B11" s="444"/>
      <c r="C11" s="446"/>
      <c r="D11" s="446"/>
      <c r="E11" s="446"/>
      <c r="F11" s="448"/>
      <c r="G11" s="448"/>
      <c r="H11" s="448"/>
      <c r="I11" s="446"/>
      <c r="J11" s="446"/>
      <c r="K11" s="440"/>
      <c r="L11" s="441"/>
    </row>
    <row r="12" spans="1:15" s="201" customFormat="1" ht="12.75" customHeight="1" thickBot="1" x14ac:dyDescent="0.25">
      <c r="B12" s="445"/>
      <c r="C12" s="447"/>
      <c r="D12" s="447"/>
      <c r="E12" s="447"/>
      <c r="F12" s="449"/>
      <c r="G12" s="449"/>
      <c r="H12" s="449"/>
      <c r="I12" s="447"/>
      <c r="J12" s="447"/>
      <c r="K12" s="307" t="s">
        <v>15</v>
      </c>
      <c r="L12" s="308" t="s">
        <v>16</v>
      </c>
    </row>
    <row r="13" spans="1:15" s="201" customFormat="1" ht="15" customHeight="1" thickBot="1" x14ac:dyDescent="0.25">
      <c r="A13" s="309" t="s">
        <v>369</v>
      </c>
      <c r="B13" s="310" t="s">
        <v>370</v>
      </c>
      <c r="C13" s="311">
        <v>1</v>
      </c>
      <c r="D13" s="312"/>
      <c r="E13" s="312"/>
      <c r="F13" s="313" t="s">
        <v>1001</v>
      </c>
      <c r="G13" s="311"/>
      <c r="H13" s="311"/>
      <c r="I13" s="311"/>
      <c r="J13" s="311"/>
      <c r="K13" s="311"/>
      <c r="L13" s="314"/>
    </row>
    <row r="14" spans="1:15" s="201" customFormat="1" ht="13.5" customHeight="1" thickBot="1" x14ac:dyDescent="0.25">
      <c r="A14" s="201" t="s">
        <v>27</v>
      </c>
      <c r="B14" s="315">
        <f>1+MAX($B$13:B13)</f>
        <v>1</v>
      </c>
      <c r="C14" s="316" t="str">
        <f>IF(B14&lt;10,CONCATENATE("VSEOB00",B14),CONCATENATE("VSEOB0",B14))</f>
        <v>VSEOB001</v>
      </c>
      <c r="D14" s="317"/>
      <c r="E14" s="316" t="s">
        <v>481</v>
      </c>
      <c r="F14" s="318" t="s">
        <v>1002</v>
      </c>
      <c r="G14" s="316" t="s">
        <v>30</v>
      </c>
      <c r="H14" s="319">
        <v>1</v>
      </c>
      <c r="I14" s="316"/>
      <c r="J14" s="320" t="str">
        <f>IF(I14=0,"",I14*H14)</f>
        <v/>
      </c>
      <c r="K14" s="321"/>
      <c r="L14" s="322">
        <f>ROUND((ROUND(H14,3))*(ROUND(K14,2)),2)</f>
        <v>0</v>
      </c>
    </row>
    <row r="15" spans="1:15" s="201" customFormat="1" ht="12.75" customHeight="1" x14ac:dyDescent="0.2">
      <c r="A15" s="201" t="s">
        <v>31</v>
      </c>
      <c r="B15" s="323"/>
      <c r="F15" s="324" t="s">
        <v>1003</v>
      </c>
      <c r="G15" s="214"/>
      <c r="H15" s="214"/>
      <c r="I15" s="214"/>
      <c r="J15" s="214"/>
      <c r="K15" s="214"/>
      <c r="L15" s="325"/>
    </row>
    <row r="16" spans="1:15" s="201" customFormat="1" ht="12.75" customHeight="1" x14ac:dyDescent="0.2">
      <c r="A16" s="201" t="s">
        <v>33</v>
      </c>
      <c r="B16" s="323"/>
      <c r="F16" s="326" t="s">
        <v>1004</v>
      </c>
      <c r="G16" s="214"/>
      <c r="H16" s="214"/>
      <c r="I16" s="214"/>
      <c r="J16" s="214"/>
      <c r="K16" s="214"/>
      <c r="L16" s="325"/>
    </row>
    <row r="17" spans="1:12" s="201" customFormat="1" ht="102" thickBot="1" x14ac:dyDescent="0.25">
      <c r="A17" s="201" t="s">
        <v>35</v>
      </c>
      <c r="B17" s="327"/>
      <c r="C17" s="328"/>
      <c r="D17" s="328"/>
      <c r="E17" s="328"/>
      <c r="F17" s="329" t="s">
        <v>1005</v>
      </c>
      <c r="G17" s="330"/>
      <c r="H17" s="330"/>
      <c r="I17" s="330"/>
      <c r="J17" s="330"/>
      <c r="K17" s="330"/>
      <c r="L17" s="331"/>
    </row>
    <row r="18" spans="1:12" s="201" customFormat="1" ht="13.5" customHeight="1" thickBot="1" x14ac:dyDescent="0.25">
      <c r="A18" s="201" t="s">
        <v>27</v>
      </c>
      <c r="B18" s="315">
        <f>1+MAX($B$13:B17)</f>
        <v>2</v>
      </c>
      <c r="C18" s="316" t="str">
        <f>IF(B18&lt;10,CONCATENATE("VSEOB00",B18),CONCATENATE("VSEOB0",B18))</f>
        <v>VSEOB002</v>
      </c>
      <c r="D18" s="317"/>
      <c r="E18" s="316" t="s">
        <v>481</v>
      </c>
      <c r="F18" s="318" t="s">
        <v>1006</v>
      </c>
      <c r="G18" s="316" t="s">
        <v>30</v>
      </c>
      <c r="H18" s="319">
        <v>1</v>
      </c>
      <c r="I18" s="316"/>
      <c r="J18" s="320" t="str">
        <f>IF(I18=0,"",I18*H18)</f>
        <v/>
      </c>
      <c r="K18" s="321"/>
      <c r="L18" s="322">
        <f>ROUND((ROUND(H18,3))*(ROUND(K18,2)),2)</f>
        <v>0</v>
      </c>
    </row>
    <row r="19" spans="1:12" s="201" customFormat="1" ht="12.75" customHeight="1" x14ac:dyDescent="0.2">
      <c r="A19" s="201" t="s">
        <v>31</v>
      </c>
      <c r="B19" s="323"/>
      <c r="F19" s="324" t="s">
        <v>1003</v>
      </c>
      <c r="G19" s="214"/>
      <c r="H19" s="214"/>
      <c r="I19" s="214"/>
      <c r="J19" s="214"/>
      <c r="K19" s="214"/>
      <c r="L19" s="325"/>
    </row>
    <row r="20" spans="1:12" s="201" customFormat="1" ht="12.75" customHeight="1" x14ac:dyDescent="0.2">
      <c r="A20" s="201" t="s">
        <v>33</v>
      </c>
      <c r="B20" s="323"/>
      <c r="F20" s="326" t="s">
        <v>1004</v>
      </c>
      <c r="G20" s="214"/>
      <c r="H20" s="214"/>
      <c r="I20" s="214"/>
      <c r="J20" s="214"/>
      <c r="K20" s="214"/>
      <c r="L20" s="325"/>
    </row>
    <row r="21" spans="1:12" s="201" customFormat="1" ht="77.25" customHeight="1" thickBot="1" x14ac:dyDescent="0.25">
      <c r="A21" s="201" t="s">
        <v>35</v>
      </c>
      <c r="B21" s="332"/>
      <c r="C21" s="333"/>
      <c r="D21" s="333"/>
      <c r="E21" s="333"/>
      <c r="F21" s="334" t="s">
        <v>1007</v>
      </c>
      <c r="G21" s="335"/>
      <c r="H21" s="335"/>
      <c r="I21" s="335"/>
      <c r="J21" s="335"/>
      <c r="K21" s="335"/>
      <c r="L21" s="336"/>
    </row>
    <row r="22" spans="1:12" s="201" customFormat="1" ht="13.5" customHeight="1" thickBot="1" x14ac:dyDescent="0.25">
      <c r="A22" s="201" t="s">
        <v>27</v>
      </c>
      <c r="B22" s="315">
        <f>1+MAX($B$13:B21)</f>
        <v>3</v>
      </c>
      <c r="C22" s="316" t="str">
        <f>IF(B22&lt;10,CONCATENATE("VSEOB00",B22),CONCATENATE("VSEOB0",B22))</f>
        <v>VSEOB003</v>
      </c>
      <c r="D22" s="317"/>
      <c r="E22" s="316" t="s">
        <v>481</v>
      </c>
      <c r="F22" s="318" t="s">
        <v>1008</v>
      </c>
      <c r="G22" s="316" t="s">
        <v>30</v>
      </c>
      <c r="H22" s="319">
        <v>1</v>
      </c>
      <c r="I22" s="316"/>
      <c r="J22" s="320" t="str">
        <f>IF(I22=0,"",I22*H22)</f>
        <v/>
      </c>
      <c r="K22" s="321"/>
      <c r="L22" s="322">
        <f>ROUND((ROUND(H22,3))*(ROUND(K22,2)),2)</f>
        <v>0</v>
      </c>
    </row>
    <row r="23" spans="1:12" s="201" customFormat="1" ht="12.75" customHeight="1" x14ac:dyDescent="0.2">
      <c r="A23" s="201" t="s">
        <v>31</v>
      </c>
      <c r="B23" s="323"/>
      <c r="F23" s="324" t="s">
        <v>1003</v>
      </c>
      <c r="G23" s="214"/>
      <c r="H23" s="214"/>
      <c r="I23" s="214"/>
      <c r="J23" s="214"/>
      <c r="K23" s="214"/>
      <c r="L23" s="325"/>
    </row>
    <row r="24" spans="1:12" s="201" customFormat="1" ht="12.75" customHeight="1" x14ac:dyDescent="0.2">
      <c r="A24" s="201" t="s">
        <v>33</v>
      </c>
      <c r="B24" s="323"/>
      <c r="F24" s="326" t="s">
        <v>1004</v>
      </c>
      <c r="G24" s="214"/>
      <c r="H24" s="214"/>
      <c r="I24" s="214"/>
      <c r="J24" s="214"/>
      <c r="K24" s="214"/>
      <c r="L24" s="325"/>
    </row>
    <row r="25" spans="1:12" s="201" customFormat="1" ht="69.75" customHeight="1" thickBot="1" x14ac:dyDescent="0.25">
      <c r="A25" s="201" t="s">
        <v>35</v>
      </c>
      <c r="B25" s="332"/>
      <c r="C25" s="333"/>
      <c r="D25" s="333"/>
      <c r="E25" s="333"/>
      <c r="F25" s="334" t="s">
        <v>1009</v>
      </c>
      <c r="G25" s="335"/>
      <c r="H25" s="335"/>
      <c r="I25" s="335"/>
      <c r="J25" s="335"/>
      <c r="K25" s="335"/>
      <c r="L25" s="336"/>
    </row>
    <row r="26" spans="1:12" ht="12" thickBot="1" x14ac:dyDescent="0.25">
      <c r="A26" s="201" t="s">
        <v>27</v>
      </c>
      <c r="B26" s="315">
        <f>1+MAX($B$13:B25)</f>
        <v>4</v>
      </c>
      <c r="C26" s="316" t="str">
        <f>IF(B26&lt;10,CONCATENATE("VSEOB00",B26),CONCATENATE("VSEOB0",B26))</f>
        <v>VSEOB004</v>
      </c>
      <c r="D26" s="317"/>
      <c r="E26" s="316" t="s">
        <v>481</v>
      </c>
      <c r="F26" s="318" t="s">
        <v>1010</v>
      </c>
      <c r="G26" s="316" t="s">
        <v>30</v>
      </c>
      <c r="H26" s="319">
        <v>1</v>
      </c>
      <c r="I26" s="316"/>
      <c r="J26" s="320" t="str">
        <f>IF(I26=0,"",I26*H26)</f>
        <v/>
      </c>
      <c r="K26" s="321"/>
      <c r="L26" s="337">
        <f>ROUND((ROUND(H26,3))*(ROUND(K26,2)),2)</f>
        <v>0</v>
      </c>
    </row>
    <row r="27" spans="1:12" x14ac:dyDescent="0.2">
      <c r="A27" s="201" t="s">
        <v>31</v>
      </c>
      <c r="B27" s="323"/>
      <c r="C27" s="201"/>
      <c r="D27" s="201"/>
      <c r="E27" s="201"/>
      <c r="F27" s="324" t="s">
        <v>1011</v>
      </c>
      <c r="G27" s="214"/>
      <c r="H27" s="214"/>
      <c r="I27" s="214"/>
      <c r="J27" s="214"/>
      <c r="K27" s="214"/>
      <c r="L27" s="325"/>
    </row>
    <row r="28" spans="1:12" ht="22.5" x14ac:dyDescent="0.2">
      <c r="A28" s="201" t="s">
        <v>33</v>
      </c>
      <c r="B28" s="323"/>
      <c r="C28" s="201"/>
      <c r="D28" s="201"/>
      <c r="E28" s="201"/>
      <c r="F28" s="326" t="s">
        <v>1012</v>
      </c>
      <c r="G28" s="214"/>
      <c r="H28" s="214"/>
      <c r="I28" s="214"/>
      <c r="J28" s="214"/>
      <c r="K28" s="214"/>
      <c r="L28" s="325"/>
    </row>
    <row r="29" spans="1:12" ht="79.5" thickBot="1" x14ac:dyDescent="0.25">
      <c r="A29" s="201" t="s">
        <v>35</v>
      </c>
      <c r="B29" s="332"/>
      <c r="C29" s="333"/>
      <c r="D29" s="333"/>
      <c r="E29" s="333"/>
      <c r="F29" s="334" t="s">
        <v>1013</v>
      </c>
      <c r="G29" s="335"/>
      <c r="H29" s="335"/>
      <c r="I29" s="335"/>
      <c r="J29" s="335"/>
      <c r="K29" s="335"/>
      <c r="L29" s="336"/>
    </row>
    <row r="30" spans="1:12" ht="13.5" thickBot="1" x14ac:dyDescent="0.25">
      <c r="A30" s="338" t="s">
        <v>1014</v>
      </c>
      <c r="B30" s="339" t="s">
        <v>399</v>
      </c>
      <c r="C30" s="340" t="s">
        <v>1015</v>
      </c>
      <c r="D30" s="341"/>
      <c r="E30" s="341"/>
      <c r="F30" s="342" t="s">
        <v>1001</v>
      </c>
      <c r="G30" s="340"/>
      <c r="H30" s="340"/>
      <c r="I30" s="340"/>
      <c r="J30" s="340"/>
      <c r="K30" s="340"/>
      <c r="L30" s="343">
        <f>SUM(L14:L29)</f>
        <v>0</v>
      </c>
    </row>
    <row r="31" spans="1:12" ht="13.5" thickBot="1" x14ac:dyDescent="0.25">
      <c r="A31" s="309" t="s">
        <v>369</v>
      </c>
      <c r="B31" s="344" t="s">
        <v>370</v>
      </c>
      <c r="C31" s="345">
        <v>2</v>
      </c>
      <c r="D31" s="346"/>
      <c r="E31" s="346"/>
      <c r="F31" s="347" t="s">
        <v>835</v>
      </c>
      <c r="G31" s="345"/>
      <c r="H31" s="345"/>
      <c r="I31" s="345"/>
      <c r="J31" s="345"/>
      <c r="K31" s="345"/>
      <c r="L31" s="348"/>
    </row>
    <row r="32" spans="1:12" ht="13.5" customHeight="1" thickBot="1" x14ac:dyDescent="0.25">
      <c r="A32" s="201" t="s">
        <v>27</v>
      </c>
      <c r="B32" s="315">
        <f>1+MAX($B$13:B31)</f>
        <v>5</v>
      </c>
      <c r="C32" s="316" t="str">
        <f>IF(B32&lt;10,CONCATENATE("VSEOB00",B32),CONCATENATE("VSEOB0",B32))</f>
        <v>VSEOB005</v>
      </c>
      <c r="D32" s="317"/>
      <c r="E32" s="316" t="s">
        <v>481</v>
      </c>
      <c r="F32" s="318" t="s">
        <v>1016</v>
      </c>
      <c r="G32" s="316" t="s">
        <v>30</v>
      </c>
      <c r="H32" s="319">
        <v>1</v>
      </c>
      <c r="I32" s="316"/>
      <c r="J32" s="320" t="str">
        <f>IF(I32=0,"",I32*H32)</f>
        <v/>
      </c>
      <c r="K32" s="321"/>
      <c r="L32" s="337">
        <f>ROUND((ROUND(H32,3))*(ROUND(K32,2)),2)</f>
        <v>0</v>
      </c>
    </row>
    <row r="33" spans="1:12" ht="12.75" customHeight="1" x14ac:dyDescent="0.2">
      <c r="A33" s="201" t="s">
        <v>31</v>
      </c>
      <c r="B33" s="323"/>
      <c r="C33" s="201"/>
      <c r="D33" s="201"/>
      <c r="E33" s="201"/>
      <c r="F33" s="324" t="s">
        <v>1017</v>
      </c>
      <c r="G33" s="214"/>
      <c r="H33" s="214"/>
      <c r="I33" s="214"/>
      <c r="J33" s="214"/>
      <c r="K33" s="214"/>
      <c r="L33" s="325"/>
    </row>
    <row r="34" spans="1:12" ht="12.75" customHeight="1" x14ac:dyDescent="0.2">
      <c r="A34" s="201" t="s">
        <v>33</v>
      </c>
      <c r="B34" s="323"/>
      <c r="C34" s="201"/>
      <c r="D34" s="201"/>
      <c r="E34" s="201"/>
      <c r="F34" s="326" t="s">
        <v>1004</v>
      </c>
      <c r="G34" s="214"/>
      <c r="H34" s="214"/>
      <c r="I34" s="214"/>
      <c r="J34" s="214"/>
      <c r="K34" s="214"/>
      <c r="L34" s="325"/>
    </row>
    <row r="35" spans="1:12" ht="57" thickBot="1" x14ac:dyDescent="0.25">
      <c r="A35" s="201" t="s">
        <v>35</v>
      </c>
      <c r="B35" s="332"/>
      <c r="C35" s="333"/>
      <c r="D35" s="333"/>
      <c r="E35" s="333"/>
      <c r="F35" s="334" t="s">
        <v>1018</v>
      </c>
      <c r="G35" s="335"/>
      <c r="H35" s="335"/>
      <c r="I35" s="335"/>
      <c r="J35" s="335"/>
      <c r="K35" s="335"/>
      <c r="L35" s="336"/>
    </row>
    <row r="36" spans="1:12" ht="13.5" customHeight="1" thickBot="1" x14ac:dyDescent="0.25">
      <c r="A36" s="201" t="s">
        <v>27</v>
      </c>
      <c r="B36" s="315">
        <f>1+MAX($B$13:B35)</f>
        <v>6</v>
      </c>
      <c r="C36" s="316" t="str">
        <f>IF(B36&lt;10,CONCATENATE("VSEOB00",B36),CONCATENATE("VSEOB0",B36))</f>
        <v>VSEOB006</v>
      </c>
      <c r="D36" s="317"/>
      <c r="E36" s="316" t="s">
        <v>481</v>
      </c>
      <c r="F36" s="318" t="s">
        <v>1019</v>
      </c>
      <c r="G36" s="316" t="s">
        <v>30</v>
      </c>
      <c r="H36" s="319">
        <v>1</v>
      </c>
      <c r="I36" s="316"/>
      <c r="J36" s="320" t="str">
        <f>IF(I36=0,"",I36*H36)</f>
        <v/>
      </c>
      <c r="K36" s="321"/>
      <c r="L36" s="337">
        <f>ROUND((ROUND(H36,3))*(ROUND(K36,2)),2)</f>
        <v>0</v>
      </c>
    </row>
    <row r="37" spans="1:12" ht="12.75" customHeight="1" x14ac:dyDescent="0.2">
      <c r="A37" s="201" t="s">
        <v>31</v>
      </c>
      <c r="B37" s="323"/>
      <c r="C37" s="201"/>
      <c r="D37" s="201"/>
      <c r="E37" s="201"/>
      <c r="F37" s="324" t="s">
        <v>1020</v>
      </c>
      <c r="G37" s="214"/>
      <c r="H37" s="214"/>
      <c r="I37" s="214"/>
      <c r="J37" s="214"/>
      <c r="K37" s="214"/>
      <c r="L37" s="325"/>
    </row>
    <row r="38" spans="1:12" ht="12.75" customHeight="1" x14ac:dyDescent="0.2">
      <c r="A38" s="201" t="s">
        <v>33</v>
      </c>
      <c r="B38" s="323"/>
      <c r="C38" s="201"/>
      <c r="D38" s="201"/>
      <c r="E38" s="201"/>
      <c r="F38" s="326" t="s">
        <v>1004</v>
      </c>
      <c r="G38" s="214"/>
      <c r="H38" s="214"/>
      <c r="I38" s="214"/>
      <c r="J38" s="214"/>
      <c r="K38" s="214"/>
      <c r="L38" s="325"/>
    </row>
    <row r="39" spans="1:12" ht="69" customHeight="1" thickBot="1" x14ac:dyDescent="0.25">
      <c r="A39" s="201" t="s">
        <v>35</v>
      </c>
      <c r="B39" s="332"/>
      <c r="C39" s="333"/>
      <c r="D39" s="333"/>
      <c r="E39" s="333"/>
      <c r="F39" s="334" t="s">
        <v>1021</v>
      </c>
      <c r="G39" s="335"/>
      <c r="H39" s="335"/>
      <c r="I39" s="335"/>
      <c r="J39" s="335"/>
      <c r="K39" s="335"/>
      <c r="L39" s="336"/>
    </row>
    <row r="40" spans="1:12" ht="13.5" customHeight="1" thickBot="1" x14ac:dyDescent="0.25">
      <c r="A40" s="201" t="s">
        <v>27</v>
      </c>
      <c r="B40" s="315">
        <f>1+MAX($B$13:B39)</f>
        <v>7</v>
      </c>
      <c r="C40" s="316" t="str">
        <f>IF(B40&lt;10,CONCATENATE("VSEOB00",B40),CONCATENATE("VSEOB0",B40))</f>
        <v>VSEOB007</v>
      </c>
      <c r="D40" s="317"/>
      <c r="E40" s="316" t="s">
        <v>481</v>
      </c>
      <c r="F40" s="318" t="s">
        <v>1022</v>
      </c>
      <c r="G40" s="316" t="s">
        <v>30</v>
      </c>
      <c r="H40" s="319">
        <v>1</v>
      </c>
      <c r="I40" s="316"/>
      <c r="J40" s="320" t="str">
        <f>IF(I40=0,"",I40*H40)</f>
        <v/>
      </c>
      <c r="K40" s="321"/>
      <c r="L40" s="337">
        <f>ROUND((ROUND(H40,3))*(ROUND(K40,2)),2)</f>
        <v>0</v>
      </c>
    </row>
    <row r="41" spans="1:12" ht="12.75" customHeight="1" x14ac:dyDescent="0.2">
      <c r="A41" s="201" t="s">
        <v>31</v>
      </c>
      <c r="B41" s="323"/>
      <c r="C41" s="201"/>
      <c r="D41" s="201"/>
      <c r="E41" s="201"/>
      <c r="F41" s="324" t="s">
        <v>1023</v>
      </c>
      <c r="G41" s="214"/>
      <c r="H41" s="214"/>
      <c r="I41" s="214"/>
      <c r="J41" s="214"/>
      <c r="K41" s="214"/>
      <c r="L41" s="325"/>
    </row>
    <row r="42" spans="1:12" ht="12.75" customHeight="1" x14ac:dyDescent="0.2">
      <c r="A42" s="201" t="s">
        <v>33</v>
      </c>
      <c r="B42" s="323"/>
      <c r="C42" s="201"/>
      <c r="D42" s="201"/>
      <c r="E42" s="201"/>
      <c r="F42" s="326" t="s">
        <v>1004</v>
      </c>
      <c r="G42" s="214"/>
      <c r="H42" s="214"/>
      <c r="I42" s="214"/>
      <c r="J42" s="214"/>
      <c r="K42" s="214"/>
      <c r="L42" s="325"/>
    </row>
    <row r="43" spans="1:12" ht="57" thickBot="1" x14ac:dyDescent="0.25">
      <c r="A43" s="201" t="s">
        <v>35</v>
      </c>
      <c r="B43" s="332"/>
      <c r="C43" s="333"/>
      <c r="D43" s="333"/>
      <c r="E43" s="333"/>
      <c r="F43" s="334" t="s">
        <v>1024</v>
      </c>
      <c r="G43" s="335"/>
      <c r="H43" s="335"/>
      <c r="I43" s="335"/>
      <c r="J43" s="335"/>
      <c r="K43" s="335"/>
      <c r="L43" s="336"/>
    </row>
    <row r="44" spans="1:12" ht="13.5" thickBot="1" x14ac:dyDescent="0.25">
      <c r="A44" s="338" t="s">
        <v>1014</v>
      </c>
      <c r="B44" s="339" t="s">
        <v>399</v>
      </c>
      <c r="C44" s="340" t="s">
        <v>1015</v>
      </c>
      <c r="D44" s="341"/>
      <c r="E44" s="341"/>
      <c r="F44" s="349" t="s">
        <v>835</v>
      </c>
      <c r="G44" s="340"/>
      <c r="H44" s="340"/>
      <c r="I44" s="340"/>
      <c r="J44" s="340"/>
      <c r="K44" s="340"/>
      <c r="L44" s="343">
        <f>SUM(L32:L43)</f>
        <v>0</v>
      </c>
    </row>
  </sheetData>
  <sheetProtection formatCells="0" formatColumns="0" formatRows="0" insertColumns="0" insertRows="0" insertHyperlinks="0" deleteColumns="0" deleteRows="0" sort="0" autoFilter="0"/>
  <autoFilter ref="A12:L12" xr:uid="{00000000-0009-0000-0000-000000000000}"/>
  <mergeCells count="30">
    <mergeCell ref="B8:D8"/>
    <mergeCell ref="G8:H8"/>
    <mergeCell ref="I8:J8"/>
    <mergeCell ref="K10:L11"/>
    <mergeCell ref="B9:J9"/>
    <mergeCell ref="B10:B12"/>
    <mergeCell ref="C10:C12"/>
    <mergeCell ref="D10:D12"/>
    <mergeCell ref="E10:E12"/>
    <mergeCell ref="F10:F12"/>
    <mergeCell ref="G10:G12"/>
    <mergeCell ref="H10:H12"/>
    <mergeCell ref="I10:I12"/>
    <mergeCell ref="J10:J12"/>
    <mergeCell ref="F6:H6"/>
    <mergeCell ref="I6:J6"/>
    <mergeCell ref="B7:D7"/>
    <mergeCell ref="F7:H7"/>
    <mergeCell ref="I7:J7"/>
    <mergeCell ref="B4:D4"/>
    <mergeCell ref="I4:J4"/>
    <mergeCell ref="F5:H5"/>
    <mergeCell ref="I5:J5"/>
    <mergeCell ref="D3:E3"/>
    <mergeCell ref="F3:H3"/>
    <mergeCell ref="B1:C1"/>
    <mergeCell ref="B2:C2"/>
    <mergeCell ref="D2:H2"/>
    <mergeCell ref="I2:J2"/>
    <mergeCell ref="K2:L2"/>
  </mergeCells>
  <conditionalFormatting sqref="C13">
    <cfRule type="expression" dxfId="56" priority="62">
      <formula>C13=""</formula>
    </cfRule>
  </conditionalFormatting>
  <conditionalFormatting sqref="C14">
    <cfRule type="expression" dxfId="55" priority="12">
      <formula>C14=""</formula>
    </cfRule>
  </conditionalFormatting>
  <conditionalFormatting sqref="C18 C22 C32 C36 C40">
    <cfRule type="expression" dxfId="54" priority="11">
      <formula>C18=""</formula>
    </cfRule>
  </conditionalFormatting>
  <conditionalFormatting sqref="C26">
    <cfRule type="expression" dxfId="53" priority="10">
      <formula>C26=""</formula>
    </cfRule>
  </conditionalFormatting>
  <conditionalFormatting sqref="C30:C31">
    <cfRule type="expression" dxfId="52" priority="41">
      <formula>C30=""</formula>
    </cfRule>
  </conditionalFormatting>
  <conditionalFormatting sqref="C44">
    <cfRule type="expression" dxfId="51" priority="14">
      <formula>C44=""</formula>
    </cfRule>
  </conditionalFormatting>
  <conditionalFormatting sqref="D2">
    <cfRule type="expression" dxfId="50" priority="39">
      <formula>IF($D$2="Název stavby","Vybarvit",IF($D$2="","Vybarvit",""))="Vybarvit"</formula>
    </cfRule>
  </conditionalFormatting>
  <conditionalFormatting sqref="D3">
    <cfRule type="expression" dxfId="49" priority="84">
      <formula>IF($D$3="SO XX-XX-XX","Vybarvit",IF($D$3="","Vybarvit",""))="Vybarvit"</formula>
    </cfRule>
  </conditionalFormatting>
  <conditionalFormatting sqref="E4">
    <cfRule type="expression" dxfId="48" priority="60">
      <formula>$E$4=""</formula>
    </cfRule>
  </conditionalFormatting>
  <conditionalFormatting sqref="E5">
    <cfRule type="expression" dxfId="47" priority="71">
      <formula>$E$5=""</formula>
    </cfRule>
  </conditionalFormatting>
  <conditionalFormatting sqref="E6">
    <cfRule type="expression" dxfId="46" priority="72">
      <formula>$E$6=""</formula>
    </cfRule>
  </conditionalFormatting>
  <conditionalFormatting sqref="E7">
    <cfRule type="expression" dxfId="45" priority="73">
      <formula>$E$7=""</formula>
    </cfRule>
  </conditionalFormatting>
  <conditionalFormatting sqref="E8">
    <cfRule type="expression" dxfId="44" priority="74">
      <formula>$E$8=""</formula>
    </cfRule>
  </conditionalFormatting>
  <conditionalFormatting sqref="E14">
    <cfRule type="expression" dxfId="43" priority="70">
      <formula>E14=""</formula>
    </cfRule>
  </conditionalFormatting>
  <conditionalFormatting sqref="E22">
    <cfRule type="expression" dxfId="42" priority="51">
      <formula>E22=""</formula>
    </cfRule>
  </conditionalFormatting>
  <conditionalFormatting sqref="E26">
    <cfRule type="expression" dxfId="41" priority="9">
      <formula>E26=""</formula>
    </cfRule>
  </conditionalFormatting>
  <conditionalFormatting sqref="E32">
    <cfRule type="expression" dxfId="40" priority="38">
      <formula>E32=""</formula>
    </cfRule>
  </conditionalFormatting>
  <conditionalFormatting sqref="E36">
    <cfRule type="expression" dxfId="39" priority="30">
      <formula>E36=""</formula>
    </cfRule>
  </conditionalFormatting>
  <conditionalFormatting sqref="E40">
    <cfRule type="expression" dxfId="38" priority="22">
      <formula>E40=""</formula>
    </cfRule>
  </conditionalFormatting>
  <conditionalFormatting sqref="E18:H18">
    <cfRule type="expression" dxfId="37" priority="55">
      <formula>E18=""</formula>
    </cfRule>
  </conditionalFormatting>
  <conditionalFormatting sqref="F3">
    <cfRule type="expression" dxfId="36" priority="83">
      <formula>IF($F$3="Název SO/PS","Vybarvit",IF($F$3="","Vybarvit",""))="Vybarvit"</formula>
    </cfRule>
  </conditionalFormatting>
  <conditionalFormatting sqref="F8">
    <cfRule type="expression" dxfId="35" priority="82">
      <formula>IF($F$8="Obchodní název firmy/společnosti, v případě fyzické osoby podnikající  IČO","Vybarvit",IF($F$8="","Vybarvit",""))="Vybarvit"</formula>
    </cfRule>
  </conditionalFormatting>
  <conditionalFormatting sqref="F13">
    <cfRule type="expression" dxfId="34" priority="61">
      <formula>F13="Doplnit název dílu a ve sloupci C číslo dílu"</formula>
    </cfRule>
  </conditionalFormatting>
  <conditionalFormatting sqref="F14">
    <cfRule type="expression" dxfId="33" priority="69">
      <formula>IF(F14="Název položky","Vyznačit",IF(F14="","Vyznačit",""))="Vyznačit"</formula>
    </cfRule>
  </conditionalFormatting>
  <conditionalFormatting sqref="F15">
    <cfRule type="expression" dxfId="32" priority="68">
      <formula>IF(F15="popis položky","Vyznačit",IF(F15="","Vyznačit",""))="Vyznačit"</formula>
    </cfRule>
  </conditionalFormatting>
  <conditionalFormatting sqref="F16">
    <cfRule type="expression" dxfId="31" priority="67">
      <formula>IF(F16="výkaz výměr","Vyznačit",IF(F16="","Vyznačit",""))="Vyznačit"</formula>
    </cfRule>
  </conditionalFormatting>
  <conditionalFormatting sqref="F17">
    <cfRule type="expression" dxfId="30" priority="66">
      <formula>IF(F17="Technická specifikace","Vyznačit",IF(F17="","Vyznačit",""))="Vyznačit"</formula>
    </cfRule>
  </conditionalFormatting>
  <conditionalFormatting sqref="F19">
    <cfRule type="expression" dxfId="29" priority="48">
      <formula>IF(F19="popis položky","Vyznačit",IF(F19="","Vyznačit",""))="Vyznačit"</formula>
    </cfRule>
  </conditionalFormatting>
  <conditionalFormatting sqref="F20">
    <cfRule type="expression" dxfId="28" priority="53">
      <formula>IF(F20="výkaz výměr","Vyznačit",IF(F20="","Vyznačit",""))="Vyznačit"</formula>
    </cfRule>
  </conditionalFormatting>
  <conditionalFormatting sqref="F21:F22">
    <cfRule type="expression" dxfId="27" priority="50">
      <formula>F21=""</formula>
    </cfRule>
  </conditionalFormatting>
  <conditionalFormatting sqref="F23">
    <cfRule type="expression" dxfId="26" priority="47">
      <formula>IF(F23="popis položky","Vyznačit",IF(F23="","Vyznačit",""))="Vyznačit"</formula>
    </cfRule>
  </conditionalFormatting>
  <conditionalFormatting sqref="F24">
    <cfRule type="expression" dxfId="25" priority="49">
      <formula>IF(F24="výkaz výměr","Vyznačit",IF(F24="","Vyznačit",""))="Vyznačit"</formula>
    </cfRule>
  </conditionalFormatting>
  <conditionalFormatting sqref="F25:F29">
    <cfRule type="expression" dxfId="24" priority="3">
      <formula>F25=""</formula>
    </cfRule>
  </conditionalFormatting>
  <conditionalFormatting sqref="F30:F31">
    <cfRule type="expression" dxfId="23" priority="40">
      <formula>F30="Doplnit název dílu a ve sloupci C číslo dílu"</formula>
    </cfRule>
  </conditionalFormatting>
  <conditionalFormatting sqref="F32:F43">
    <cfRule type="expression" dxfId="22" priority="18">
      <formula>F32=""</formula>
    </cfRule>
  </conditionalFormatting>
  <conditionalFormatting sqref="F44">
    <cfRule type="expression" dxfId="21" priority="13">
      <formula>F44="Doplnit název dílu a ve sloupci C číslo dílu"</formula>
    </cfRule>
  </conditionalFormatting>
  <conditionalFormatting sqref="F6:H6">
    <cfRule type="expression" dxfId="20" priority="1">
      <formula>AND(E6="Ostatní", F6="")</formula>
    </cfRule>
  </conditionalFormatting>
  <conditionalFormatting sqref="G8:H8">
    <cfRule type="expression" dxfId="19" priority="81">
      <formula>IF($G$8="Titul Jméno Příjmení","Vybarvit",IF($G$8="","Vybarvit",""))="Vybarvit"</formula>
    </cfRule>
  </conditionalFormatting>
  <conditionalFormatting sqref="G14:H14">
    <cfRule type="expression" dxfId="18" priority="64">
      <formula>G14=""</formula>
    </cfRule>
  </conditionalFormatting>
  <conditionalFormatting sqref="G22:H22">
    <cfRule type="expression" dxfId="17" priority="44">
      <formula>G22=""</formula>
    </cfRule>
  </conditionalFormatting>
  <conditionalFormatting sqref="G26:H26">
    <cfRule type="expression" dxfId="16" priority="7">
      <formula>G26=""</formula>
    </cfRule>
  </conditionalFormatting>
  <conditionalFormatting sqref="G32:H32">
    <cfRule type="expression" dxfId="15" priority="32">
      <formula>G32=""</formula>
    </cfRule>
  </conditionalFormatting>
  <conditionalFormatting sqref="G36:H36">
    <cfRule type="expression" dxfId="14" priority="24">
      <formula>G36=""</formula>
    </cfRule>
  </conditionalFormatting>
  <conditionalFormatting sqref="G40:H40">
    <cfRule type="expression" dxfId="13" priority="16">
      <formula>G40=""</formula>
    </cfRule>
  </conditionalFormatting>
  <conditionalFormatting sqref="K4">
    <cfRule type="expression" dxfId="12" priority="76">
      <formula>$K$4=""</formula>
    </cfRule>
  </conditionalFormatting>
  <conditionalFormatting sqref="K5">
    <cfRule type="expression" dxfId="11" priority="77">
      <formula>$K$5=""</formula>
    </cfRule>
  </conditionalFormatting>
  <conditionalFormatting sqref="K6">
    <cfRule type="expression" dxfId="10" priority="78">
      <formula>$K$6=""</formula>
    </cfRule>
  </conditionalFormatting>
  <conditionalFormatting sqref="K7">
    <cfRule type="expression" dxfId="9" priority="79">
      <formula>$K$7=""</formula>
    </cfRule>
  </conditionalFormatting>
  <conditionalFormatting sqref="K8">
    <cfRule type="expression" dxfId="8" priority="80">
      <formula>$K$8=""</formula>
    </cfRule>
  </conditionalFormatting>
  <conditionalFormatting sqref="K14">
    <cfRule type="expression" dxfId="7" priority="63">
      <formula>K14=""</formula>
    </cfRule>
  </conditionalFormatting>
  <conditionalFormatting sqref="K18">
    <cfRule type="expression" dxfId="6" priority="54">
      <formula>K18=""</formula>
    </cfRule>
  </conditionalFormatting>
  <conditionalFormatting sqref="K22">
    <cfRule type="expression" dxfId="5" priority="52">
      <formula>K22=""</formula>
    </cfRule>
  </conditionalFormatting>
  <conditionalFormatting sqref="K26">
    <cfRule type="expression" dxfId="4" priority="2">
      <formula>K26=""</formula>
    </cfRule>
  </conditionalFormatting>
  <conditionalFormatting sqref="K32">
    <cfRule type="expression" dxfId="3" priority="31">
      <formula>K32=""</formula>
    </cfRule>
  </conditionalFormatting>
  <conditionalFormatting sqref="K36">
    <cfRule type="expression" dxfId="2" priority="23">
      <formula>K36=""</formula>
    </cfRule>
  </conditionalFormatting>
  <conditionalFormatting sqref="K40">
    <cfRule type="expression" dxfId="1" priority="15">
      <formula>K40=""</formula>
    </cfRule>
  </conditionalFormatting>
  <conditionalFormatting sqref="L4">
    <cfRule type="expression" dxfId="0" priority="75">
      <formula>$L$4=""</formula>
    </cfRule>
  </conditionalFormatting>
  <dataValidations count="13">
    <dataValidation allowBlank="1" showInputMessage="1" showErrorMessage="1" promptTitle="Název položky" prompt="Přesný název položky dle cenové soustavy, nebo vlastní název v případě položky mimo cenovou soustavu." sqref="F18 F22" xr:uid="{1C9E7DBE-6620-44BC-9292-147CAD8289BF}"/>
    <dataValidation allowBlank="1" showInputMessage="1" showErrorMessage="1" promptTitle="Technická specifikace položky" prompt="zahrnující buď přesný popis zohledňující veškeré činnosti, které položka obsahuje, nebo odkaz na příslušnou cenovou soustavu (Technická specifikace položky odpovídá příslušné cenové soustavě)." sqref="F21 F25:F29 F32:F43" xr:uid="{9116DF1A-A02E-4810-B9BD-7705E6B59AE7}"/>
    <dataValidation type="list" allowBlank="1" showInputMessage="1" showErrorMessage="1" sqref="D18 D22" xr:uid="{0737FA57-E0E6-476D-BDC5-59BD21115572}">
      <formula1>"1,2,3,4,5,6,7,8,9,10"</formula1>
    </dataValidation>
    <dataValidation type="date" allowBlank="1" showInputMessage="1" showErrorMessage="1" error="Rozmezí let 2017 - 2050" promptTitle="Vložit rok" prompt="ve formátu:_x000a_rrrr" sqref="K7" xr:uid="{3241C881-53CD-43DA-9DAC-F80CF7A3557C}">
      <formula1>2017</formula1>
      <formula2>2050</formula2>
    </dataValidation>
    <dataValidation allowBlank="1" showInputMessage="1" showErrorMessage="1" promptTitle="Číselné označení SO/PS " prompt="musí být uvedeno i v názvu listu SO (nebo PS) XX-XX-XX._x000a_Každé SO/PS musí být zpracováno v samostatném formuláři." sqref="D3" xr:uid="{BDC5BE48-281F-4589-A8B9-B092E695D54A}"/>
    <dataValidation type="date" allowBlank="1" showInputMessage="1" showErrorMessage="1" errorTitle="Špatný formát data" error="_x000a_Nutno zadat ve formátu:_x000a_dd.mm.rrr_x000a_nebo_x000a_mm/rrrr" promptTitle="den.měsíc.rok: dd.mm.rrrr" prompt="_x000a_Uvede se předpokládaná doba zahájení realizace konkrétního SO/PS dle Harmonogramu výstavby (den.měsíc.rok - např. 01.12.2020), který je uveden v příslušné části dokumentace stavby." sqref="E7" xr:uid="{1805CA90-516B-45CD-B28A-237F728E6293}">
      <formula1>42370</formula1>
      <formula2>55153</formula2>
    </dataValidation>
    <dataValidation type="date" allowBlank="1" showInputMessage="1" showErrorMessage="1" errorTitle="Špatnž formát data" error="_x000a_Nutno zadat ve formátu:_x000a_dd.mm.rrr_x000a_nebo_x000a_mm/rrrr" promptTitle="den.měsíc.rok: dd.mm.rrrr" prompt="_x000a_Uvede se předpokládaná doba ukončení realizace konkrétního SO/PS dle Harmonogramu výstavby (den.měsíc.rok - např. 01.12.2020), který je uveden v příslušné části dokumentace stavby." sqref="E8" xr:uid="{CBD8F897-8761-4FF3-8D55-069FB3C8C400}">
      <formula1>42370</formula1>
      <formula2>55153</formula2>
    </dataValidation>
    <dataValidation allowBlank="1" showInputMessage="1" showErrorMessage="1" promptTitle="S-kód" prompt="Číslo pod kterým je stavba evidovaná v systému SŽDC." sqref="K6" xr:uid="{DAD62ECA-A2A5-418F-9A52-C496D97B4270}"/>
    <dataValidation type="date" allowBlank="1" showInputMessage="1" showErrorMessage="1" errorTitle="Špatný datum" error="Datum musí být v rozmezí_x000a_od 1.1.2016_x000a_do 31.12.2050" promptTitle="Vložit datum" prompt="ve formátu: dd.mm.rrrr" sqref="K8" xr:uid="{6B30984A-8022-40AE-95FB-079964221C1B}">
      <formula1>42370</formula1>
      <formula2>55153</formula2>
    </dataValidation>
    <dataValidation type="list" allowBlank="1" showInputMessage="1" showErrorMessage="1" error="Nutno vybrat klasifikaci dle předvolby!" promptTitle="Klasifikace" prompt="pro zatřídění stavebních a inženýrských objektů_x000a_(viz Portál veřejných zakázek MMR):_x000a_Struktura klasifikace:_x000a_1. až 3. místo obor_x000a_4. místo skupina_x000a_5. místo podskupina_x000a_6. místo konstrukčně materiálová charakteristika_x000a_7. místo druh stavební akce_x000a_" sqref="K4" xr:uid="{9D2C0F47-0451-4E42-9CB6-75E4EC1E4E12}">
      <formula1>"801,802,803,811,812, 813, 814,815, 817, 821,822, 823,824,825,826,827,828,831,832,833,838,839"</formula1>
    </dataValidation>
    <dataValidation type="list" allowBlank="1" showInputMessage="1" showErrorMessage="1" errorTitle="Neexitující stupeň dokumentace!" error="Nutno vybrat stupeň dokumentace dle předvolby!" promptTitle="Výběr stádia dle seznamu:" prompt="Stádium 3_x000a_Stádium 2" sqref="E5" xr:uid="{2BB865F2-6F43-4706-9B55-68EDD36F8388}">
      <formula1>"Stádium 2,Stádium 3"</formula1>
    </dataValidation>
    <dataValidation type="date" allowBlank="1" showInputMessage="1" showErrorMessage="1" sqref="L8" xr:uid="{8BF4FE49-82C7-4A38-8452-708EB0009426}">
      <formula1>42370</formula1>
      <formula2>55153</formula2>
    </dataValidation>
    <dataValidation type="list" allowBlank="1" showInputMessage="1" showErrorMessage="1" errorTitle="Špatné označení majetku" error="_x000a_Nutno vybrat dle předvolby!_x000a_SŽ nebo Ostatní." promptTitle="Výběr dle předvolby:" prompt="_x000a_SŽ_x000a_Ostatní" sqref="E6" xr:uid="{FDF80E7D-2F03-4AAD-9989-915C4103D542}">
      <formula1>"SŽ, Ostatní"</formula1>
    </dataValidation>
  </dataValidations>
  <pageMargins left="0.70866141732283472" right="0.70866141732283472" top="0.74803149606299213" bottom="0.74803149606299213" header="0.31496062992125984" footer="0.31496062992125984"/>
  <pageSetup paperSize="9" scale="71" fitToHeight="0" orientation="landscape" blackAndWhite="1" r:id="rId1"/>
  <headerFooter>
    <oddHeader xml:space="preserve">&amp;L&amp;"Arial,Tučné"&amp;10FORMULÁŘ SO/PS
</oddHeader>
    <oddFooter>&amp;L&amp;"Arial,Obyčejné"&amp;10&amp;A&amp;R&amp;"Arial,Obyčejné"&amp;10&amp;P/&amp;N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A3589-3339-4CF2-9AFC-E78F040E6F6F}">
  <sheetPr>
    <pageSetUpPr fitToPage="1"/>
  </sheetPr>
  <dimension ref="A1:T138"/>
  <sheetViews>
    <sheetView view="pageBreakPreview" topLeftCell="A43" zoomScale="115" zoomScaleNormal="70" zoomScaleSheetLayoutView="115" workbookViewId="0">
      <selection activeCell="E49" sqref="E49"/>
    </sheetView>
  </sheetViews>
  <sheetFormatPr defaultRowHeight="12.75" customHeight="1" x14ac:dyDescent="0.2"/>
  <cols>
    <col min="1" max="1" width="8" style="1" customWidth="1"/>
    <col min="2" max="2" width="10.25" style="1" customWidth="1"/>
    <col min="3" max="3" width="12.875" style="39" customWidth="1"/>
    <col min="4" max="4" width="8.5" style="1" customWidth="1"/>
    <col min="5" max="5" width="61.875" style="1" customWidth="1"/>
    <col min="6" max="6" width="10.25" style="1" customWidth="1"/>
    <col min="7" max="9" width="14.625" style="1" customWidth="1"/>
    <col min="10" max="10" width="9" style="1"/>
    <col min="11" max="11" width="35.625" style="4" customWidth="1"/>
    <col min="12" max="12" width="9" style="1"/>
    <col min="13" max="13" width="10" style="1" bestFit="1" customWidth="1"/>
    <col min="14" max="14" width="9" style="1"/>
    <col min="15" max="15" width="8" style="1" customWidth="1"/>
    <col min="16" max="16" width="8" style="5" customWidth="1"/>
    <col min="17" max="17" width="8" style="1" customWidth="1"/>
    <col min="18" max="18" width="8" style="5" customWidth="1"/>
    <col min="19" max="19" width="9" style="1"/>
    <col min="20" max="20" width="9" style="6"/>
    <col min="21" max="256" width="9" style="1"/>
    <col min="257" max="257" width="8" style="1" customWidth="1"/>
    <col min="258" max="258" width="10.25" style="1" customWidth="1"/>
    <col min="259" max="259" width="12.875" style="1" customWidth="1"/>
    <col min="260" max="260" width="8.5" style="1" customWidth="1"/>
    <col min="261" max="261" width="61.875" style="1" customWidth="1"/>
    <col min="262" max="262" width="10.25" style="1" customWidth="1"/>
    <col min="263" max="265" width="14.625" style="1" customWidth="1"/>
    <col min="266" max="266" width="9" style="1"/>
    <col min="267" max="267" width="35.625" style="1" customWidth="1"/>
    <col min="268" max="270" width="9" style="1"/>
    <col min="271" max="272" width="0" style="1" hidden="1" customWidth="1"/>
    <col min="273" max="512" width="9" style="1"/>
    <col min="513" max="513" width="8" style="1" customWidth="1"/>
    <col min="514" max="514" width="10.25" style="1" customWidth="1"/>
    <col min="515" max="515" width="12.875" style="1" customWidth="1"/>
    <col min="516" max="516" width="8.5" style="1" customWidth="1"/>
    <col min="517" max="517" width="61.875" style="1" customWidth="1"/>
    <col min="518" max="518" width="10.25" style="1" customWidth="1"/>
    <col min="519" max="521" width="14.625" style="1" customWidth="1"/>
    <col min="522" max="522" width="9" style="1"/>
    <col min="523" max="523" width="35.625" style="1" customWidth="1"/>
    <col min="524" max="526" width="9" style="1"/>
    <col min="527" max="528" width="0" style="1" hidden="1" customWidth="1"/>
    <col min="529" max="768" width="9" style="1"/>
    <col min="769" max="769" width="8" style="1" customWidth="1"/>
    <col min="770" max="770" width="10.25" style="1" customWidth="1"/>
    <col min="771" max="771" width="12.875" style="1" customWidth="1"/>
    <col min="772" max="772" width="8.5" style="1" customWidth="1"/>
    <col min="773" max="773" width="61.875" style="1" customWidth="1"/>
    <col min="774" max="774" width="10.25" style="1" customWidth="1"/>
    <col min="775" max="777" width="14.625" style="1" customWidth="1"/>
    <col min="778" max="778" width="9" style="1"/>
    <col min="779" max="779" width="35.625" style="1" customWidth="1"/>
    <col min="780" max="782" width="9" style="1"/>
    <col min="783" max="784" width="0" style="1" hidden="1" customWidth="1"/>
    <col min="785" max="1024" width="9" style="1"/>
    <col min="1025" max="1025" width="8" style="1" customWidth="1"/>
    <col min="1026" max="1026" width="10.25" style="1" customWidth="1"/>
    <col min="1027" max="1027" width="12.875" style="1" customWidth="1"/>
    <col min="1028" max="1028" width="8.5" style="1" customWidth="1"/>
    <col min="1029" max="1029" width="61.875" style="1" customWidth="1"/>
    <col min="1030" max="1030" width="10.25" style="1" customWidth="1"/>
    <col min="1031" max="1033" width="14.625" style="1" customWidth="1"/>
    <col min="1034" max="1034" width="9" style="1"/>
    <col min="1035" max="1035" width="35.625" style="1" customWidth="1"/>
    <col min="1036" max="1038" width="9" style="1"/>
    <col min="1039" max="1040" width="0" style="1" hidden="1" customWidth="1"/>
    <col min="1041" max="1280" width="9" style="1"/>
    <col min="1281" max="1281" width="8" style="1" customWidth="1"/>
    <col min="1282" max="1282" width="10.25" style="1" customWidth="1"/>
    <col min="1283" max="1283" width="12.875" style="1" customWidth="1"/>
    <col min="1284" max="1284" width="8.5" style="1" customWidth="1"/>
    <col min="1285" max="1285" width="61.875" style="1" customWidth="1"/>
    <col min="1286" max="1286" width="10.25" style="1" customWidth="1"/>
    <col min="1287" max="1289" width="14.625" style="1" customWidth="1"/>
    <col min="1290" max="1290" width="9" style="1"/>
    <col min="1291" max="1291" width="35.625" style="1" customWidth="1"/>
    <col min="1292" max="1294" width="9" style="1"/>
    <col min="1295" max="1296" width="0" style="1" hidden="1" customWidth="1"/>
    <col min="1297" max="1536" width="9" style="1"/>
    <col min="1537" max="1537" width="8" style="1" customWidth="1"/>
    <col min="1538" max="1538" width="10.25" style="1" customWidth="1"/>
    <col min="1539" max="1539" width="12.875" style="1" customWidth="1"/>
    <col min="1540" max="1540" width="8.5" style="1" customWidth="1"/>
    <col min="1541" max="1541" width="61.875" style="1" customWidth="1"/>
    <col min="1542" max="1542" width="10.25" style="1" customWidth="1"/>
    <col min="1543" max="1545" width="14.625" style="1" customWidth="1"/>
    <col min="1546" max="1546" width="9" style="1"/>
    <col min="1547" max="1547" width="35.625" style="1" customWidth="1"/>
    <col min="1548" max="1550" width="9" style="1"/>
    <col min="1551" max="1552" width="0" style="1" hidden="1" customWidth="1"/>
    <col min="1553" max="1792" width="9" style="1"/>
    <col min="1793" max="1793" width="8" style="1" customWidth="1"/>
    <col min="1794" max="1794" width="10.25" style="1" customWidth="1"/>
    <col min="1795" max="1795" width="12.875" style="1" customWidth="1"/>
    <col min="1796" max="1796" width="8.5" style="1" customWidth="1"/>
    <col min="1797" max="1797" width="61.875" style="1" customWidth="1"/>
    <col min="1798" max="1798" width="10.25" style="1" customWidth="1"/>
    <col min="1799" max="1801" width="14.625" style="1" customWidth="1"/>
    <col min="1802" max="1802" width="9" style="1"/>
    <col min="1803" max="1803" width="35.625" style="1" customWidth="1"/>
    <col min="1804" max="1806" width="9" style="1"/>
    <col min="1807" max="1808" width="0" style="1" hidden="1" customWidth="1"/>
    <col min="1809" max="2048" width="9" style="1"/>
    <col min="2049" max="2049" width="8" style="1" customWidth="1"/>
    <col min="2050" max="2050" width="10.25" style="1" customWidth="1"/>
    <col min="2051" max="2051" width="12.875" style="1" customWidth="1"/>
    <col min="2052" max="2052" width="8.5" style="1" customWidth="1"/>
    <col min="2053" max="2053" width="61.875" style="1" customWidth="1"/>
    <col min="2054" max="2054" width="10.25" style="1" customWidth="1"/>
    <col min="2055" max="2057" width="14.625" style="1" customWidth="1"/>
    <col min="2058" max="2058" width="9" style="1"/>
    <col min="2059" max="2059" width="35.625" style="1" customWidth="1"/>
    <col min="2060" max="2062" width="9" style="1"/>
    <col min="2063" max="2064" width="0" style="1" hidden="1" customWidth="1"/>
    <col min="2065" max="2304" width="9" style="1"/>
    <col min="2305" max="2305" width="8" style="1" customWidth="1"/>
    <col min="2306" max="2306" width="10.25" style="1" customWidth="1"/>
    <col min="2307" max="2307" width="12.875" style="1" customWidth="1"/>
    <col min="2308" max="2308" width="8.5" style="1" customWidth="1"/>
    <col min="2309" max="2309" width="61.875" style="1" customWidth="1"/>
    <col min="2310" max="2310" width="10.25" style="1" customWidth="1"/>
    <col min="2311" max="2313" width="14.625" style="1" customWidth="1"/>
    <col min="2314" max="2314" width="9" style="1"/>
    <col min="2315" max="2315" width="35.625" style="1" customWidth="1"/>
    <col min="2316" max="2318" width="9" style="1"/>
    <col min="2319" max="2320" width="0" style="1" hidden="1" customWidth="1"/>
    <col min="2321" max="2560" width="9" style="1"/>
    <col min="2561" max="2561" width="8" style="1" customWidth="1"/>
    <col min="2562" max="2562" width="10.25" style="1" customWidth="1"/>
    <col min="2563" max="2563" width="12.875" style="1" customWidth="1"/>
    <col min="2564" max="2564" width="8.5" style="1" customWidth="1"/>
    <col min="2565" max="2565" width="61.875" style="1" customWidth="1"/>
    <col min="2566" max="2566" width="10.25" style="1" customWidth="1"/>
    <col min="2567" max="2569" width="14.625" style="1" customWidth="1"/>
    <col min="2570" max="2570" width="9" style="1"/>
    <col min="2571" max="2571" width="35.625" style="1" customWidth="1"/>
    <col min="2572" max="2574" width="9" style="1"/>
    <col min="2575" max="2576" width="0" style="1" hidden="1" customWidth="1"/>
    <col min="2577" max="2816" width="9" style="1"/>
    <col min="2817" max="2817" width="8" style="1" customWidth="1"/>
    <col min="2818" max="2818" width="10.25" style="1" customWidth="1"/>
    <col min="2819" max="2819" width="12.875" style="1" customWidth="1"/>
    <col min="2820" max="2820" width="8.5" style="1" customWidth="1"/>
    <col min="2821" max="2821" width="61.875" style="1" customWidth="1"/>
    <col min="2822" max="2822" width="10.25" style="1" customWidth="1"/>
    <col min="2823" max="2825" width="14.625" style="1" customWidth="1"/>
    <col min="2826" max="2826" width="9" style="1"/>
    <col min="2827" max="2827" width="35.625" style="1" customWidth="1"/>
    <col min="2828" max="2830" width="9" style="1"/>
    <col min="2831" max="2832" width="0" style="1" hidden="1" customWidth="1"/>
    <col min="2833" max="3072" width="9" style="1"/>
    <col min="3073" max="3073" width="8" style="1" customWidth="1"/>
    <col min="3074" max="3074" width="10.25" style="1" customWidth="1"/>
    <col min="3075" max="3075" width="12.875" style="1" customWidth="1"/>
    <col min="3076" max="3076" width="8.5" style="1" customWidth="1"/>
    <col min="3077" max="3077" width="61.875" style="1" customWidth="1"/>
    <col min="3078" max="3078" width="10.25" style="1" customWidth="1"/>
    <col min="3079" max="3081" width="14.625" style="1" customWidth="1"/>
    <col min="3082" max="3082" width="9" style="1"/>
    <col min="3083" max="3083" width="35.625" style="1" customWidth="1"/>
    <col min="3084" max="3086" width="9" style="1"/>
    <col min="3087" max="3088" width="0" style="1" hidden="1" customWidth="1"/>
    <col min="3089" max="3328" width="9" style="1"/>
    <col min="3329" max="3329" width="8" style="1" customWidth="1"/>
    <col min="3330" max="3330" width="10.25" style="1" customWidth="1"/>
    <col min="3331" max="3331" width="12.875" style="1" customWidth="1"/>
    <col min="3332" max="3332" width="8.5" style="1" customWidth="1"/>
    <col min="3333" max="3333" width="61.875" style="1" customWidth="1"/>
    <col min="3334" max="3334" width="10.25" style="1" customWidth="1"/>
    <col min="3335" max="3337" width="14.625" style="1" customWidth="1"/>
    <col min="3338" max="3338" width="9" style="1"/>
    <col min="3339" max="3339" width="35.625" style="1" customWidth="1"/>
    <col min="3340" max="3342" width="9" style="1"/>
    <col min="3343" max="3344" width="0" style="1" hidden="1" customWidth="1"/>
    <col min="3345" max="3584" width="9" style="1"/>
    <col min="3585" max="3585" width="8" style="1" customWidth="1"/>
    <col min="3586" max="3586" width="10.25" style="1" customWidth="1"/>
    <col min="3587" max="3587" width="12.875" style="1" customWidth="1"/>
    <col min="3588" max="3588" width="8.5" style="1" customWidth="1"/>
    <col min="3589" max="3589" width="61.875" style="1" customWidth="1"/>
    <col min="3590" max="3590" width="10.25" style="1" customWidth="1"/>
    <col min="3591" max="3593" width="14.625" style="1" customWidth="1"/>
    <col min="3594" max="3594" width="9" style="1"/>
    <col min="3595" max="3595" width="35.625" style="1" customWidth="1"/>
    <col min="3596" max="3598" width="9" style="1"/>
    <col min="3599" max="3600" width="0" style="1" hidden="1" customWidth="1"/>
    <col min="3601" max="3840" width="9" style="1"/>
    <col min="3841" max="3841" width="8" style="1" customWidth="1"/>
    <col min="3842" max="3842" width="10.25" style="1" customWidth="1"/>
    <col min="3843" max="3843" width="12.875" style="1" customWidth="1"/>
    <col min="3844" max="3844" width="8.5" style="1" customWidth="1"/>
    <col min="3845" max="3845" width="61.875" style="1" customWidth="1"/>
    <col min="3846" max="3846" width="10.25" style="1" customWidth="1"/>
    <col min="3847" max="3849" width="14.625" style="1" customWidth="1"/>
    <col min="3850" max="3850" width="9" style="1"/>
    <col min="3851" max="3851" width="35.625" style="1" customWidth="1"/>
    <col min="3852" max="3854" width="9" style="1"/>
    <col min="3855" max="3856" width="0" style="1" hidden="1" customWidth="1"/>
    <col min="3857" max="4096" width="9" style="1"/>
    <col min="4097" max="4097" width="8" style="1" customWidth="1"/>
    <col min="4098" max="4098" width="10.25" style="1" customWidth="1"/>
    <col min="4099" max="4099" width="12.875" style="1" customWidth="1"/>
    <col min="4100" max="4100" width="8.5" style="1" customWidth="1"/>
    <col min="4101" max="4101" width="61.875" style="1" customWidth="1"/>
    <col min="4102" max="4102" width="10.25" style="1" customWidth="1"/>
    <col min="4103" max="4105" width="14.625" style="1" customWidth="1"/>
    <col min="4106" max="4106" width="9" style="1"/>
    <col min="4107" max="4107" width="35.625" style="1" customWidth="1"/>
    <col min="4108" max="4110" width="9" style="1"/>
    <col min="4111" max="4112" width="0" style="1" hidden="1" customWidth="1"/>
    <col min="4113" max="4352" width="9" style="1"/>
    <col min="4353" max="4353" width="8" style="1" customWidth="1"/>
    <col min="4354" max="4354" width="10.25" style="1" customWidth="1"/>
    <col min="4355" max="4355" width="12.875" style="1" customWidth="1"/>
    <col min="4356" max="4356" width="8.5" style="1" customWidth="1"/>
    <col min="4357" max="4357" width="61.875" style="1" customWidth="1"/>
    <col min="4358" max="4358" width="10.25" style="1" customWidth="1"/>
    <col min="4359" max="4361" width="14.625" style="1" customWidth="1"/>
    <col min="4362" max="4362" width="9" style="1"/>
    <col min="4363" max="4363" width="35.625" style="1" customWidth="1"/>
    <col min="4364" max="4366" width="9" style="1"/>
    <col min="4367" max="4368" width="0" style="1" hidden="1" customWidth="1"/>
    <col min="4369" max="4608" width="9" style="1"/>
    <col min="4609" max="4609" width="8" style="1" customWidth="1"/>
    <col min="4610" max="4610" width="10.25" style="1" customWidth="1"/>
    <col min="4611" max="4611" width="12.875" style="1" customWidth="1"/>
    <col min="4612" max="4612" width="8.5" style="1" customWidth="1"/>
    <col min="4613" max="4613" width="61.875" style="1" customWidth="1"/>
    <col min="4614" max="4614" width="10.25" style="1" customWidth="1"/>
    <col min="4615" max="4617" width="14.625" style="1" customWidth="1"/>
    <col min="4618" max="4618" width="9" style="1"/>
    <col min="4619" max="4619" width="35.625" style="1" customWidth="1"/>
    <col min="4620" max="4622" width="9" style="1"/>
    <col min="4623" max="4624" width="0" style="1" hidden="1" customWidth="1"/>
    <col min="4625" max="4864" width="9" style="1"/>
    <col min="4865" max="4865" width="8" style="1" customWidth="1"/>
    <col min="4866" max="4866" width="10.25" style="1" customWidth="1"/>
    <col min="4867" max="4867" width="12.875" style="1" customWidth="1"/>
    <col min="4868" max="4868" width="8.5" style="1" customWidth="1"/>
    <col min="4869" max="4869" width="61.875" style="1" customWidth="1"/>
    <col min="4870" max="4870" width="10.25" style="1" customWidth="1"/>
    <col min="4871" max="4873" width="14.625" style="1" customWidth="1"/>
    <col min="4874" max="4874" width="9" style="1"/>
    <col min="4875" max="4875" width="35.625" style="1" customWidth="1"/>
    <col min="4876" max="4878" width="9" style="1"/>
    <col min="4879" max="4880" width="0" style="1" hidden="1" customWidth="1"/>
    <col min="4881" max="5120" width="9" style="1"/>
    <col min="5121" max="5121" width="8" style="1" customWidth="1"/>
    <col min="5122" max="5122" width="10.25" style="1" customWidth="1"/>
    <col min="5123" max="5123" width="12.875" style="1" customWidth="1"/>
    <col min="5124" max="5124" width="8.5" style="1" customWidth="1"/>
    <col min="5125" max="5125" width="61.875" style="1" customWidth="1"/>
    <col min="5126" max="5126" width="10.25" style="1" customWidth="1"/>
    <col min="5127" max="5129" width="14.625" style="1" customWidth="1"/>
    <col min="5130" max="5130" width="9" style="1"/>
    <col min="5131" max="5131" width="35.625" style="1" customWidth="1"/>
    <col min="5132" max="5134" width="9" style="1"/>
    <col min="5135" max="5136" width="0" style="1" hidden="1" customWidth="1"/>
    <col min="5137" max="5376" width="9" style="1"/>
    <col min="5377" max="5377" width="8" style="1" customWidth="1"/>
    <col min="5378" max="5378" width="10.25" style="1" customWidth="1"/>
    <col min="5379" max="5379" width="12.875" style="1" customWidth="1"/>
    <col min="5380" max="5380" width="8.5" style="1" customWidth="1"/>
    <col min="5381" max="5381" width="61.875" style="1" customWidth="1"/>
    <col min="5382" max="5382" width="10.25" style="1" customWidth="1"/>
    <col min="5383" max="5385" width="14.625" style="1" customWidth="1"/>
    <col min="5386" max="5386" width="9" style="1"/>
    <col min="5387" max="5387" width="35.625" style="1" customWidth="1"/>
    <col min="5388" max="5390" width="9" style="1"/>
    <col min="5391" max="5392" width="0" style="1" hidden="1" customWidth="1"/>
    <col min="5393" max="5632" width="9" style="1"/>
    <col min="5633" max="5633" width="8" style="1" customWidth="1"/>
    <col min="5634" max="5634" width="10.25" style="1" customWidth="1"/>
    <col min="5635" max="5635" width="12.875" style="1" customWidth="1"/>
    <col min="5636" max="5636" width="8.5" style="1" customWidth="1"/>
    <col min="5637" max="5637" width="61.875" style="1" customWidth="1"/>
    <col min="5638" max="5638" width="10.25" style="1" customWidth="1"/>
    <col min="5639" max="5641" width="14.625" style="1" customWidth="1"/>
    <col min="5642" max="5642" width="9" style="1"/>
    <col min="5643" max="5643" width="35.625" style="1" customWidth="1"/>
    <col min="5644" max="5646" width="9" style="1"/>
    <col min="5647" max="5648" width="0" style="1" hidden="1" customWidth="1"/>
    <col min="5649" max="5888" width="9" style="1"/>
    <col min="5889" max="5889" width="8" style="1" customWidth="1"/>
    <col min="5890" max="5890" width="10.25" style="1" customWidth="1"/>
    <col min="5891" max="5891" width="12.875" style="1" customWidth="1"/>
    <col min="5892" max="5892" width="8.5" style="1" customWidth="1"/>
    <col min="5893" max="5893" width="61.875" style="1" customWidth="1"/>
    <col min="5894" max="5894" width="10.25" style="1" customWidth="1"/>
    <col min="5895" max="5897" width="14.625" style="1" customWidth="1"/>
    <col min="5898" max="5898" width="9" style="1"/>
    <col min="5899" max="5899" width="35.625" style="1" customWidth="1"/>
    <col min="5900" max="5902" width="9" style="1"/>
    <col min="5903" max="5904" width="0" style="1" hidden="1" customWidth="1"/>
    <col min="5905" max="6144" width="9" style="1"/>
    <col min="6145" max="6145" width="8" style="1" customWidth="1"/>
    <col min="6146" max="6146" width="10.25" style="1" customWidth="1"/>
    <col min="6147" max="6147" width="12.875" style="1" customWidth="1"/>
    <col min="6148" max="6148" width="8.5" style="1" customWidth="1"/>
    <col min="6149" max="6149" width="61.875" style="1" customWidth="1"/>
    <col min="6150" max="6150" width="10.25" style="1" customWidth="1"/>
    <col min="6151" max="6153" width="14.625" style="1" customWidth="1"/>
    <col min="6154" max="6154" width="9" style="1"/>
    <col min="6155" max="6155" width="35.625" style="1" customWidth="1"/>
    <col min="6156" max="6158" width="9" style="1"/>
    <col min="6159" max="6160" width="0" style="1" hidden="1" customWidth="1"/>
    <col min="6161" max="6400" width="9" style="1"/>
    <col min="6401" max="6401" width="8" style="1" customWidth="1"/>
    <col min="6402" max="6402" width="10.25" style="1" customWidth="1"/>
    <col min="6403" max="6403" width="12.875" style="1" customWidth="1"/>
    <col min="6404" max="6404" width="8.5" style="1" customWidth="1"/>
    <col min="6405" max="6405" width="61.875" style="1" customWidth="1"/>
    <col min="6406" max="6406" width="10.25" style="1" customWidth="1"/>
    <col min="6407" max="6409" width="14.625" style="1" customWidth="1"/>
    <col min="6410" max="6410" width="9" style="1"/>
    <col min="6411" max="6411" width="35.625" style="1" customWidth="1"/>
    <col min="6412" max="6414" width="9" style="1"/>
    <col min="6415" max="6416" width="0" style="1" hidden="1" customWidth="1"/>
    <col min="6417" max="6656" width="9" style="1"/>
    <col min="6657" max="6657" width="8" style="1" customWidth="1"/>
    <col min="6658" max="6658" width="10.25" style="1" customWidth="1"/>
    <col min="6659" max="6659" width="12.875" style="1" customWidth="1"/>
    <col min="6660" max="6660" width="8.5" style="1" customWidth="1"/>
    <col min="6661" max="6661" width="61.875" style="1" customWidth="1"/>
    <col min="6662" max="6662" width="10.25" style="1" customWidth="1"/>
    <col min="6663" max="6665" width="14.625" style="1" customWidth="1"/>
    <col min="6666" max="6666" width="9" style="1"/>
    <col min="6667" max="6667" width="35.625" style="1" customWidth="1"/>
    <col min="6668" max="6670" width="9" style="1"/>
    <col min="6671" max="6672" width="0" style="1" hidden="1" customWidth="1"/>
    <col min="6673" max="6912" width="9" style="1"/>
    <col min="6913" max="6913" width="8" style="1" customWidth="1"/>
    <col min="6914" max="6914" width="10.25" style="1" customWidth="1"/>
    <col min="6915" max="6915" width="12.875" style="1" customWidth="1"/>
    <col min="6916" max="6916" width="8.5" style="1" customWidth="1"/>
    <col min="6917" max="6917" width="61.875" style="1" customWidth="1"/>
    <col min="6918" max="6918" width="10.25" style="1" customWidth="1"/>
    <col min="6919" max="6921" width="14.625" style="1" customWidth="1"/>
    <col min="6922" max="6922" width="9" style="1"/>
    <col min="6923" max="6923" width="35.625" style="1" customWidth="1"/>
    <col min="6924" max="6926" width="9" style="1"/>
    <col min="6927" max="6928" width="0" style="1" hidden="1" customWidth="1"/>
    <col min="6929" max="7168" width="9" style="1"/>
    <col min="7169" max="7169" width="8" style="1" customWidth="1"/>
    <col min="7170" max="7170" width="10.25" style="1" customWidth="1"/>
    <col min="7171" max="7171" width="12.875" style="1" customWidth="1"/>
    <col min="7172" max="7172" width="8.5" style="1" customWidth="1"/>
    <col min="7173" max="7173" width="61.875" style="1" customWidth="1"/>
    <col min="7174" max="7174" width="10.25" style="1" customWidth="1"/>
    <col min="7175" max="7177" width="14.625" style="1" customWidth="1"/>
    <col min="7178" max="7178" width="9" style="1"/>
    <col min="7179" max="7179" width="35.625" style="1" customWidth="1"/>
    <col min="7180" max="7182" width="9" style="1"/>
    <col min="7183" max="7184" width="0" style="1" hidden="1" customWidth="1"/>
    <col min="7185" max="7424" width="9" style="1"/>
    <col min="7425" max="7425" width="8" style="1" customWidth="1"/>
    <col min="7426" max="7426" width="10.25" style="1" customWidth="1"/>
    <col min="7427" max="7427" width="12.875" style="1" customWidth="1"/>
    <col min="7428" max="7428" width="8.5" style="1" customWidth="1"/>
    <col min="7429" max="7429" width="61.875" style="1" customWidth="1"/>
    <col min="7430" max="7430" width="10.25" style="1" customWidth="1"/>
    <col min="7431" max="7433" width="14.625" style="1" customWidth="1"/>
    <col min="7434" max="7434" width="9" style="1"/>
    <col min="7435" max="7435" width="35.625" style="1" customWidth="1"/>
    <col min="7436" max="7438" width="9" style="1"/>
    <col min="7439" max="7440" width="0" style="1" hidden="1" customWidth="1"/>
    <col min="7441" max="7680" width="9" style="1"/>
    <col min="7681" max="7681" width="8" style="1" customWidth="1"/>
    <col min="7682" max="7682" width="10.25" style="1" customWidth="1"/>
    <col min="7683" max="7683" width="12.875" style="1" customWidth="1"/>
    <col min="7684" max="7684" width="8.5" style="1" customWidth="1"/>
    <col min="7685" max="7685" width="61.875" style="1" customWidth="1"/>
    <col min="7686" max="7686" width="10.25" style="1" customWidth="1"/>
    <col min="7687" max="7689" width="14.625" style="1" customWidth="1"/>
    <col min="7690" max="7690" width="9" style="1"/>
    <col min="7691" max="7691" width="35.625" style="1" customWidth="1"/>
    <col min="7692" max="7694" width="9" style="1"/>
    <col min="7695" max="7696" width="0" style="1" hidden="1" customWidth="1"/>
    <col min="7697" max="7936" width="9" style="1"/>
    <col min="7937" max="7937" width="8" style="1" customWidth="1"/>
    <col min="7938" max="7938" width="10.25" style="1" customWidth="1"/>
    <col min="7939" max="7939" width="12.875" style="1" customWidth="1"/>
    <col min="7940" max="7940" width="8.5" style="1" customWidth="1"/>
    <col min="7941" max="7941" width="61.875" style="1" customWidth="1"/>
    <col min="7942" max="7942" width="10.25" style="1" customWidth="1"/>
    <col min="7943" max="7945" width="14.625" style="1" customWidth="1"/>
    <col min="7946" max="7946" width="9" style="1"/>
    <col min="7947" max="7947" width="35.625" style="1" customWidth="1"/>
    <col min="7948" max="7950" width="9" style="1"/>
    <col min="7951" max="7952" width="0" style="1" hidden="1" customWidth="1"/>
    <col min="7953" max="8192" width="9" style="1"/>
    <col min="8193" max="8193" width="8" style="1" customWidth="1"/>
    <col min="8194" max="8194" width="10.25" style="1" customWidth="1"/>
    <col min="8195" max="8195" width="12.875" style="1" customWidth="1"/>
    <col min="8196" max="8196" width="8.5" style="1" customWidth="1"/>
    <col min="8197" max="8197" width="61.875" style="1" customWidth="1"/>
    <col min="8198" max="8198" width="10.25" style="1" customWidth="1"/>
    <col min="8199" max="8201" width="14.625" style="1" customWidth="1"/>
    <col min="8202" max="8202" width="9" style="1"/>
    <col min="8203" max="8203" width="35.625" style="1" customWidth="1"/>
    <col min="8204" max="8206" width="9" style="1"/>
    <col min="8207" max="8208" width="0" style="1" hidden="1" customWidth="1"/>
    <col min="8209" max="8448" width="9" style="1"/>
    <col min="8449" max="8449" width="8" style="1" customWidth="1"/>
    <col min="8450" max="8450" width="10.25" style="1" customWidth="1"/>
    <col min="8451" max="8451" width="12.875" style="1" customWidth="1"/>
    <col min="8452" max="8452" width="8.5" style="1" customWidth="1"/>
    <col min="8453" max="8453" width="61.875" style="1" customWidth="1"/>
    <col min="8454" max="8454" width="10.25" style="1" customWidth="1"/>
    <col min="8455" max="8457" width="14.625" style="1" customWidth="1"/>
    <col min="8458" max="8458" width="9" style="1"/>
    <col min="8459" max="8459" width="35.625" style="1" customWidth="1"/>
    <col min="8460" max="8462" width="9" style="1"/>
    <col min="8463" max="8464" width="0" style="1" hidden="1" customWidth="1"/>
    <col min="8465" max="8704" width="9" style="1"/>
    <col min="8705" max="8705" width="8" style="1" customWidth="1"/>
    <col min="8706" max="8706" width="10.25" style="1" customWidth="1"/>
    <col min="8707" max="8707" width="12.875" style="1" customWidth="1"/>
    <col min="8708" max="8708" width="8.5" style="1" customWidth="1"/>
    <col min="8709" max="8709" width="61.875" style="1" customWidth="1"/>
    <col min="8710" max="8710" width="10.25" style="1" customWidth="1"/>
    <col min="8711" max="8713" width="14.625" style="1" customWidth="1"/>
    <col min="8714" max="8714" width="9" style="1"/>
    <col min="8715" max="8715" width="35.625" style="1" customWidth="1"/>
    <col min="8716" max="8718" width="9" style="1"/>
    <col min="8719" max="8720" width="0" style="1" hidden="1" customWidth="1"/>
    <col min="8721" max="8960" width="9" style="1"/>
    <col min="8961" max="8961" width="8" style="1" customWidth="1"/>
    <col min="8962" max="8962" width="10.25" style="1" customWidth="1"/>
    <col min="8963" max="8963" width="12.875" style="1" customWidth="1"/>
    <col min="8964" max="8964" width="8.5" style="1" customWidth="1"/>
    <col min="8965" max="8965" width="61.875" style="1" customWidth="1"/>
    <col min="8966" max="8966" width="10.25" style="1" customWidth="1"/>
    <col min="8967" max="8969" width="14.625" style="1" customWidth="1"/>
    <col min="8970" max="8970" width="9" style="1"/>
    <col min="8971" max="8971" width="35.625" style="1" customWidth="1"/>
    <col min="8972" max="8974" width="9" style="1"/>
    <col min="8975" max="8976" width="0" style="1" hidden="1" customWidth="1"/>
    <col min="8977" max="9216" width="9" style="1"/>
    <col min="9217" max="9217" width="8" style="1" customWidth="1"/>
    <col min="9218" max="9218" width="10.25" style="1" customWidth="1"/>
    <col min="9219" max="9219" width="12.875" style="1" customWidth="1"/>
    <col min="9220" max="9220" width="8.5" style="1" customWidth="1"/>
    <col min="9221" max="9221" width="61.875" style="1" customWidth="1"/>
    <col min="9222" max="9222" width="10.25" style="1" customWidth="1"/>
    <col min="9223" max="9225" width="14.625" style="1" customWidth="1"/>
    <col min="9226" max="9226" width="9" style="1"/>
    <col min="9227" max="9227" width="35.625" style="1" customWidth="1"/>
    <col min="9228" max="9230" width="9" style="1"/>
    <col min="9231" max="9232" width="0" style="1" hidden="1" customWidth="1"/>
    <col min="9233" max="9472" width="9" style="1"/>
    <col min="9473" max="9473" width="8" style="1" customWidth="1"/>
    <col min="9474" max="9474" width="10.25" style="1" customWidth="1"/>
    <col min="9475" max="9475" width="12.875" style="1" customWidth="1"/>
    <col min="9476" max="9476" width="8.5" style="1" customWidth="1"/>
    <col min="9477" max="9477" width="61.875" style="1" customWidth="1"/>
    <col min="9478" max="9478" width="10.25" style="1" customWidth="1"/>
    <col min="9479" max="9481" width="14.625" style="1" customWidth="1"/>
    <col min="9482" max="9482" width="9" style="1"/>
    <col min="9483" max="9483" width="35.625" style="1" customWidth="1"/>
    <col min="9484" max="9486" width="9" style="1"/>
    <col min="9487" max="9488" width="0" style="1" hidden="1" customWidth="1"/>
    <col min="9489" max="9728" width="9" style="1"/>
    <col min="9729" max="9729" width="8" style="1" customWidth="1"/>
    <col min="9730" max="9730" width="10.25" style="1" customWidth="1"/>
    <col min="9731" max="9731" width="12.875" style="1" customWidth="1"/>
    <col min="9732" max="9732" width="8.5" style="1" customWidth="1"/>
    <col min="9733" max="9733" width="61.875" style="1" customWidth="1"/>
    <col min="9734" max="9734" width="10.25" style="1" customWidth="1"/>
    <col min="9735" max="9737" width="14.625" style="1" customWidth="1"/>
    <col min="9738" max="9738" width="9" style="1"/>
    <col min="9739" max="9739" width="35.625" style="1" customWidth="1"/>
    <col min="9740" max="9742" width="9" style="1"/>
    <col min="9743" max="9744" width="0" style="1" hidden="1" customWidth="1"/>
    <col min="9745" max="9984" width="9" style="1"/>
    <col min="9985" max="9985" width="8" style="1" customWidth="1"/>
    <col min="9986" max="9986" width="10.25" style="1" customWidth="1"/>
    <col min="9987" max="9987" width="12.875" style="1" customWidth="1"/>
    <col min="9988" max="9988" width="8.5" style="1" customWidth="1"/>
    <col min="9989" max="9989" width="61.875" style="1" customWidth="1"/>
    <col min="9990" max="9990" width="10.25" style="1" customWidth="1"/>
    <col min="9991" max="9993" width="14.625" style="1" customWidth="1"/>
    <col min="9994" max="9994" width="9" style="1"/>
    <col min="9995" max="9995" width="35.625" style="1" customWidth="1"/>
    <col min="9996" max="9998" width="9" style="1"/>
    <col min="9999" max="10000" width="0" style="1" hidden="1" customWidth="1"/>
    <col min="10001" max="10240" width="9" style="1"/>
    <col min="10241" max="10241" width="8" style="1" customWidth="1"/>
    <col min="10242" max="10242" width="10.25" style="1" customWidth="1"/>
    <col min="10243" max="10243" width="12.875" style="1" customWidth="1"/>
    <col min="10244" max="10244" width="8.5" style="1" customWidth="1"/>
    <col min="10245" max="10245" width="61.875" style="1" customWidth="1"/>
    <col min="10246" max="10246" width="10.25" style="1" customWidth="1"/>
    <col min="10247" max="10249" width="14.625" style="1" customWidth="1"/>
    <col min="10250" max="10250" width="9" style="1"/>
    <col min="10251" max="10251" width="35.625" style="1" customWidth="1"/>
    <col min="10252" max="10254" width="9" style="1"/>
    <col min="10255" max="10256" width="0" style="1" hidden="1" customWidth="1"/>
    <col min="10257" max="10496" width="9" style="1"/>
    <col min="10497" max="10497" width="8" style="1" customWidth="1"/>
    <col min="10498" max="10498" width="10.25" style="1" customWidth="1"/>
    <col min="10499" max="10499" width="12.875" style="1" customWidth="1"/>
    <col min="10500" max="10500" width="8.5" style="1" customWidth="1"/>
    <col min="10501" max="10501" width="61.875" style="1" customWidth="1"/>
    <col min="10502" max="10502" width="10.25" style="1" customWidth="1"/>
    <col min="10503" max="10505" width="14.625" style="1" customWidth="1"/>
    <col min="10506" max="10506" width="9" style="1"/>
    <col min="10507" max="10507" width="35.625" style="1" customWidth="1"/>
    <col min="10508" max="10510" width="9" style="1"/>
    <col min="10511" max="10512" width="0" style="1" hidden="1" customWidth="1"/>
    <col min="10513" max="10752" width="9" style="1"/>
    <col min="10753" max="10753" width="8" style="1" customWidth="1"/>
    <col min="10754" max="10754" width="10.25" style="1" customWidth="1"/>
    <col min="10755" max="10755" width="12.875" style="1" customWidth="1"/>
    <col min="10756" max="10756" width="8.5" style="1" customWidth="1"/>
    <col min="10757" max="10757" width="61.875" style="1" customWidth="1"/>
    <col min="10758" max="10758" width="10.25" style="1" customWidth="1"/>
    <col min="10759" max="10761" width="14.625" style="1" customWidth="1"/>
    <col min="10762" max="10762" width="9" style="1"/>
    <col min="10763" max="10763" width="35.625" style="1" customWidth="1"/>
    <col min="10764" max="10766" width="9" style="1"/>
    <col min="10767" max="10768" width="0" style="1" hidden="1" customWidth="1"/>
    <col min="10769" max="11008" width="9" style="1"/>
    <col min="11009" max="11009" width="8" style="1" customWidth="1"/>
    <col min="11010" max="11010" width="10.25" style="1" customWidth="1"/>
    <col min="11011" max="11011" width="12.875" style="1" customWidth="1"/>
    <col min="11012" max="11012" width="8.5" style="1" customWidth="1"/>
    <col min="11013" max="11013" width="61.875" style="1" customWidth="1"/>
    <col min="11014" max="11014" width="10.25" style="1" customWidth="1"/>
    <col min="11015" max="11017" width="14.625" style="1" customWidth="1"/>
    <col min="11018" max="11018" width="9" style="1"/>
    <col min="11019" max="11019" width="35.625" style="1" customWidth="1"/>
    <col min="11020" max="11022" width="9" style="1"/>
    <col min="11023" max="11024" width="0" style="1" hidden="1" customWidth="1"/>
    <col min="11025" max="11264" width="9" style="1"/>
    <col min="11265" max="11265" width="8" style="1" customWidth="1"/>
    <col min="11266" max="11266" width="10.25" style="1" customWidth="1"/>
    <col min="11267" max="11267" width="12.875" style="1" customWidth="1"/>
    <col min="11268" max="11268" width="8.5" style="1" customWidth="1"/>
    <col min="11269" max="11269" width="61.875" style="1" customWidth="1"/>
    <col min="11270" max="11270" width="10.25" style="1" customWidth="1"/>
    <col min="11271" max="11273" width="14.625" style="1" customWidth="1"/>
    <col min="11274" max="11274" width="9" style="1"/>
    <col min="11275" max="11275" width="35.625" style="1" customWidth="1"/>
    <col min="11276" max="11278" width="9" style="1"/>
    <col min="11279" max="11280" width="0" style="1" hidden="1" customWidth="1"/>
    <col min="11281" max="11520" width="9" style="1"/>
    <col min="11521" max="11521" width="8" style="1" customWidth="1"/>
    <col min="11522" max="11522" width="10.25" style="1" customWidth="1"/>
    <col min="11523" max="11523" width="12.875" style="1" customWidth="1"/>
    <col min="11524" max="11524" width="8.5" style="1" customWidth="1"/>
    <col min="11525" max="11525" width="61.875" style="1" customWidth="1"/>
    <col min="11526" max="11526" width="10.25" style="1" customWidth="1"/>
    <col min="11527" max="11529" width="14.625" style="1" customWidth="1"/>
    <col min="11530" max="11530" width="9" style="1"/>
    <col min="11531" max="11531" width="35.625" style="1" customWidth="1"/>
    <col min="11532" max="11534" width="9" style="1"/>
    <col min="11535" max="11536" width="0" style="1" hidden="1" customWidth="1"/>
    <col min="11537" max="11776" width="9" style="1"/>
    <col min="11777" max="11777" width="8" style="1" customWidth="1"/>
    <col min="11778" max="11778" width="10.25" style="1" customWidth="1"/>
    <col min="11779" max="11779" width="12.875" style="1" customWidth="1"/>
    <col min="11780" max="11780" width="8.5" style="1" customWidth="1"/>
    <col min="11781" max="11781" width="61.875" style="1" customWidth="1"/>
    <col min="11782" max="11782" width="10.25" style="1" customWidth="1"/>
    <col min="11783" max="11785" width="14.625" style="1" customWidth="1"/>
    <col min="11786" max="11786" width="9" style="1"/>
    <col min="11787" max="11787" width="35.625" style="1" customWidth="1"/>
    <col min="11788" max="11790" width="9" style="1"/>
    <col min="11791" max="11792" width="0" style="1" hidden="1" customWidth="1"/>
    <col min="11793" max="12032" width="9" style="1"/>
    <col min="12033" max="12033" width="8" style="1" customWidth="1"/>
    <col min="12034" max="12034" width="10.25" style="1" customWidth="1"/>
    <col min="12035" max="12035" width="12.875" style="1" customWidth="1"/>
    <col min="12036" max="12036" width="8.5" style="1" customWidth="1"/>
    <col min="12037" max="12037" width="61.875" style="1" customWidth="1"/>
    <col min="12038" max="12038" width="10.25" style="1" customWidth="1"/>
    <col min="12039" max="12041" width="14.625" style="1" customWidth="1"/>
    <col min="12042" max="12042" width="9" style="1"/>
    <col min="12043" max="12043" width="35.625" style="1" customWidth="1"/>
    <col min="12044" max="12046" width="9" style="1"/>
    <col min="12047" max="12048" width="0" style="1" hidden="1" customWidth="1"/>
    <col min="12049" max="12288" width="9" style="1"/>
    <col min="12289" max="12289" width="8" style="1" customWidth="1"/>
    <col min="12290" max="12290" width="10.25" style="1" customWidth="1"/>
    <col min="12291" max="12291" width="12.875" style="1" customWidth="1"/>
    <col min="12292" max="12292" width="8.5" style="1" customWidth="1"/>
    <col min="12293" max="12293" width="61.875" style="1" customWidth="1"/>
    <col min="12294" max="12294" width="10.25" style="1" customWidth="1"/>
    <col min="12295" max="12297" width="14.625" style="1" customWidth="1"/>
    <col min="12298" max="12298" width="9" style="1"/>
    <col min="12299" max="12299" width="35.625" style="1" customWidth="1"/>
    <col min="12300" max="12302" width="9" style="1"/>
    <col min="12303" max="12304" width="0" style="1" hidden="1" customWidth="1"/>
    <col min="12305" max="12544" width="9" style="1"/>
    <col min="12545" max="12545" width="8" style="1" customWidth="1"/>
    <col min="12546" max="12546" width="10.25" style="1" customWidth="1"/>
    <col min="12547" max="12547" width="12.875" style="1" customWidth="1"/>
    <col min="12548" max="12548" width="8.5" style="1" customWidth="1"/>
    <col min="12549" max="12549" width="61.875" style="1" customWidth="1"/>
    <col min="12550" max="12550" width="10.25" style="1" customWidth="1"/>
    <col min="12551" max="12553" width="14.625" style="1" customWidth="1"/>
    <col min="12554" max="12554" width="9" style="1"/>
    <col min="12555" max="12555" width="35.625" style="1" customWidth="1"/>
    <col min="12556" max="12558" width="9" style="1"/>
    <col min="12559" max="12560" width="0" style="1" hidden="1" customWidth="1"/>
    <col min="12561" max="12800" width="9" style="1"/>
    <col min="12801" max="12801" width="8" style="1" customWidth="1"/>
    <col min="12802" max="12802" width="10.25" style="1" customWidth="1"/>
    <col min="12803" max="12803" width="12.875" style="1" customWidth="1"/>
    <col min="12804" max="12804" width="8.5" style="1" customWidth="1"/>
    <col min="12805" max="12805" width="61.875" style="1" customWidth="1"/>
    <col min="12806" max="12806" width="10.25" style="1" customWidth="1"/>
    <col min="12807" max="12809" width="14.625" style="1" customWidth="1"/>
    <col min="12810" max="12810" width="9" style="1"/>
    <col min="12811" max="12811" width="35.625" style="1" customWidth="1"/>
    <col min="12812" max="12814" width="9" style="1"/>
    <col min="12815" max="12816" width="0" style="1" hidden="1" customWidth="1"/>
    <col min="12817" max="13056" width="9" style="1"/>
    <col min="13057" max="13057" width="8" style="1" customWidth="1"/>
    <col min="13058" max="13058" width="10.25" style="1" customWidth="1"/>
    <col min="13059" max="13059" width="12.875" style="1" customWidth="1"/>
    <col min="13060" max="13060" width="8.5" style="1" customWidth="1"/>
    <col min="13061" max="13061" width="61.875" style="1" customWidth="1"/>
    <col min="13062" max="13062" width="10.25" style="1" customWidth="1"/>
    <col min="13063" max="13065" width="14.625" style="1" customWidth="1"/>
    <col min="13066" max="13066" width="9" style="1"/>
    <col min="13067" max="13067" width="35.625" style="1" customWidth="1"/>
    <col min="13068" max="13070" width="9" style="1"/>
    <col min="13071" max="13072" width="0" style="1" hidden="1" customWidth="1"/>
    <col min="13073" max="13312" width="9" style="1"/>
    <col min="13313" max="13313" width="8" style="1" customWidth="1"/>
    <col min="13314" max="13314" width="10.25" style="1" customWidth="1"/>
    <col min="13315" max="13315" width="12.875" style="1" customWidth="1"/>
    <col min="13316" max="13316" width="8.5" style="1" customWidth="1"/>
    <col min="13317" max="13317" width="61.875" style="1" customWidth="1"/>
    <col min="13318" max="13318" width="10.25" style="1" customWidth="1"/>
    <col min="13319" max="13321" width="14.625" style="1" customWidth="1"/>
    <col min="13322" max="13322" width="9" style="1"/>
    <col min="13323" max="13323" width="35.625" style="1" customWidth="1"/>
    <col min="13324" max="13326" width="9" style="1"/>
    <col min="13327" max="13328" width="0" style="1" hidden="1" customWidth="1"/>
    <col min="13329" max="13568" width="9" style="1"/>
    <col min="13569" max="13569" width="8" style="1" customWidth="1"/>
    <col min="13570" max="13570" width="10.25" style="1" customWidth="1"/>
    <col min="13571" max="13571" width="12.875" style="1" customWidth="1"/>
    <col min="13572" max="13572" width="8.5" style="1" customWidth="1"/>
    <col min="13573" max="13573" width="61.875" style="1" customWidth="1"/>
    <col min="13574" max="13574" width="10.25" style="1" customWidth="1"/>
    <col min="13575" max="13577" width="14.625" style="1" customWidth="1"/>
    <col min="13578" max="13578" width="9" style="1"/>
    <col min="13579" max="13579" width="35.625" style="1" customWidth="1"/>
    <col min="13580" max="13582" width="9" style="1"/>
    <col min="13583" max="13584" width="0" style="1" hidden="1" customWidth="1"/>
    <col min="13585" max="13824" width="9" style="1"/>
    <col min="13825" max="13825" width="8" style="1" customWidth="1"/>
    <col min="13826" max="13826" width="10.25" style="1" customWidth="1"/>
    <col min="13827" max="13827" width="12.875" style="1" customWidth="1"/>
    <col min="13828" max="13828" width="8.5" style="1" customWidth="1"/>
    <col min="13829" max="13829" width="61.875" style="1" customWidth="1"/>
    <col min="13830" max="13830" width="10.25" style="1" customWidth="1"/>
    <col min="13831" max="13833" width="14.625" style="1" customWidth="1"/>
    <col min="13834" max="13834" width="9" style="1"/>
    <col min="13835" max="13835" width="35.625" style="1" customWidth="1"/>
    <col min="13836" max="13838" width="9" style="1"/>
    <col min="13839" max="13840" width="0" style="1" hidden="1" customWidth="1"/>
    <col min="13841" max="14080" width="9" style="1"/>
    <col min="14081" max="14081" width="8" style="1" customWidth="1"/>
    <col min="14082" max="14082" width="10.25" style="1" customWidth="1"/>
    <col min="14083" max="14083" width="12.875" style="1" customWidth="1"/>
    <col min="14084" max="14084" width="8.5" style="1" customWidth="1"/>
    <col min="14085" max="14085" width="61.875" style="1" customWidth="1"/>
    <col min="14086" max="14086" width="10.25" style="1" customWidth="1"/>
    <col min="14087" max="14089" width="14.625" style="1" customWidth="1"/>
    <col min="14090" max="14090" width="9" style="1"/>
    <col min="14091" max="14091" width="35.625" style="1" customWidth="1"/>
    <col min="14092" max="14094" width="9" style="1"/>
    <col min="14095" max="14096" width="0" style="1" hidden="1" customWidth="1"/>
    <col min="14097" max="14336" width="9" style="1"/>
    <col min="14337" max="14337" width="8" style="1" customWidth="1"/>
    <col min="14338" max="14338" width="10.25" style="1" customWidth="1"/>
    <col min="14339" max="14339" width="12.875" style="1" customWidth="1"/>
    <col min="14340" max="14340" width="8.5" style="1" customWidth="1"/>
    <col min="14341" max="14341" width="61.875" style="1" customWidth="1"/>
    <col min="14342" max="14342" width="10.25" style="1" customWidth="1"/>
    <col min="14343" max="14345" width="14.625" style="1" customWidth="1"/>
    <col min="14346" max="14346" width="9" style="1"/>
    <col min="14347" max="14347" width="35.625" style="1" customWidth="1"/>
    <col min="14348" max="14350" width="9" style="1"/>
    <col min="14351" max="14352" width="0" style="1" hidden="1" customWidth="1"/>
    <col min="14353" max="14592" width="9" style="1"/>
    <col min="14593" max="14593" width="8" style="1" customWidth="1"/>
    <col min="14594" max="14594" width="10.25" style="1" customWidth="1"/>
    <col min="14595" max="14595" width="12.875" style="1" customWidth="1"/>
    <col min="14596" max="14596" width="8.5" style="1" customWidth="1"/>
    <col min="14597" max="14597" width="61.875" style="1" customWidth="1"/>
    <col min="14598" max="14598" width="10.25" style="1" customWidth="1"/>
    <col min="14599" max="14601" width="14.625" style="1" customWidth="1"/>
    <col min="14602" max="14602" width="9" style="1"/>
    <col min="14603" max="14603" width="35.625" style="1" customWidth="1"/>
    <col min="14604" max="14606" width="9" style="1"/>
    <col min="14607" max="14608" width="0" style="1" hidden="1" customWidth="1"/>
    <col min="14609" max="14848" width="9" style="1"/>
    <col min="14849" max="14849" width="8" style="1" customWidth="1"/>
    <col min="14850" max="14850" width="10.25" style="1" customWidth="1"/>
    <col min="14851" max="14851" width="12.875" style="1" customWidth="1"/>
    <col min="14852" max="14852" width="8.5" style="1" customWidth="1"/>
    <col min="14853" max="14853" width="61.875" style="1" customWidth="1"/>
    <col min="14854" max="14854" width="10.25" style="1" customWidth="1"/>
    <col min="14855" max="14857" width="14.625" style="1" customWidth="1"/>
    <col min="14858" max="14858" width="9" style="1"/>
    <col min="14859" max="14859" width="35.625" style="1" customWidth="1"/>
    <col min="14860" max="14862" width="9" style="1"/>
    <col min="14863" max="14864" width="0" style="1" hidden="1" customWidth="1"/>
    <col min="14865" max="15104" width="9" style="1"/>
    <col min="15105" max="15105" width="8" style="1" customWidth="1"/>
    <col min="15106" max="15106" width="10.25" style="1" customWidth="1"/>
    <col min="15107" max="15107" width="12.875" style="1" customWidth="1"/>
    <col min="15108" max="15108" width="8.5" style="1" customWidth="1"/>
    <col min="15109" max="15109" width="61.875" style="1" customWidth="1"/>
    <col min="15110" max="15110" width="10.25" style="1" customWidth="1"/>
    <col min="15111" max="15113" width="14.625" style="1" customWidth="1"/>
    <col min="15114" max="15114" width="9" style="1"/>
    <col min="15115" max="15115" width="35.625" style="1" customWidth="1"/>
    <col min="15116" max="15118" width="9" style="1"/>
    <col min="15119" max="15120" width="0" style="1" hidden="1" customWidth="1"/>
    <col min="15121" max="15360" width="9" style="1"/>
    <col min="15361" max="15361" width="8" style="1" customWidth="1"/>
    <col min="15362" max="15362" width="10.25" style="1" customWidth="1"/>
    <col min="15363" max="15363" width="12.875" style="1" customWidth="1"/>
    <col min="15364" max="15364" width="8.5" style="1" customWidth="1"/>
    <col min="15365" max="15365" width="61.875" style="1" customWidth="1"/>
    <col min="15366" max="15366" width="10.25" style="1" customWidth="1"/>
    <col min="15367" max="15369" width="14.625" style="1" customWidth="1"/>
    <col min="15370" max="15370" width="9" style="1"/>
    <col min="15371" max="15371" width="35.625" style="1" customWidth="1"/>
    <col min="15372" max="15374" width="9" style="1"/>
    <col min="15375" max="15376" width="0" style="1" hidden="1" customWidth="1"/>
    <col min="15377" max="15616" width="9" style="1"/>
    <col min="15617" max="15617" width="8" style="1" customWidth="1"/>
    <col min="15618" max="15618" width="10.25" style="1" customWidth="1"/>
    <col min="15619" max="15619" width="12.875" style="1" customWidth="1"/>
    <col min="15620" max="15620" width="8.5" style="1" customWidth="1"/>
    <col min="15621" max="15621" width="61.875" style="1" customWidth="1"/>
    <col min="15622" max="15622" width="10.25" style="1" customWidth="1"/>
    <col min="15623" max="15625" width="14.625" style="1" customWidth="1"/>
    <col min="15626" max="15626" width="9" style="1"/>
    <col min="15627" max="15627" width="35.625" style="1" customWidth="1"/>
    <col min="15628" max="15630" width="9" style="1"/>
    <col min="15631" max="15632" width="0" style="1" hidden="1" customWidth="1"/>
    <col min="15633" max="15872" width="9" style="1"/>
    <col min="15873" max="15873" width="8" style="1" customWidth="1"/>
    <col min="15874" max="15874" width="10.25" style="1" customWidth="1"/>
    <col min="15875" max="15875" width="12.875" style="1" customWidth="1"/>
    <col min="15876" max="15876" width="8.5" style="1" customWidth="1"/>
    <col min="15877" max="15877" width="61.875" style="1" customWidth="1"/>
    <col min="15878" max="15878" width="10.25" style="1" customWidth="1"/>
    <col min="15879" max="15881" width="14.625" style="1" customWidth="1"/>
    <col min="15882" max="15882" width="9" style="1"/>
    <col min="15883" max="15883" width="35.625" style="1" customWidth="1"/>
    <col min="15884" max="15886" width="9" style="1"/>
    <col min="15887" max="15888" width="0" style="1" hidden="1" customWidth="1"/>
    <col min="15889" max="16128" width="9" style="1"/>
    <col min="16129" max="16129" width="8" style="1" customWidth="1"/>
    <col min="16130" max="16130" width="10.25" style="1" customWidth="1"/>
    <col min="16131" max="16131" width="12.875" style="1" customWidth="1"/>
    <col min="16132" max="16132" width="8.5" style="1" customWidth="1"/>
    <col min="16133" max="16133" width="61.875" style="1" customWidth="1"/>
    <col min="16134" max="16134" width="10.25" style="1" customWidth="1"/>
    <col min="16135" max="16137" width="14.625" style="1" customWidth="1"/>
    <col min="16138" max="16138" width="9" style="1"/>
    <col min="16139" max="16139" width="35.625" style="1" customWidth="1"/>
    <col min="16140" max="16142" width="9" style="1"/>
    <col min="16143" max="16144" width="0" style="1" hidden="1" customWidth="1"/>
    <col min="16145" max="16384" width="9" style="1"/>
  </cols>
  <sheetData>
    <row r="1" spans="1:20" ht="12.75" customHeight="1" x14ac:dyDescent="0.2">
      <c r="A1" s="1" t="s">
        <v>272</v>
      </c>
      <c r="B1" s="2"/>
      <c r="C1" s="3"/>
      <c r="D1" s="2"/>
      <c r="E1" s="2"/>
      <c r="F1" s="2"/>
      <c r="G1" s="2"/>
      <c r="H1" s="2"/>
      <c r="I1" s="2"/>
    </row>
    <row r="2" spans="1:20" ht="24.95" customHeight="1" x14ac:dyDescent="0.2">
      <c r="B2" s="2"/>
      <c r="C2" s="3"/>
      <c r="D2" s="2"/>
      <c r="E2" s="7"/>
      <c r="F2" s="2"/>
      <c r="G2" s="2"/>
      <c r="H2" s="8"/>
      <c r="I2" s="8"/>
      <c r="J2" s="9"/>
      <c r="K2" s="10"/>
    </row>
    <row r="3" spans="1:20" ht="15.75" x14ac:dyDescent="0.2">
      <c r="A3" s="1" t="s">
        <v>0</v>
      </c>
      <c r="B3" s="11" t="s">
        <v>1</v>
      </c>
      <c r="C3" s="356"/>
      <c r="D3" s="357"/>
      <c r="E3" s="12" t="s">
        <v>2</v>
      </c>
      <c r="F3" s="2"/>
      <c r="G3" s="13"/>
      <c r="H3" s="14" t="str">
        <f>$C$4</f>
        <v>SO 01-10-01.01</v>
      </c>
      <c r="I3" s="15">
        <f>ROUND(SUMIF($A$8:$A$138,"SD",$I$8:$I$138),2)</f>
        <v>0</v>
      </c>
      <c r="J3" s="16"/>
      <c r="K3" s="17"/>
      <c r="R3" s="1"/>
    </row>
    <row r="4" spans="1:20" ht="15" customHeight="1" x14ac:dyDescent="0.2">
      <c r="A4" s="1" t="s">
        <v>3</v>
      </c>
      <c r="B4" s="18" t="s">
        <v>4</v>
      </c>
      <c r="C4" s="358" t="s">
        <v>5</v>
      </c>
      <c r="D4" s="359"/>
      <c r="E4" s="19" t="s">
        <v>6</v>
      </c>
      <c r="F4" s="8"/>
      <c r="G4" s="8"/>
      <c r="H4" s="20"/>
      <c r="I4" s="20"/>
      <c r="J4" s="16"/>
      <c r="K4" s="21"/>
    </row>
    <row r="5" spans="1:20" ht="12.75" customHeight="1" x14ac:dyDescent="0.2">
      <c r="A5" s="353" t="s">
        <v>7</v>
      </c>
      <c r="B5" s="353" t="s">
        <v>8</v>
      </c>
      <c r="C5" s="354" t="s">
        <v>9</v>
      </c>
      <c r="D5" s="353" t="s">
        <v>10</v>
      </c>
      <c r="E5" s="355" t="s">
        <v>11</v>
      </c>
      <c r="F5" s="353" t="s">
        <v>12</v>
      </c>
      <c r="G5" s="353" t="s">
        <v>13</v>
      </c>
      <c r="H5" s="353" t="s">
        <v>14</v>
      </c>
      <c r="I5" s="353"/>
    </row>
    <row r="6" spans="1:20" ht="12.75" customHeight="1" x14ac:dyDescent="0.2">
      <c r="A6" s="353"/>
      <c r="B6" s="353"/>
      <c r="C6" s="354"/>
      <c r="D6" s="353"/>
      <c r="E6" s="355"/>
      <c r="F6" s="353"/>
      <c r="G6" s="353"/>
      <c r="H6" s="22" t="s">
        <v>15</v>
      </c>
      <c r="I6" s="22" t="s">
        <v>16</v>
      </c>
    </row>
    <row r="7" spans="1:20" s="28" customFormat="1" ht="12.75" customHeight="1" x14ac:dyDescent="0.2">
      <c r="A7" s="23">
        <v>0</v>
      </c>
      <c r="B7" s="24"/>
      <c r="C7" s="25" t="s">
        <v>17</v>
      </c>
      <c r="D7" s="23" t="s">
        <v>18</v>
      </c>
      <c r="E7" s="26" t="s">
        <v>19</v>
      </c>
      <c r="F7" s="23" t="s">
        <v>20</v>
      </c>
      <c r="G7" s="23" t="s">
        <v>21</v>
      </c>
      <c r="H7" s="23" t="s">
        <v>22</v>
      </c>
      <c r="I7" s="27" t="s">
        <v>23</v>
      </c>
      <c r="K7" s="29"/>
      <c r="P7" s="30"/>
      <c r="R7" s="30"/>
      <c r="T7" s="31"/>
    </row>
    <row r="8" spans="1:20" s="28" customFormat="1" ht="12.75" customHeight="1" x14ac:dyDescent="0.2">
      <c r="A8" s="32" t="s">
        <v>24</v>
      </c>
      <c r="B8" s="33"/>
      <c r="C8" s="34" t="s">
        <v>25</v>
      </c>
      <c r="D8" s="35"/>
      <c r="E8" s="32" t="s">
        <v>26</v>
      </c>
      <c r="F8" s="36"/>
      <c r="G8" s="37"/>
      <c r="H8" s="38"/>
      <c r="I8" s="38">
        <f>SUM($I$9:$I$12)</f>
        <v>0</v>
      </c>
      <c r="K8" s="29"/>
      <c r="P8" s="30"/>
      <c r="R8" s="30"/>
      <c r="T8" s="31"/>
    </row>
    <row r="9" spans="1:20" s="28" customFormat="1" x14ac:dyDescent="0.2">
      <c r="A9" s="58" t="s">
        <v>27</v>
      </c>
      <c r="B9" s="72">
        <v>1</v>
      </c>
      <c r="C9" s="73" t="s">
        <v>37</v>
      </c>
      <c r="D9" s="74"/>
      <c r="E9" s="74" t="s">
        <v>38</v>
      </c>
      <c r="F9" s="75" t="s">
        <v>39</v>
      </c>
      <c r="G9" s="76">
        <v>0.219968</v>
      </c>
      <c r="H9" s="77"/>
      <c r="I9" s="77">
        <f>ROUND(G9*H9,2)</f>
        <v>0</v>
      </c>
      <c r="K9" s="29"/>
      <c r="P9" s="30"/>
      <c r="R9" s="30"/>
      <c r="T9" s="31"/>
    </row>
    <row r="10" spans="1:20" s="28" customFormat="1" x14ac:dyDescent="0.2">
      <c r="A10" s="28" t="s">
        <v>31</v>
      </c>
      <c r="B10" s="78"/>
      <c r="C10" s="79"/>
      <c r="D10" s="80"/>
      <c r="E10" s="74" t="s">
        <v>36</v>
      </c>
      <c r="F10" s="81"/>
      <c r="G10" s="82"/>
      <c r="H10" s="83"/>
      <c r="I10" s="83"/>
      <c r="K10" s="29"/>
      <c r="P10" s="30"/>
      <c r="R10" s="30"/>
      <c r="T10" s="31"/>
    </row>
    <row r="11" spans="1:20" s="28" customFormat="1" ht="51" x14ac:dyDescent="0.2">
      <c r="A11" s="28" t="s">
        <v>33</v>
      </c>
      <c r="B11" s="78"/>
      <c r="C11" s="79"/>
      <c r="D11" s="80"/>
      <c r="E11" s="84" t="s">
        <v>40</v>
      </c>
      <c r="F11" s="81"/>
      <c r="G11" s="82"/>
      <c r="H11" s="83"/>
      <c r="I11" s="83"/>
      <c r="K11" s="29"/>
      <c r="P11" s="30"/>
      <c r="R11" s="30"/>
      <c r="T11" s="31"/>
    </row>
    <row r="12" spans="1:20" s="28" customFormat="1" ht="51" x14ac:dyDescent="0.2">
      <c r="A12" s="28" t="s">
        <v>35</v>
      </c>
      <c r="B12" s="85"/>
      <c r="C12" s="86"/>
      <c r="D12" s="87"/>
      <c r="E12" s="74" t="s">
        <v>273</v>
      </c>
      <c r="F12" s="81"/>
      <c r="G12" s="82"/>
      <c r="H12" s="83"/>
      <c r="I12" s="83"/>
      <c r="K12" s="29"/>
      <c r="P12" s="30"/>
      <c r="R12" s="30"/>
      <c r="T12" s="31"/>
    </row>
    <row r="13" spans="1:20" s="28" customFormat="1" ht="12.75" customHeight="1" x14ac:dyDescent="0.2">
      <c r="A13" s="88" t="s">
        <v>24</v>
      </c>
      <c r="B13" s="89"/>
      <c r="C13" s="90" t="s">
        <v>41</v>
      </c>
      <c r="D13" s="91"/>
      <c r="E13" s="32" t="s">
        <v>42</v>
      </c>
      <c r="F13" s="92"/>
      <c r="G13" s="93"/>
      <c r="H13" s="94"/>
      <c r="I13" s="94">
        <f>SUM($I$14:$I$45)</f>
        <v>0</v>
      </c>
      <c r="K13" s="29"/>
      <c r="P13" s="30"/>
      <c r="R13" s="30"/>
      <c r="T13" s="31"/>
    </row>
    <row r="14" spans="1:20" s="28" customFormat="1" ht="38.25" x14ac:dyDescent="0.2">
      <c r="A14" s="58" t="s">
        <v>27</v>
      </c>
      <c r="B14" s="72">
        <v>2</v>
      </c>
      <c r="C14" s="73" t="s">
        <v>43</v>
      </c>
      <c r="D14" s="74"/>
      <c r="E14" s="74" t="s">
        <v>44</v>
      </c>
      <c r="F14" s="75" t="s">
        <v>45</v>
      </c>
      <c r="G14" s="76">
        <v>59.787000000000006</v>
      </c>
      <c r="H14" s="77"/>
      <c r="I14" s="77">
        <f>ROUND(G14*H14,2)</f>
        <v>0</v>
      </c>
      <c r="K14" s="29"/>
      <c r="P14" s="30"/>
      <c r="R14" s="30"/>
      <c r="T14" s="31"/>
    </row>
    <row r="15" spans="1:20" s="28" customFormat="1" x14ac:dyDescent="0.2">
      <c r="A15" s="28" t="s">
        <v>31</v>
      </c>
      <c r="B15" s="78"/>
      <c r="C15" s="79"/>
      <c r="D15" s="80"/>
      <c r="E15" s="74" t="s">
        <v>1033</v>
      </c>
      <c r="F15" s="81"/>
      <c r="G15" s="82"/>
      <c r="H15" s="83"/>
      <c r="I15" s="83"/>
      <c r="K15" s="29"/>
      <c r="P15" s="30"/>
      <c r="R15" s="30"/>
      <c r="T15" s="31"/>
    </row>
    <row r="16" spans="1:20" s="28" customFormat="1" ht="51" x14ac:dyDescent="0.2">
      <c r="A16" s="28" t="s">
        <v>33</v>
      </c>
      <c r="B16" s="78"/>
      <c r="C16" s="79"/>
      <c r="D16" s="80"/>
      <c r="E16" s="84" t="s">
        <v>274</v>
      </c>
      <c r="F16" s="81"/>
      <c r="G16" s="82"/>
      <c r="H16" s="83"/>
      <c r="I16" s="83"/>
      <c r="K16" s="29"/>
      <c r="P16" s="30"/>
      <c r="R16" s="30"/>
      <c r="T16" s="31"/>
    </row>
    <row r="17" spans="1:20" s="28" customFormat="1" ht="140.25" x14ac:dyDescent="0.2">
      <c r="A17" s="28" t="s">
        <v>35</v>
      </c>
      <c r="B17" s="85"/>
      <c r="C17" s="86"/>
      <c r="D17" s="87"/>
      <c r="E17" s="95" t="s">
        <v>275</v>
      </c>
      <c r="F17" s="81"/>
      <c r="G17" s="82"/>
      <c r="H17" s="83"/>
      <c r="I17" s="83"/>
      <c r="K17" s="29"/>
      <c r="P17" s="30"/>
      <c r="R17" s="30"/>
      <c r="T17" s="31"/>
    </row>
    <row r="18" spans="1:20" s="28" customFormat="1" ht="38.25" x14ac:dyDescent="0.2">
      <c r="A18" s="58" t="s">
        <v>27</v>
      </c>
      <c r="B18" s="72">
        <v>3</v>
      </c>
      <c r="C18" s="73" t="s">
        <v>47</v>
      </c>
      <c r="D18" s="74"/>
      <c r="E18" s="74" t="s">
        <v>48</v>
      </c>
      <c r="F18" s="75" t="s">
        <v>45</v>
      </c>
      <c r="G18" s="76">
        <v>3.3140000000000001</v>
      </c>
      <c r="H18" s="77"/>
      <c r="I18" s="77">
        <f>ROUND(G18*H18,2)</f>
        <v>0</v>
      </c>
      <c r="K18" s="29"/>
      <c r="P18" s="30"/>
      <c r="R18" s="30"/>
      <c r="T18" s="31"/>
    </row>
    <row r="19" spans="1:20" s="28" customFormat="1" x14ac:dyDescent="0.2">
      <c r="A19" s="28" t="s">
        <v>31</v>
      </c>
      <c r="B19" s="78"/>
      <c r="C19" s="79"/>
      <c r="D19" s="80"/>
      <c r="E19" s="74" t="s">
        <v>1034</v>
      </c>
      <c r="F19" s="81"/>
      <c r="G19" s="82"/>
      <c r="H19" s="83"/>
      <c r="I19" s="83"/>
      <c r="K19" s="29"/>
      <c r="P19" s="30"/>
      <c r="R19" s="30"/>
      <c r="T19" s="31"/>
    </row>
    <row r="20" spans="1:20" s="28" customFormat="1" ht="51" x14ac:dyDescent="0.2">
      <c r="A20" s="28" t="s">
        <v>33</v>
      </c>
      <c r="B20" s="78"/>
      <c r="C20" s="79"/>
      <c r="D20" s="80"/>
      <c r="E20" s="84" t="s">
        <v>49</v>
      </c>
      <c r="F20" s="81"/>
      <c r="G20" s="82"/>
      <c r="H20" s="83"/>
      <c r="I20" s="83"/>
      <c r="K20" s="29"/>
      <c r="P20" s="30"/>
      <c r="R20" s="30"/>
      <c r="T20" s="31"/>
    </row>
    <row r="21" spans="1:20" s="28" customFormat="1" ht="140.25" x14ac:dyDescent="0.2">
      <c r="A21" s="28" t="s">
        <v>35</v>
      </c>
      <c r="B21" s="85"/>
      <c r="C21" s="86"/>
      <c r="D21" s="87"/>
      <c r="E21" s="95" t="s">
        <v>275</v>
      </c>
      <c r="F21" s="81"/>
      <c r="G21" s="82"/>
      <c r="H21" s="83"/>
      <c r="I21" s="83"/>
      <c r="K21" s="29"/>
      <c r="P21" s="30"/>
      <c r="R21" s="30"/>
      <c r="T21" s="31"/>
    </row>
    <row r="22" spans="1:20" s="28" customFormat="1" ht="38.25" x14ac:dyDescent="0.2">
      <c r="A22" s="58" t="s">
        <v>27</v>
      </c>
      <c r="B22" s="72">
        <v>4</v>
      </c>
      <c r="C22" s="73" t="s">
        <v>50</v>
      </c>
      <c r="D22" s="74"/>
      <c r="E22" s="74" t="s">
        <v>51</v>
      </c>
      <c r="F22" s="75" t="s">
        <v>45</v>
      </c>
      <c r="G22" s="76">
        <v>89.25</v>
      </c>
      <c r="H22" s="77"/>
      <c r="I22" s="77">
        <f>ROUND(G22*H22,2)</f>
        <v>0</v>
      </c>
      <c r="K22" s="29"/>
      <c r="P22" s="30"/>
      <c r="R22" s="30"/>
      <c r="T22" s="31"/>
    </row>
    <row r="23" spans="1:20" s="28" customFormat="1" x14ac:dyDescent="0.2">
      <c r="A23" s="28" t="s">
        <v>31</v>
      </c>
      <c r="B23" s="78"/>
      <c r="C23" s="79"/>
      <c r="D23" s="80"/>
      <c r="E23" s="74"/>
      <c r="F23" s="81"/>
      <c r="G23" s="82"/>
      <c r="H23" s="83"/>
      <c r="I23" s="83"/>
      <c r="K23" s="29"/>
      <c r="P23" s="30"/>
      <c r="R23" s="30"/>
      <c r="T23" s="31"/>
    </row>
    <row r="24" spans="1:20" s="28" customFormat="1" ht="51" x14ac:dyDescent="0.2">
      <c r="A24" s="28" t="s">
        <v>33</v>
      </c>
      <c r="B24" s="78"/>
      <c r="C24" s="79"/>
      <c r="D24" s="80"/>
      <c r="E24" s="84" t="s">
        <v>276</v>
      </c>
      <c r="F24" s="81"/>
      <c r="G24" s="82"/>
      <c r="H24" s="83"/>
      <c r="I24" s="83"/>
      <c r="K24" s="29"/>
      <c r="P24" s="30"/>
      <c r="R24" s="30"/>
      <c r="T24" s="31"/>
    </row>
    <row r="25" spans="1:20" s="28" customFormat="1" ht="140.25" x14ac:dyDescent="0.2">
      <c r="A25" s="28" t="s">
        <v>35</v>
      </c>
      <c r="B25" s="85"/>
      <c r="C25" s="86"/>
      <c r="D25" s="87"/>
      <c r="E25" s="95" t="s">
        <v>275</v>
      </c>
      <c r="F25" s="81"/>
      <c r="G25" s="82"/>
      <c r="H25" s="83"/>
      <c r="I25" s="83"/>
      <c r="K25" s="29"/>
      <c r="P25" s="30"/>
      <c r="R25" s="30"/>
      <c r="T25" s="31"/>
    </row>
    <row r="26" spans="1:20" s="28" customFormat="1" ht="25.5" x14ac:dyDescent="0.2">
      <c r="A26" s="58" t="s">
        <v>27</v>
      </c>
      <c r="B26" s="72">
        <v>5</v>
      </c>
      <c r="C26" s="73" t="s">
        <v>52</v>
      </c>
      <c r="D26" s="74"/>
      <c r="E26" s="74" t="s">
        <v>277</v>
      </c>
      <c r="F26" s="75" t="s">
        <v>45</v>
      </c>
      <c r="G26" s="76">
        <v>1.36</v>
      </c>
      <c r="H26" s="77"/>
      <c r="I26" s="77">
        <f>ROUND(G26*H26,2)</f>
        <v>0</v>
      </c>
      <c r="K26" s="29"/>
      <c r="P26" s="30"/>
      <c r="R26" s="30"/>
      <c r="T26" s="31"/>
    </row>
    <row r="27" spans="1:20" s="28" customFormat="1" x14ac:dyDescent="0.2">
      <c r="A27" s="28" t="s">
        <v>31</v>
      </c>
      <c r="B27" s="78"/>
      <c r="C27" s="79"/>
      <c r="D27" s="80"/>
      <c r="E27" s="74"/>
      <c r="F27" s="81"/>
      <c r="G27" s="82"/>
      <c r="H27" s="83"/>
      <c r="I27" s="83"/>
      <c r="K27" s="29"/>
      <c r="P27" s="30"/>
      <c r="R27" s="30"/>
      <c r="T27" s="31"/>
    </row>
    <row r="28" spans="1:20" s="28" customFormat="1" ht="51" x14ac:dyDescent="0.2">
      <c r="A28" s="28" t="s">
        <v>33</v>
      </c>
      <c r="B28" s="78"/>
      <c r="C28" s="79"/>
      <c r="D28" s="80"/>
      <c r="E28" s="84" t="s">
        <v>278</v>
      </c>
      <c r="F28" s="81"/>
      <c r="G28" s="82"/>
      <c r="H28" s="83"/>
      <c r="I28" s="83"/>
      <c r="K28" s="29"/>
      <c r="P28" s="30"/>
      <c r="R28" s="30"/>
      <c r="T28" s="31"/>
    </row>
    <row r="29" spans="1:20" s="28" customFormat="1" ht="140.25" x14ac:dyDescent="0.2">
      <c r="A29" s="28" t="s">
        <v>35</v>
      </c>
      <c r="B29" s="85"/>
      <c r="C29" s="86"/>
      <c r="D29" s="87"/>
      <c r="E29" s="95" t="s">
        <v>275</v>
      </c>
      <c r="F29" s="81"/>
      <c r="G29" s="82"/>
      <c r="H29" s="83"/>
      <c r="I29" s="83"/>
      <c r="K29" s="29"/>
      <c r="P29" s="30"/>
      <c r="R29" s="30"/>
      <c r="T29" s="31"/>
    </row>
    <row r="30" spans="1:20" s="28" customFormat="1" ht="38.25" x14ac:dyDescent="0.2">
      <c r="A30" s="58" t="s">
        <v>27</v>
      </c>
      <c r="B30" s="72">
        <v>6</v>
      </c>
      <c r="C30" s="73" t="s">
        <v>53</v>
      </c>
      <c r="D30" s="74"/>
      <c r="E30" s="74" t="s">
        <v>54</v>
      </c>
      <c r="F30" s="75" t="s">
        <v>45</v>
      </c>
      <c r="G30" s="76">
        <v>2.9000000000000001E-2</v>
      </c>
      <c r="H30" s="77"/>
      <c r="I30" s="77">
        <f>ROUND(G30*H30,2)</f>
        <v>0</v>
      </c>
      <c r="K30" s="29"/>
      <c r="P30" s="30"/>
      <c r="R30" s="30"/>
      <c r="T30" s="31"/>
    </row>
    <row r="31" spans="1:20" s="28" customFormat="1" x14ac:dyDescent="0.2">
      <c r="A31" s="28" t="s">
        <v>31</v>
      </c>
      <c r="B31" s="78"/>
      <c r="C31" s="79"/>
      <c r="D31" s="80"/>
      <c r="E31" s="74"/>
      <c r="F31" s="81"/>
      <c r="G31" s="82"/>
      <c r="H31" s="83"/>
      <c r="I31" s="83"/>
      <c r="K31" s="29"/>
      <c r="P31" s="30"/>
      <c r="R31" s="30"/>
      <c r="T31" s="31"/>
    </row>
    <row r="32" spans="1:20" s="28" customFormat="1" ht="51" x14ac:dyDescent="0.2">
      <c r="A32" s="28" t="s">
        <v>33</v>
      </c>
      <c r="B32" s="78"/>
      <c r="C32" s="79"/>
      <c r="D32" s="80"/>
      <c r="E32" s="84" t="s">
        <v>55</v>
      </c>
      <c r="F32" s="81"/>
      <c r="G32" s="82"/>
      <c r="H32" s="83"/>
      <c r="I32" s="83"/>
      <c r="K32" s="29"/>
      <c r="P32" s="30"/>
      <c r="R32" s="30"/>
      <c r="T32" s="31"/>
    </row>
    <row r="33" spans="1:20" s="28" customFormat="1" ht="140.25" x14ac:dyDescent="0.2">
      <c r="A33" s="28" t="s">
        <v>35</v>
      </c>
      <c r="B33" s="85"/>
      <c r="C33" s="86"/>
      <c r="D33" s="87"/>
      <c r="E33" s="95" t="s">
        <v>275</v>
      </c>
      <c r="F33" s="81"/>
      <c r="G33" s="82"/>
      <c r="H33" s="83"/>
      <c r="I33" s="83"/>
      <c r="K33" s="29"/>
      <c r="P33" s="30"/>
      <c r="R33" s="30"/>
      <c r="T33" s="31"/>
    </row>
    <row r="34" spans="1:20" s="28" customFormat="1" ht="38.25" x14ac:dyDescent="0.2">
      <c r="A34" s="58" t="s">
        <v>27</v>
      </c>
      <c r="B34" s="72">
        <v>7</v>
      </c>
      <c r="C34" s="73" t="s">
        <v>56</v>
      </c>
      <c r="D34" s="74"/>
      <c r="E34" s="74" t="s">
        <v>57</v>
      </c>
      <c r="F34" s="75" t="s">
        <v>45</v>
      </c>
      <c r="G34" s="76">
        <v>6.4000000000000001E-2</v>
      </c>
      <c r="H34" s="77"/>
      <c r="I34" s="77">
        <f>ROUND(G34*H34,2)</f>
        <v>0</v>
      </c>
      <c r="K34" s="29"/>
      <c r="P34" s="30"/>
      <c r="R34" s="30"/>
      <c r="T34" s="31"/>
    </row>
    <row r="35" spans="1:20" s="28" customFormat="1" x14ac:dyDescent="0.2">
      <c r="A35" s="28" t="s">
        <v>31</v>
      </c>
      <c r="B35" s="78"/>
      <c r="C35" s="79"/>
      <c r="D35" s="80"/>
      <c r="E35" s="74"/>
      <c r="F35" s="81"/>
      <c r="G35" s="82"/>
      <c r="H35" s="83"/>
      <c r="I35" s="83"/>
      <c r="K35" s="29"/>
      <c r="P35" s="30"/>
      <c r="R35" s="30"/>
      <c r="T35" s="31"/>
    </row>
    <row r="36" spans="1:20" s="28" customFormat="1" ht="51" x14ac:dyDescent="0.2">
      <c r="A36" s="28" t="s">
        <v>33</v>
      </c>
      <c r="B36" s="78"/>
      <c r="C36" s="79"/>
      <c r="D36" s="80"/>
      <c r="E36" s="84" t="s">
        <v>58</v>
      </c>
      <c r="F36" s="81"/>
      <c r="G36" s="82"/>
      <c r="H36" s="83"/>
      <c r="I36" s="83"/>
      <c r="K36" s="29"/>
      <c r="P36" s="30"/>
      <c r="R36" s="30"/>
      <c r="T36" s="31"/>
    </row>
    <row r="37" spans="1:20" s="28" customFormat="1" ht="140.25" x14ac:dyDescent="0.2">
      <c r="A37" s="28" t="s">
        <v>35</v>
      </c>
      <c r="B37" s="85"/>
      <c r="C37" s="86"/>
      <c r="D37" s="87"/>
      <c r="E37" s="95" t="s">
        <v>46</v>
      </c>
      <c r="F37" s="81"/>
      <c r="G37" s="82"/>
      <c r="H37" s="83"/>
      <c r="I37" s="83"/>
      <c r="K37" s="29"/>
      <c r="P37" s="30"/>
      <c r="R37" s="30"/>
      <c r="T37" s="31"/>
    </row>
    <row r="38" spans="1:20" s="28" customFormat="1" ht="51" x14ac:dyDescent="0.2">
      <c r="A38" s="58" t="s">
        <v>27</v>
      </c>
      <c r="B38" s="72">
        <v>8</v>
      </c>
      <c r="C38" s="73" t="s">
        <v>59</v>
      </c>
      <c r="D38" s="74"/>
      <c r="E38" s="74" t="s">
        <v>60</v>
      </c>
      <c r="F38" s="75" t="s">
        <v>45</v>
      </c>
      <c r="G38" s="76">
        <v>0.28535199999999999</v>
      </c>
      <c r="H38" s="77"/>
      <c r="I38" s="77">
        <f>ROUND(G38*H38,2)</f>
        <v>0</v>
      </c>
      <c r="K38" s="29"/>
      <c r="P38" s="30"/>
      <c r="R38" s="30"/>
      <c r="T38" s="31"/>
    </row>
    <row r="39" spans="1:20" s="28" customFormat="1" x14ac:dyDescent="0.2">
      <c r="A39" s="28" t="s">
        <v>31</v>
      </c>
      <c r="B39" s="78"/>
      <c r="C39" s="79"/>
      <c r="D39" s="80"/>
      <c r="E39" s="74" t="s">
        <v>1035</v>
      </c>
      <c r="F39" s="81"/>
      <c r="G39" s="82"/>
      <c r="H39" s="83"/>
      <c r="I39" s="83"/>
      <c r="K39" s="29"/>
      <c r="P39" s="30"/>
      <c r="R39" s="30"/>
      <c r="T39" s="31"/>
    </row>
    <row r="40" spans="1:20" s="28" customFormat="1" ht="51" x14ac:dyDescent="0.2">
      <c r="A40" s="28" t="s">
        <v>33</v>
      </c>
      <c r="B40" s="78"/>
      <c r="C40" s="79"/>
      <c r="D40" s="80"/>
      <c r="E40" s="84" t="s">
        <v>279</v>
      </c>
      <c r="F40" s="81"/>
      <c r="G40" s="82"/>
      <c r="H40" s="83"/>
      <c r="I40" s="83"/>
      <c r="K40" s="29"/>
      <c r="P40" s="30"/>
      <c r="R40" s="30"/>
      <c r="T40" s="31"/>
    </row>
    <row r="41" spans="1:20" s="28" customFormat="1" ht="114.75" x14ac:dyDescent="0.2">
      <c r="A41" s="28" t="s">
        <v>35</v>
      </c>
      <c r="B41" s="85"/>
      <c r="C41" s="86"/>
      <c r="D41" s="87"/>
      <c r="E41" s="95" t="s">
        <v>280</v>
      </c>
      <c r="F41" s="81"/>
      <c r="G41" s="82"/>
      <c r="H41" s="83"/>
      <c r="I41" s="83"/>
      <c r="K41" s="29"/>
      <c r="P41" s="30"/>
      <c r="R41" s="30"/>
      <c r="T41" s="31"/>
    </row>
    <row r="42" spans="1:20" s="28" customFormat="1" ht="38.25" x14ac:dyDescent="0.2">
      <c r="A42" s="58" t="s">
        <v>27</v>
      </c>
      <c r="B42" s="72">
        <v>9</v>
      </c>
      <c r="C42" s="73" t="s">
        <v>61</v>
      </c>
      <c r="D42" s="74"/>
      <c r="E42" s="74" t="s">
        <v>62</v>
      </c>
      <c r="F42" s="75" t="s">
        <v>45</v>
      </c>
      <c r="G42" s="76">
        <v>0.80999999999999994</v>
      </c>
      <c r="H42" s="77"/>
      <c r="I42" s="77">
        <f>ROUND(G42*H42,2)</f>
        <v>0</v>
      </c>
      <c r="K42" s="29"/>
      <c r="P42" s="30"/>
      <c r="R42" s="30"/>
      <c r="T42" s="31"/>
    </row>
    <row r="43" spans="1:20" s="28" customFormat="1" x14ac:dyDescent="0.2">
      <c r="A43" s="28" t="s">
        <v>31</v>
      </c>
      <c r="B43" s="78"/>
      <c r="C43" s="79"/>
      <c r="D43" s="80"/>
      <c r="E43" s="74"/>
      <c r="F43" s="81"/>
      <c r="G43" s="82"/>
      <c r="H43" s="83"/>
      <c r="I43" s="83"/>
      <c r="K43" s="29"/>
      <c r="P43" s="30"/>
      <c r="R43" s="30"/>
      <c r="T43" s="31"/>
    </row>
    <row r="44" spans="1:20" s="28" customFormat="1" ht="51" x14ac:dyDescent="0.2">
      <c r="A44" s="28" t="s">
        <v>33</v>
      </c>
      <c r="B44" s="78"/>
      <c r="C44" s="79"/>
      <c r="D44" s="80"/>
      <c r="E44" s="84" t="s">
        <v>63</v>
      </c>
      <c r="F44" s="81"/>
      <c r="G44" s="82"/>
      <c r="H44" s="83"/>
      <c r="I44" s="83"/>
      <c r="K44" s="29"/>
      <c r="P44" s="30"/>
      <c r="R44" s="30"/>
      <c r="T44" s="31"/>
    </row>
    <row r="45" spans="1:20" s="28" customFormat="1" ht="140.25" x14ac:dyDescent="0.2">
      <c r="A45" s="28" t="s">
        <v>35</v>
      </c>
      <c r="B45" s="85"/>
      <c r="C45" s="86"/>
      <c r="D45" s="87"/>
      <c r="E45" s="74" t="s">
        <v>275</v>
      </c>
      <c r="F45" s="81"/>
      <c r="G45" s="82"/>
      <c r="H45" s="83"/>
      <c r="I45" s="83"/>
      <c r="K45" s="29"/>
      <c r="P45" s="30"/>
      <c r="R45" s="30"/>
      <c r="T45" s="31"/>
    </row>
    <row r="46" spans="1:20" s="28" customFormat="1" ht="12.75" customHeight="1" x14ac:dyDescent="0.2">
      <c r="A46" s="88" t="s">
        <v>24</v>
      </c>
      <c r="B46" s="89"/>
      <c r="C46" s="90" t="s">
        <v>131</v>
      </c>
      <c r="D46" s="91"/>
      <c r="E46" s="32" t="s">
        <v>130</v>
      </c>
      <c r="F46" s="92"/>
      <c r="G46" s="93"/>
      <c r="H46" s="94"/>
      <c r="I46" s="94">
        <f>SUM($I$47:$I$62)</f>
        <v>0</v>
      </c>
      <c r="K46" s="29"/>
      <c r="P46" s="30"/>
      <c r="R46" s="30"/>
      <c r="T46" s="31"/>
    </row>
    <row r="47" spans="1:20" s="28" customFormat="1" x14ac:dyDescent="0.2">
      <c r="A47" s="96" t="s">
        <v>27</v>
      </c>
      <c r="B47" s="59">
        <v>10</v>
      </c>
      <c r="C47" s="60" t="s">
        <v>129</v>
      </c>
      <c r="D47" s="61"/>
      <c r="E47" s="97" t="s">
        <v>128</v>
      </c>
      <c r="F47" s="62" t="s">
        <v>67</v>
      </c>
      <c r="G47" s="63">
        <v>70.25</v>
      </c>
      <c r="H47" s="64"/>
      <c r="I47" s="64">
        <f>ROUND(G47*H47,2)</f>
        <v>0</v>
      </c>
      <c r="K47" s="29"/>
      <c r="P47" s="30"/>
      <c r="R47" s="30"/>
      <c r="T47" s="31"/>
    </row>
    <row r="48" spans="1:20" s="28" customFormat="1" ht="25.5" x14ac:dyDescent="0.2">
      <c r="A48" s="98" t="s">
        <v>31</v>
      </c>
      <c r="B48" s="99"/>
      <c r="C48" s="100"/>
      <c r="D48" s="101"/>
      <c r="E48" s="97" t="s">
        <v>281</v>
      </c>
      <c r="F48" s="102"/>
      <c r="G48" s="103"/>
      <c r="H48" s="104"/>
      <c r="I48" s="104"/>
      <c r="K48" s="29"/>
      <c r="P48" s="30"/>
      <c r="R48" s="30"/>
      <c r="T48" s="31"/>
    </row>
    <row r="49" spans="1:20" s="28" customFormat="1" ht="51" x14ac:dyDescent="0.2">
      <c r="A49" s="29" t="s">
        <v>33</v>
      </c>
      <c r="B49" s="65"/>
      <c r="C49" s="66"/>
      <c r="D49" s="67"/>
      <c r="E49" s="105" t="s">
        <v>282</v>
      </c>
      <c r="F49" s="68"/>
      <c r="G49" s="69"/>
      <c r="H49" s="70"/>
      <c r="I49" s="70"/>
      <c r="K49" s="29"/>
      <c r="P49" s="30"/>
      <c r="R49" s="30"/>
      <c r="T49" s="31"/>
    </row>
    <row r="50" spans="1:20" s="28" customFormat="1" ht="12.75" customHeight="1" x14ac:dyDescent="0.2">
      <c r="A50" s="106" t="s">
        <v>35</v>
      </c>
      <c r="B50" s="107"/>
      <c r="C50" s="108"/>
      <c r="D50" s="109"/>
      <c r="E50" s="96" t="s">
        <v>283</v>
      </c>
      <c r="F50" s="110"/>
      <c r="G50" s="111"/>
      <c r="H50" s="112"/>
      <c r="I50" s="112"/>
      <c r="K50" s="29"/>
      <c r="P50" s="30"/>
      <c r="R50" s="30"/>
      <c r="T50" s="31"/>
    </row>
    <row r="51" spans="1:20" s="28" customFormat="1" x14ac:dyDescent="0.2">
      <c r="A51" s="96" t="s">
        <v>27</v>
      </c>
      <c r="B51" s="59">
        <v>11</v>
      </c>
      <c r="C51" s="60" t="s">
        <v>126</v>
      </c>
      <c r="D51" s="61"/>
      <c r="E51" s="97" t="s">
        <v>125</v>
      </c>
      <c r="F51" s="62" t="s">
        <v>67</v>
      </c>
      <c r="G51" s="63">
        <v>9.9329999999999998</v>
      </c>
      <c r="H51" s="64"/>
      <c r="I51" s="64">
        <f>ROUND(G51*H51,2)</f>
        <v>0</v>
      </c>
      <c r="K51" s="29"/>
      <c r="P51" s="30"/>
      <c r="R51" s="30"/>
      <c r="T51" s="31"/>
    </row>
    <row r="52" spans="1:20" s="28" customFormat="1" x14ac:dyDescent="0.2">
      <c r="A52" s="98" t="s">
        <v>31</v>
      </c>
      <c r="B52" s="99"/>
      <c r="C52" s="100"/>
      <c r="D52" s="101"/>
      <c r="E52" s="97" t="s">
        <v>284</v>
      </c>
      <c r="F52" s="102"/>
      <c r="G52" s="103"/>
      <c r="H52" s="104"/>
      <c r="I52" s="104"/>
      <c r="K52" s="29"/>
      <c r="P52" s="30"/>
      <c r="R52" s="30"/>
      <c r="T52" s="31"/>
    </row>
    <row r="53" spans="1:20" s="28" customFormat="1" ht="51" x14ac:dyDescent="0.2">
      <c r="A53" s="29" t="s">
        <v>33</v>
      </c>
      <c r="B53" s="65"/>
      <c r="C53" s="66"/>
      <c r="D53" s="67"/>
      <c r="E53" s="105" t="s">
        <v>285</v>
      </c>
      <c r="F53" s="68"/>
      <c r="G53" s="69"/>
      <c r="H53" s="70"/>
      <c r="I53" s="70"/>
      <c r="K53" s="29"/>
      <c r="P53" s="30"/>
      <c r="R53" s="30"/>
      <c r="T53" s="31"/>
    </row>
    <row r="54" spans="1:20" s="28" customFormat="1" ht="12.75" customHeight="1" x14ac:dyDescent="0.2">
      <c r="A54" s="106" t="s">
        <v>35</v>
      </c>
      <c r="B54" s="107"/>
      <c r="C54" s="108"/>
      <c r="D54" s="109"/>
      <c r="E54" s="96" t="s">
        <v>286</v>
      </c>
      <c r="F54" s="110"/>
      <c r="G54" s="111"/>
      <c r="H54" s="112"/>
      <c r="I54" s="112"/>
      <c r="K54" s="29"/>
      <c r="P54" s="30"/>
      <c r="R54" s="30"/>
      <c r="T54" s="31"/>
    </row>
    <row r="55" spans="1:20" s="28" customFormat="1" x14ac:dyDescent="0.2">
      <c r="A55" s="96" t="s">
        <v>27</v>
      </c>
      <c r="B55" s="59">
        <v>12</v>
      </c>
      <c r="C55" s="60" t="s">
        <v>255</v>
      </c>
      <c r="D55" s="61"/>
      <c r="E55" s="97" t="s">
        <v>254</v>
      </c>
      <c r="F55" s="62" t="s">
        <v>67</v>
      </c>
      <c r="G55" s="63">
        <v>9.9329999999999998</v>
      </c>
      <c r="H55" s="64"/>
      <c r="I55" s="64">
        <f>ROUND(G55*H55,2)</f>
        <v>0</v>
      </c>
      <c r="K55" s="29"/>
      <c r="P55" s="30"/>
      <c r="R55" s="30"/>
      <c r="T55" s="31"/>
    </row>
    <row r="56" spans="1:20" s="28" customFormat="1" x14ac:dyDescent="0.2">
      <c r="A56" s="98" t="s">
        <v>31</v>
      </c>
      <c r="B56" s="99"/>
      <c r="C56" s="100"/>
      <c r="D56" s="101"/>
      <c r="E56" s="97" t="s">
        <v>287</v>
      </c>
      <c r="F56" s="102"/>
      <c r="G56" s="103"/>
      <c r="H56" s="104"/>
      <c r="I56" s="104"/>
      <c r="K56" s="29"/>
      <c r="P56" s="30"/>
      <c r="R56" s="30"/>
      <c r="T56" s="31"/>
    </row>
    <row r="57" spans="1:20" s="28" customFormat="1" ht="51" x14ac:dyDescent="0.2">
      <c r="A57" s="29" t="s">
        <v>33</v>
      </c>
      <c r="B57" s="65"/>
      <c r="C57" s="66"/>
      <c r="D57" s="67"/>
      <c r="E57" s="105" t="s">
        <v>288</v>
      </c>
      <c r="F57" s="68"/>
      <c r="G57" s="69"/>
      <c r="H57" s="70"/>
      <c r="I57" s="70"/>
      <c r="K57" s="29"/>
      <c r="P57" s="30"/>
      <c r="R57" s="30"/>
      <c r="T57" s="31"/>
    </row>
    <row r="58" spans="1:20" s="28" customFormat="1" ht="12.75" customHeight="1" x14ac:dyDescent="0.2">
      <c r="A58" s="106" t="s">
        <v>35</v>
      </c>
      <c r="B58" s="107"/>
      <c r="C58" s="108"/>
      <c r="D58" s="109"/>
      <c r="E58" s="96" t="s">
        <v>289</v>
      </c>
      <c r="F58" s="110"/>
      <c r="G58" s="111"/>
      <c r="H58" s="112"/>
      <c r="I58" s="112"/>
      <c r="K58" s="29"/>
      <c r="P58" s="30"/>
      <c r="R58" s="30"/>
      <c r="T58" s="31"/>
    </row>
    <row r="59" spans="1:20" s="28" customFormat="1" x14ac:dyDescent="0.2">
      <c r="A59" s="96" t="s">
        <v>27</v>
      </c>
      <c r="B59" s="59">
        <v>13</v>
      </c>
      <c r="C59" s="60" t="s">
        <v>123</v>
      </c>
      <c r="D59" s="61"/>
      <c r="E59" s="97" t="s">
        <v>122</v>
      </c>
      <c r="F59" s="62" t="s">
        <v>119</v>
      </c>
      <c r="G59" s="63">
        <v>155</v>
      </c>
      <c r="H59" s="64"/>
      <c r="I59" s="64">
        <f>ROUND(G59*H59,2)</f>
        <v>0</v>
      </c>
      <c r="K59" s="29"/>
      <c r="P59" s="30"/>
      <c r="R59" s="30"/>
      <c r="T59" s="31"/>
    </row>
    <row r="60" spans="1:20" s="28" customFormat="1" x14ac:dyDescent="0.2">
      <c r="A60" s="98" t="s">
        <v>31</v>
      </c>
      <c r="B60" s="99"/>
      <c r="C60" s="100"/>
      <c r="D60" s="101"/>
      <c r="E60" s="97" t="s">
        <v>68</v>
      </c>
      <c r="F60" s="102"/>
      <c r="G60" s="103"/>
      <c r="H60" s="104"/>
      <c r="I60" s="104"/>
      <c r="K60" s="29"/>
      <c r="P60" s="30"/>
      <c r="R60" s="30"/>
      <c r="T60" s="31"/>
    </row>
    <row r="61" spans="1:20" s="28" customFormat="1" ht="51" x14ac:dyDescent="0.2">
      <c r="A61" s="29" t="s">
        <v>33</v>
      </c>
      <c r="B61" s="65"/>
      <c r="C61" s="66"/>
      <c r="D61" s="67"/>
      <c r="E61" s="105" t="s">
        <v>290</v>
      </c>
      <c r="F61" s="68"/>
      <c r="G61" s="69"/>
      <c r="H61" s="70"/>
      <c r="I61" s="70"/>
      <c r="K61" s="29"/>
      <c r="P61" s="30"/>
      <c r="R61" s="30"/>
      <c r="T61" s="31"/>
    </row>
    <row r="62" spans="1:20" s="28" customFormat="1" ht="12.75" customHeight="1" x14ac:dyDescent="0.2">
      <c r="A62" s="106" t="s">
        <v>35</v>
      </c>
      <c r="B62" s="107"/>
      <c r="C62" s="108"/>
      <c r="D62" s="109"/>
      <c r="E62" s="96" t="s">
        <v>291</v>
      </c>
      <c r="F62" s="110"/>
      <c r="G62" s="111"/>
      <c r="H62" s="112"/>
      <c r="I62" s="112"/>
      <c r="K62" s="29"/>
      <c r="P62" s="30"/>
      <c r="R62" s="30"/>
      <c r="T62" s="31"/>
    </row>
    <row r="63" spans="1:20" s="28" customFormat="1" ht="12.75" customHeight="1" x14ac:dyDescent="0.2">
      <c r="A63" s="88" t="s">
        <v>24</v>
      </c>
      <c r="B63" s="89"/>
      <c r="C63" s="90" t="s">
        <v>20</v>
      </c>
      <c r="D63" s="91"/>
      <c r="E63" s="32" t="s">
        <v>64</v>
      </c>
      <c r="F63" s="92"/>
      <c r="G63" s="93"/>
      <c r="H63" s="94"/>
      <c r="I63" s="94">
        <f>SUM($I$64:$I$103)</f>
        <v>0</v>
      </c>
      <c r="K63" s="29"/>
      <c r="P63" s="30"/>
      <c r="R63" s="30"/>
      <c r="T63" s="31"/>
    </row>
    <row r="64" spans="1:20" s="28" customFormat="1" x14ac:dyDescent="0.2">
      <c r="A64" s="58" t="s">
        <v>27</v>
      </c>
      <c r="B64" s="59">
        <v>14</v>
      </c>
      <c r="C64" s="60" t="s">
        <v>65</v>
      </c>
      <c r="D64" s="61"/>
      <c r="E64" s="61" t="s">
        <v>66</v>
      </c>
      <c r="F64" s="62" t="s">
        <v>67</v>
      </c>
      <c r="G64" s="63">
        <v>51.274999999999999</v>
      </c>
      <c r="H64" s="64"/>
      <c r="I64" s="64">
        <f>ROUND(G64*H64,2)</f>
        <v>0</v>
      </c>
      <c r="K64" s="29"/>
      <c r="P64" s="30"/>
      <c r="R64" s="30"/>
      <c r="T64" s="31"/>
    </row>
    <row r="65" spans="1:20" s="28" customFormat="1" ht="25.5" x14ac:dyDescent="0.2">
      <c r="A65" s="28" t="s">
        <v>31</v>
      </c>
      <c r="B65" s="65"/>
      <c r="C65" s="66"/>
      <c r="D65" s="67"/>
      <c r="E65" s="61" t="s">
        <v>292</v>
      </c>
      <c r="F65" s="68"/>
      <c r="G65" s="69"/>
      <c r="H65" s="70"/>
      <c r="I65" s="70"/>
      <c r="K65" s="29"/>
      <c r="P65" s="30"/>
      <c r="R65" s="30"/>
      <c r="T65" s="31"/>
    </row>
    <row r="66" spans="1:20" s="28" customFormat="1" ht="51" x14ac:dyDescent="0.2">
      <c r="A66" s="28" t="s">
        <v>33</v>
      </c>
      <c r="B66" s="65"/>
      <c r="C66" s="66"/>
      <c r="D66" s="67"/>
      <c r="E66" s="71" t="s">
        <v>293</v>
      </c>
      <c r="F66" s="68"/>
      <c r="G66" s="69"/>
      <c r="H66" s="70"/>
      <c r="I66" s="70"/>
      <c r="K66" s="29"/>
      <c r="P66" s="30"/>
      <c r="R66" s="30"/>
      <c r="T66" s="31"/>
    </row>
    <row r="67" spans="1:20" s="28" customFormat="1" ht="12.75" customHeight="1" x14ac:dyDescent="0.2">
      <c r="A67" s="28" t="s">
        <v>35</v>
      </c>
      <c r="B67" s="113"/>
      <c r="C67" s="114"/>
      <c r="D67" s="115"/>
      <c r="E67" s="116" t="s">
        <v>69</v>
      </c>
      <c r="F67" s="68"/>
      <c r="G67" s="69"/>
      <c r="H67" s="70"/>
      <c r="I67" s="70"/>
      <c r="K67" s="29"/>
      <c r="P67" s="30"/>
      <c r="R67" s="30"/>
      <c r="T67" s="31"/>
    </row>
    <row r="68" spans="1:20" s="28" customFormat="1" ht="25.5" x14ac:dyDescent="0.2">
      <c r="A68" s="58" t="s">
        <v>27</v>
      </c>
      <c r="B68" s="72">
        <v>15</v>
      </c>
      <c r="C68" s="73" t="s">
        <v>294</v>
      </c>
      <c r="D68" s="74"/>
      <c r="E68" s="74" t="s">
        <v>295</v>
      </c>
      <c r="F68" s="75" t="s">
        <v>67</v>
      </c>
      <c r="G68" s="76">
        <v>27.75</v>
      </c>
      <c r="H68" s="77"/>
      <c r="I68" s="77">
        <f>ROUND(G68*H68,2)</f>
        <v>0</v>
      </c>
      <c r="K68" s="29"/>
      <c r="P68" s="30"/>
      <c r="R68" s="30"/>
      <c r="T68" s="31"/>
    </row>
    <row r="69" spans="1:20" s="28" customFormat="1" ht="38.25" x14ac:dyDescent="0.2">
      <c r="A69" s="28" t="s">
        <v>31</v>
      </c>
      <c r="B69" s="78"/>
      <c r="C69" s="79"/>
      <c r="D69" s="80"/>
      <c r="E69" s="74" t="s">
        <v>296</v>
      </c>
      <c r="F69" s="81"/>
      <c r="G69" s="82"/>
      <c r="H69" s="83"/>
      <c r="I69" s="83"/>
      <c r="K69" s="29"/>
      <c r="P69" s="30"/>
      <c r="R69" s="30"/>
      <c r="T69" s="31"/>
    </row>
    <row r="70" spans="1:20" s="28" customFormat="1" ht="51" x14ac:dyDescent="0.2">
      <c r="A70" s="28" t="s">
        <v>33</v>
      </c>
      <c r="B70" s="78"/>
      <c r="C70" s="79"/>
      <c r="D70" s="80"/>
      <c r="E70" s="84" t="s">
        <v>297</v>
      </c>
      <c r="F70" s="81"/>
      <c r="G70" s="82"/>
      <c r="H70" s="83"/>
      <c r="I70" s="83"/>
      <c r="K70" s="29"/>
      <c r="P70" s="30"/>
      <c r="R70" s="30"/>
      <c r="T70" s="31"/>
    </row>
    <row r="71" spans="1:20" s="28" customFormat="1" ht="89.25" x14ac:dyDescent="0.2">
      <c r="A71" s="117" t="s">
        <v>35</v>
      </c>
      <c r="B71" s="118"/>
      <c r="C71" s="119"/>
      <c r="D71" s="120"/>
      <c r="E71" s="74" t="s">
        <v>69</v>
      </c>
      <c r="F71" s="121"/>
      <c r="G71" s="122"/>
      <c r="H71" s="123"/>
      <c r="I71" s="123"/>
      <c r="K71" s="29"/>
      <c r="P71" s="30"/>
      <c r="R71" s="30"/>
      <c r="T71" s="31"/>
    </row>
    <row r="72" spans="1:20" s="28" customFormat="1" x14ac:dyDescent="0.2">
      <c r="A72" s="58" t="s">
        <v>27</v>
      </c>
      <c r="B72" s="59">
        <v>16</v>
      </c>
      <c r="C72" s="60" t="s">
        <v>71</v>
      </c>
      <c r="D72" s="61"/>
      <c r="E72" s="61" t="s">
        <v>72</v>
      </c>
      <c r="F72" s="62" t="s">
        <v>67</v>
      </c>
      <c r="G72" s="63">
        <v>88.286000000000001</v>
      </c>
      <c r="H72" s="64"/>
      <c r="I72" s="64">
        <f>ROUND(G72*H72,2)</f>
        <v>0</v>
      </c>
      <c r="K72" s="29"/>
      <c r="P72" s="30"/>
      <c r="R72" s="30"/>
      <c r="T72" s="31"/>
    </row>
    <row r="73" spans="1:20" s="28" customFormat="1" ht="25.5" x14ac:dyDescent="0.2">
      <c r="A73" s="28" t="s">
        <v>31</v>
      </c>
      <c r="B73" s="65"/>
      <c r="C73" s="66"/>
      <c r="D73" s="67"/>
      <c r="E73" s="61" t="s">
        <v>298</v>
      </c>
      <c r="F73" s="68"/>
      <c r="G73" s="69"/>
      <c r="H73" s="70"/>
      <c r="I73" s="70"/>
      <c r="K73" s="29"/>
      <c r="P73" s="30"/>
      <c r="R73" s="30"/>
      <c r="T73" s="31"/>
    </row>
    <row r="74" spans="1:20" s="28" customFormat="1" ht="51" x14ac:dyDescent="0.2">
      <c r="A74" s="28" t="s">
        <v>33</v>
      </c>
      <c r="B74" s="65"/>
      <c r="C74" s="66"/>
      <c r="D74" s="67"/>
      <c r="E74" s="71" t="s">
        <v>299</v>
      </c>
      <c r="F74" s="68"/>
      <c r="G74" s="69"/>
      <c r="H74" s="70"/>
      <c r="I74" s="70"/>
      <c r="K74" s="29"/>
      <c r="P74" s="30"/>
      <c r="R74" s="30"/>
      <c r="T74" s="31"/>
    </row>
    <row r="75" spans="1:20" s="28" customFormat="1" ht="12.75" customHeight="1" x14ac:dyDescent="0.2">
      <c r="A75" s="28" t="s">
        <v>35</v>
      </c>
      <c r="B75" s="113"/>
      <c r="C75" s="114"/>
      <c r="D75" s="115"/>
      <c r="E75" s="116" t="s">
        <v>69</v>
      </c>
      <c r="F75" s="68"/>
      <c r="G75" s="69"/>
      <c r="H75" s="70"/>
      <c r="I75" s="70"/>
      <c r="K75" s="29"/>
      <c r="P75" s="30"/>
      <c r="R75" s="30"/>
      <c r="T75" s="31"/>
    </row>
    <row r="76" spans="1:20" s="28" customFormat="1" ht="25.5" x14ac:dyDescent="0.2">
      <c r="A76" s="58" t="s">
        <v>27</v>
      </c>
      <c r="B76" s="59">
        <v>17</v>
      </c>
      <c r="C76" s="60" t="s">
        <v>74</v>
      </c>
      <c r="D76" s="61"/>
      <c r="E76" s="61" t="s">
        <v>75</v>
      </c>
      <c r="F76" s="62" t="s">
        <v>73</v>
      </c>
      <c r="G76" s="63">
        <v>286.96799999999996</v>
      </c>
      <c r="H76" s="64"/>
      <c r="I76" s="64">
        <f>ROUND(G76*H76,2)</f>
        <v>0</v>
      </c>
      <c r="K76" s="29"/>
      <c r="P76" s="30"/>
      <c r="R76" s="30"/>
      <c r="T76" s="31"/>
    </row>
    <row r="77" spans="1:20" s="28" customFormat="1" x14ac:dyDescent="0.2">
      <c r="A77" s="28" t="s">
        <v>31</v>
      </c>
      <c r="B77" s="65"/>
      <c r="C77" s="66"/>
      <c r="D77" s="67"/>
      <c r="E77" s="61" t="s">
        <v>300</v>
      </c>
      <c r="F77" s="68"/>
      <c r="G77" s="69"/>
      <c r="H77" s="70"/>
      <c r="I77" s="70"/>
      <c r="K77" s="29"/>
      <c r="P77" s="30"/>
      <c r="R77" s="30"/>
      <c r="T77" s="31"/>
    </row>
    <row r="78" spans="1:20" s="28" customFormat="1" ht="51" x14ac:dyDescent="0.2">
      <c r="A78" s="28" t="s">
        <v>33</v>
      </c>
      <c r="B78" s="65"/>
      <c r="C78" s="66"/>
      <c r="D78" s="67"/>
      <c r="E78" s="71" t="s">
        <v>301</v>
      </c>
      <c r="F78" s="68"/>
      <c r="G78" s="69"/>
      <c r="H78" s="70"/>
      <c r="I78" s="70"/>
      <c r="K78" s="29"/>
      <c r="P78" s="30"/>
      <c r="R78" s="30"/>
      <c r="T78" s="31"/>
    </row>
    <row r="79" spans="1:20" s="28" customFormat="1" ht="12.75" customHeight="1" x14ac:dyDescent="0.2">
      <c r="A79" s="28" t="s">
        <v>35</v>
      </c>
      <c r="B79" s="113"/>
      <c r="C79" s="114"/>
      <c r="D79" s="115"/>
      <c r="E79" s="116" t="s">
        <v>76</v>
      </c>
      <c r="F79" s="68"/>
      <c r="G79" s="69"/>
      <c r="H79" s="70"/>
      <c r="I79" s="70"/>
      <c r="K79" s="29"/>
      <c r="P79" s="30"/>
      <c r="R79" s="30"/>
      <c r="T79" s="31"/>
    </row>
    <row r="80" spans="1:20" s="28" customFormat="1" ht="25.5" x14ac:dyDescent="0.2">
      <c r="A80" s="58" t="s">
        <v>27</v>
      </c>
      <c r="B80" s="59">
        <v>18</v>
      </c>
      <c r="C80" s="60" t="s">
        <v>302</v>
      </c>
      <c r="D80" s="61"/>
      <c r="E80" s="61" t="s">
        <v>303</v>
      </c>
      <c r="F80" s="62" t="s">
        <v>79</v>
      </c>
      <c r="G80" s="63">
        <v>4</v>
      </c>
      <c r="H80" s="64"/>
      <c r="I80" s="64">
        <f>ROUND(G80*H80,2)</f>
        <v>0</v>
      </c>
      <c r="K80" s="29"/>
      <c r="P80" s="30"/>
      <c r="R80" s="30"/>
      <c r="T80" s="31"/>
    </row>
    <row r="81" spans="1:20" s="28" customFormat="1" ht="25.5" x14ac:dyDescent="0.2">
      <c r="A81" s="28" t="s">
        <v>31</v>
      </c>
      <c r="B81" s="65"/>
      <c r="C81" s="66"/>
      <c r="D81" s="67"/>
      <c r="E81" s="124" t="s">
        <v>304</v>
      </c>
      <c r="F81" s="68"/>
      <c r="G81" s="69"/>
      <c r="H81" s="70"/>
      <c r="I81" s="70"/>
      <c r="K81" s="29"/>
      <c r="P81" s="30"/>
      <c r="R81" s="30"/>
      <c r="T81" s="31"/>
    </row>
    <row r="82" spans="1:20" s="28" customFormat="1" ht="51" x14ac:dyDescent="0.2">
      <c r="A82" s="28" t="s">
        <v>33</v>
      </c>
      <c r="B82" s="65"/>
      <c r="C82" s="66"/>
      <c r="D82" s="67"/>
      <c r="E82" s="125" t="s">
        <v>81</v>
      </c>
      <c r="F82" s="68"/>
      <c r="G82" s="69"/>
      <c r="H82" s="70"/>
      <c r="I82" s="70"/>
      <c r="K82" s="29"/>
      <c r="P82" s="30"/>
      <c r="R82" s="30"/>
      <c r="T82" s="31"/>
    </row>
    <row r="83" spans="1:20" s="28" customFormat="1" ht="12.75" customHeight="1" x14ac:dyDescent="0.2">
      <c r="A83" s="117" t="s">
        <v>35</v>
      </c>
      <c r="B83" s="107"/>
      <c r="C83" s="108"/>
      <c r="D83" s="109"/>
      <c r="E83" s="126" t="s">
        <v>305</v>
      </c>
      <c r="F83" s="110"/>
      <c r="G83" s="111"/>
      <c r="H83" s="112"/>
      <c r="I83" s="112"/>
      <c r="K83" s="29"/>
      <c r="P83" s="30"/>
      <c r="R83" s="30"/>
      <c r="T83" s="31"/>
    </row>
    <row r="84" spans="1:20" s="28" customFormat="1" ht="25.5" x14ac:dyDescent="0.2">
      <c r="A84" s="58" t="s">
        <v>27</v>
      </c>
      <c r="B84" s="59">
        <v>19</v>
      </c>
      <c r="C84" s="60" t="s">
        <v>306</v>
      </c>
      <c r="D84" s="61"/>
      <c r="E84" s="61" t="s">
        <v>307</v>
      </c>
      <c r="F84" s="62" t="s">
        <v>79</v>
      </c>
      <c r="G84" s="63">
        <v>10</v>
      </c>
      <c r="H84" s="64"/>
      <c r="I84" s="64">
        <f>ROUND(G84*H84,2)</f>
        <v>0</v>
      </c>
      <c r="K84" s="29"/>
      <c r="P84" s="30"/>
      <c r="R84" s="30"/>
      <c r="T84" s="31"/>
    </row>
    <row r="85" spans="1:20" s="28" customFormat="1" ht="25.5" x14ac:dyDescent="0.2">
      <c r="A85" s="28" t="s">
        <v>31</v>
      </c>
      <c r="B85" s="65"/>
      <c r="C85" s="66"/>
      <c r="D85" s="67"/>
      <c r="E85" s="61" t="s">
        <v>304</v>
      </c>
      <c r="F85" s="68"/>
      <c r="G85" s="69"/>
      <c r="H85" s="70"/>
      <c r="I85" s="70"/>
      <c r="K85" s="29"/>
      <c r="P85" s="30"/>
      <c r="R85" s="30"/>
      <c r="T85" s="31"/>
    </row>
    <row r="86" spans="1:20" s="28" customFormat="1" ht="51" x14ac:dyDescent="0.2">
      <c r="A86" s="28" t="s">
        <v>33</v>
      </c>
      <c r="B86" s="65"/>
      <c r="C86" s="66"/>
      <c r="D86" s="67"/>
      <c r="E86" s="71" t="s">
        <v>308</v>
      </c>
      <c r="F86" s="68"/>
      <c r="G86" s="69"/>
      <c r="H86" s="70"/>
      <c r="I86" s="70"/>
      <c r="K86" s="29"/>
      <c r="P86" s="30"/>
      <c r="R86" s="30"/>
      <c r="T86" s="31"/>
    </row>
    <row r="87" spans="1:20" s="28" customFormat="1" ht="12.75" customHeight="1" x14ac:dyDescent="0.2">
      <c r="A87" s="117" t="s">
        <v>35</v>
      </c>
      <c r="B87" s="107"/>
      <c r="C87" s="108"/>
      <c r="D87" s="109"/>
      <c r="E87" s="127" t="s">
        <v>305</v>
      </c>
      <c r="F87" s="110"/>
      <c r="G87" s="111"/>
      <c r="H87" s="112"/>
      <c r="I87" s="112"/>
      <c r="K87" s="29"/>
      <c r="P87" s="30"/>
      <c r="R87" s="30"/>
      <c r="T87" s="31"/>
    </row>
    <row r="88" spans="1:20" s="28" customFormat="1" x14ac:dyDescent="0.2">
      <c r="A88" s="58" t="s">
        <v>27</v>
      </c>
      <c r="B88" s="59">
        <v>20</v>
      </c>
      <c r="C88" s="60" t="s">
        <v>77</v>
      </c>
      <c r="D88" s="61"/>
      <c r="E88" s="61" t="s">
        <v>78</v>
      </c>
      <c r="F88" s="62" t="s">
        <v>79</v>
      </c>
      <c r="G88" s="63">
        <v>4</v>
      </c>
      <c r="H88" s="64"/>
      <c r="I88" s="64">
        <f>ROUND(G88*H88,2)</f>
        <v>0</v>
      </c>
      <c r="K88" s="29"/>
      <c r="P88" s="30"/>
      <c r="R88" s="30"/>
      <c r="T88" s="31"/>
    </row>
    <row r="89" spans="1:20" s="28" customFormat="1" x14ac:dyDescent="0.2">
      <c r="A89" s="28" t="s">
        <v>31</v>
      </c>
      <c r="B89" s="65"/>
      <c r="C89" s="66"/>
      <c r="D89" s="67"/>
      <c r="E89" s="61" t="s">
        <v>309</v>
      </c>
      <c r="F89" s="68"/>
      <c r="G89" s="69"/>
      <c r="H89" s="70"/>
      <c r="I89" s="70"/>
      <c r="K89" s="29"/>
      <c r="P89" s="30"/>
      <c r="R89" s="30"/>
      <c r="T89" s="31"/>
    </row>
    <row r="90" spans="1:20" s="28" customFormat="1" ht="51" x14ac:dyDescent="0.2">
      <c r="A90" s="28" t="s">
        <v>33</v>
      </c>
      <c r="B90" s="65"/>
      <c r="C90" s="66"/>
      <c r="D90" s="67"/>
      <c r="E90" s="71" t="s">
        <v>81</v>
      </c>
      <c r="F90" s="68"/>
      <c r="G90" s="69"/>
      <c r="H90" s="70"/>
      <c r="I90" s="70"/>
      <c r="K90" s="29"/>
      <c r="P90" s="30"/>
      <c r="R90" s="30"/>
      <c r="T90" s="31"/>
    </row>
    <row r="91" spans="1:20" s="28" customFormat="1" ht="12.75" customHeight="1" x14ac:dyDescent="0.2">
      <c r="A91" s="28" t="s">
        <v>35</v>
      </c>
      <c r="B91" s="113"/>
      <c r="C91" s="114"/>
      <c r="D91" s="115"/>
      <c r="E91" s="116" t="s">
        <v>80</v>
      </c>
      <c r="F91" s="68"/>
      <c r="G91" s="69"/>
      <c r="H91" s="70"/>
      <c r="I91" s="70"/>
      <c r="K91" s="29"/>
      <c r="P91" s="30"/>
      <c r="R91" s="30"/>
      <c r="T91" s="31"/>
    </row>
    <row r="92" spans="1:20" s="28" customFormat="1" ht="25.5" x14ac:dyDescent="0.2">
      <c r="A92" s="58" t="s">
        <v>27</v>
      </c>
      <c r="B92" s="59">
        <v>21</v>
      </c>
      <c r="C92" s="60" t="s">
        <v>82</v>
      </c>
      <c r="D92" s="61"/>
      <c r="E92" s="61" t="s">
        <v>83</v>
      </c>
      <c r="F92" s="62" t="s">
        <v>73</v>
      </c>
      <c r="G92" s="63">
        <v>286.96799999999996</v>
      </c>
      <c r="H92" s="64"/>
      <c r="I92" s="64">
        <f>ROUND(G92*H92,2)</f>
        <v>0</v>
      </c>
      <c r="K92" s="29"/>
      <c r="P92" s="30"/>
      <c r="R92" s="30"/>
      <c r="T92" s="31"/>
    </row>
    <row r="93" spans="1:20" s="28" customFormat="1" x14ac:dyDescent="0.2">
      <c r="A93" s="28" t="s">
        <v>31</v>
      </c>
      <c r="B93" s="65"/>
      <c r="C93" s="66"/>
      <c r="D93" s="67"/>
      <c r="E93" s="61" t="s">
        <v>310</v>
      </c>
      <c r="F93" s="68"/>
      <c r="G93" s="69"/>
      <c r="H93" s="70"/>
      <c r="I93" s="70"/>
      <c r="K93" s="29"/>
      <c r="P93" s="30"/>
      <c r="R93" s="30"/>
      <c r="T93" s="31"/>
    </row>
    <row r="94" spans="1:20" s="28" customFormat="1" ht="51" x14ac:dyDescent="0.2">
      <c r="A94" s="28" t="s">
        <v>33</v>
      </c>
      <c r="B94" s="65"/>
      <c r="C94" s="66"/>
      <c r="D94" s="67"/>
      <c r="E94" s="71" t="s">
        <v>301</v>
      </c>
      <c r="F94" s="68"/>
      <c r="G94" s="69"/>
      <c r="H94" s="70"/>
      <c r="I94" s="70"/>
      <c r="K94" s="29"/>
      <c r="P94" s="30"/>
      <c r="R94" s="30"/>
      <c r="T94" s="31"/>
    </row>
    <row r="95" spans="1:20" s="28" customFormat="1" ht="12.75" customHeight="1" x14ac:dyDescent="0.2">
      <c r="A95" s="28" t="s">
        <v>35</v>
      </c>
      <c r="B95" s="113"/>
      <c r="C95" s="114"/>
      <c r="D95" s="115"/>
      <c r="E95" s="116" t="s">
        <v>84</v>
      </c>
      <c r="F95" s="68"/>
      <c r="G95" s="69"/>
      <c r="H95" s="70"/>
      <c r="I95" s="70"/>
      <c r="K95" s="29"/>
      <c r="P95" s="30"/>
      <c r="R95" s="30"/>
      <c r="T95" s="31"/>
    </row>
    <row r="96" spans="1:20" s="28" customFormat="1" x14ac:dyDescent="0.2">
      <c r="A96" s="58" t="s">
        <v>27</v>
      </c>
      <c r="B96" s="59">
        <v>22</v>
      </c>
      <c r="C96" s="60" t="s">
        <v>85</v>
      </c>
      <c r="D96" s="61"/>
      <c r="E96" s="61" t="s">
        <v>86</v>
      </c>
      <c r="F96" s="62" t="s">
        <v>73</v>
      </c>
      <c r="G96" s="63">
        <v>25</v>
      </c>
      <c r="H96" s="64"/>
      <c r="I96" s="64">
        <f>ROUND(G96*H96,2)</f>
        <v>0</v>
      </c>
      <c r="K96" s="29"/>
      <c r="P96" s="30"/>
      <c r="R96" s="30"/>
      <c r="T96" s="31"/>
    </row>
    <row r="97" spans="1:20" s="28" customFormat="1" x14ac:dyDescent="0.2">
      <c r="A97" s="28" t="s">
        <v>31</v>
      </c>
      <c r="B97" s="65"/>
      <c r="C97" s="66"/>
      <c r="D97" s="67"/>
      <c r="E97" s="61" t="s">
        <v>311</v>
      </c>
      <c r="F97" s="68"/>
      <c r="G97" s="69"/>
      <c r="H97" s="70"/>
      <c r="I97" s="70"/>
      <c r="K97" s="29"/>
      <c r="P97" s="30"/>
      <c r="R97" s="30"/>
      <c r="T97" s="31"/>
    </row>
    <row r="98" spans="1:20" s="28" customFormat="1" ht="51" x14ac:dyDescent="0.2">
      <c r="A98" s="28" t="s">
        <v>33</v>
      </c>
      <c r="B98" s="65"/>
      <c r="C98" s="66"/>
      <c r="D98" s="67"/>
      <c r="E98" s="71" t="s">
        <v>312</v>
      </c>
      <c r="F98" s="68"/>
      <c r="G98" s="69"/>
      <c r="H98" s="70"/>
      <c r="I98" s="70"/>
      <c r="K98" s="29"/>
      <c r="P98" s="30"/>
      <c r="R98" s="30"/>
      <c r="T98" s="31"/>
    </row>
    <row r="99" spans="1:20" s="28" customFormat="1" ht="12.75" customHeight="1" x14ac:dyDescent="0.2">
      <c r="A99" s="28" t="s">
        <v>35</v>
      </c>
      <c r="B99" s="113"/>
      <c r="C99" s="114"/>
      <c r="D99" s="115"/>
      <c r="E99" s="116" t="s">
        <v>87</v>
      </c>
      <c r="F99" s="68"/>
      <c r="G99" s="69"/>
      <c r="H99" s="70"/>
      <c r="I99" s="70"/>
      <c r="K99" s="29"/>
      <c r="P99" s="30"/>
      <c r="R99" s="30"/>
      <c r="T99" s="31"/>
    </row>
    <row r="100" spans="1:20" s="28" customFormat="1" x14ac:dyDescent="0.2">
      <c r="A100" s="58" t="s">
        <v>27</v>
      </c>
      <c r="B100" s="59">
        <v>23</v>
      </c>
      <c r="C100" s="60" t="s">
        <v>313</v>
      </c>
      <c r="D100" s="61"/>
      <c r="E100" s="61" t="s">
        <v>314</v>
      </c>
      <c r="F100" s="62" t="s">
        <v>79</v>
      </c>
      <c r="G100" s="63">
        <v>4</v>
      </c>
      <c r="H100" s="64"/>
      <c r="I100" s="64">
        <f>ROUND(G100*H100,2)</f>
        <v>0</v>
      </c>
      <c r="K100" s="29"/>
      <c r="P100" s="30"/>
      <c r="R100" s="30"/>
      <c r="T100" s="31"/>
    </row>
    <row r="101" spans="1:20" s="28" customFormat="1" x14ac:dyDescent="0.2">
      <c r="A101" s="28" t="s">
        <v>31</v>
      </c>
      <c r="B101" s="65"/>
      <c r="C101" s="66"/>
      <c r="D101" s="67"/>
      <c r="E101" s="61" t="s">
        <v>315</v>
      </c>
      <c r="F101" s="68"/>
      <c r="G101" s="69"/>
      <c r="H101" s="70"/>
      <c r="I101" s="70"/>
      <c r="K101" s="29"/>
      <c r="P101" s="30"/>
      <c r="R101" s="30"/>
      <c r="T101" s="31"/>
    </row>
    <row r="102" spans="1:20" s="28" customFormat="1" ht="51" x14ac:dyDescent="0.2">
      <c r="A102" s="28" t="s">
        <v>33</v>
      </c>
      <c r="B102" s="65"/>
      <c r="C102" s="66"/>
      <c r="D102" s="67"/>
      <c r="E102" s="71" t="s">
        <v>81</v>
      </c>
      <c r="F102" s="68"/>
      <c r="G102" s="69"/>
      <c r="H102" s="70"/>
      <c r="I102" s="70"/>
      <c r="K102" s="29"/>
      <c r="P102" s="30"/>
      <c r="R102" s="30"/>
      <c r="T102" s="31"/>
    </row>
    <row r="103" spans="1:20" s="28" customFormat="1" ht="12.75" customHeight="1" x14ac:dyDescent="0.2">
      <c r="A103" s="28" t="s">
        <v>35</v>
      </c>
      <c r="B103" s="113"/>
      <c r="C103" s="114"/>
      <c r="D103" s="115"/>
      <c r="E103" s="127" t="s">
        <v>316</v>
      </c>
      <c r="F103" s="68"/>
      <c r="G103" s="69"/>
      <c r="H103" s="70"/>
      <c r="I103" s="70"/>
      <c r="K103" s="29"/>
      <c r="P103" s="30"/>
      <c r="R103" s="30"/>
      <c r="T103" s="31"/>
    </row>
    <row r="104" spans="1:20" s="28" customFormat="1" ht="12.75" customHeight="1" x14ac:dyDescent="0.2">
      <c r="A104" s="88" t="s">
        <v>24</v>
      </c>
      <c r="B104" s="89"/>
      <c r="C104" s="90" t="s">
        <v>226</v>
      </c>
      <c r="D104" s="91"/>
      <c r="E104" s="32" t="s">
        <v>225</v>
      </c>
      <c r="F104" s="92"/>
      <c r="G104" s="93"/>
      <c r="H104" s="94"/>
      <c r="I104" s="94">
        <f>SUM($I$105:$I$108)</f>
        <v>0</v>
      </c>
      <c r="K104" s="29"/>
      <c r="P104" s="30"/>
      <c r="R104" s="30"/>
      <c r="T104" s="31"/>
    </row>
    <row r="105" spans="1:20" s="28" customFormat="1" x14ac:dyDescent="0.2">
      <c r="A105" s="96" t="s">
        <v>27</v>
      </c>
      <c r="B105" s="59">
        <v>24</v>
      </c>
      <c r="C105" s="60" t="s">
        <v>317</v>
      </c>
      <c r="D105" s="61"/>
      <c r="E105" s="97" t="s">
        <v>318</v>
      </c>
      <c r="F105" s="62" t="s">
        <v>73</v>
      </c>
      <c r="G105" s="63">
        <v>8</v>
      </c>
      <c r="H105" s="64"/>
      <c r="I105" s="64">
        <f>ROUND(G105*H105,2)</f>
        <v>0</v>
      </c>
      <c r="K105" s="29"/>
      <c r="P105" s="30"/>
      <c r="R105" s="30"/>
      <c r="T105" s="31"/>
    </row>
    <row r="106" spans="1:20" s="28" customFormat="1" x14ac:dyDescent="0.2">
      <c r="A106" s="98" t="s">
        <v>31</v>
      </c>
      <c r="B106" s="99"/>
      <c r="C106" s="100"/>
      <c r="D106" s="101"/>
      <c r="E106" s="97"/>
      <c r="F106" s="102"/>
      <c r="G106" s="103"/>
      <c r="H106" s="104"/>
      <c r="I106" s="104"/>
      <c r="K106" s="29"/>
      <c r="P106" s="30"/>
      <c r="R106" s="30"/>
      <c r="T106" s="31"/>
    </row>
    <row r="107" spans="1:20" s="28" customFormat="1" ht="51" x14ac:dyDescent="0.2">
      <c r="A107" s="29" t="s">
        <v>33</v>
      </c>
      <c r="B107" s="65"/>
      <c r="C107" s="66"/>
      <c r="D107" s="67"/>
      <c r="E107" s="105" t="s">
        <v>319</v>
      </c>
      <c r="F107" s="68"/>
      <c r="G107" s="69"/>
      <c r="H107" s="70"/>
      <c r="I107" s="70"/>
      <c r="K107" s="29"/>
      <c r="P107" s="30"/>
      <c r="R107" s="30"/>
      <c r="T107" s="31"/>
    </row>
    <row r="108" spans="1:20" s="28" customFormat="1" ht="12.75" customHeight="1" x14ac:dyDescent="0.2">
      <c r="A108" s="106" t="s">
        <v>35</v>
      </c>
      <c r="B108" s="107"/>
      <c r="C108" s="108"/>
      <c r="D108" s="109"/>
      <c r="E108" s="96" t="s">
        <v>320</v>
      </c>
      <c r="F108" s="110"/>
      <c r="G108" s="111"/>
      <c r="H108" s="112"/>
      <c r="I108" s="112"/>
      <c r="K108" s="29"/>
      <c r="P108" s="30"/>
      <c r="R108" s="30"/>
      <c r="T108" s="31"/>
    </row>
    <row r="109" spans="1:20" s="28" customFormat="1" ht="12.75" customHeight="1" x14ac:dyDescent="0.2">
      <c r="A109" s="88" t="s">
        <v>24</v>
      </c>
      <c r="B109" s="89"/>
      <c r="C109" s="90" t="s">
        <v>118</v>
      </c>
      <c r="D109" s="91"/>
      <c r="E109" s="32" t="s">
        <v>117</v>
      </c>
      <c r="F109" s="92"/>
      <c r="G109" s="93"/>
      <c r="H109" s="94"/>
      <c r="I109" s="94">
        <f>SUM($I$110:$I$113)</f>
        <v>0</v>
      </c>
      <c r="K109" s="29"/>
      <c r="P109" s="30"/>
      <c r="R109" s="30"/>
      <c r="T109" s="31"/>
    </row>
    <row r="110" spans="1:20" s="28" customFormat="1" x14ac:dyDescent="0.2">
      <c r="A110" s="96" t="s">
        <v>27</v>
      </c>
      <c r="B110" s="59">
        <v>25</v>
      </c>
      <c r="C110" s="60" t="s">
        <v>116</v>
      </c>
      <c r="D110" s="61"/>
      <c r="E110" s="97" t="s">
        <v>115</v>
      </c>
      <c r="F110" s="62" t="s">
        <v>73</v>
      </c>
      <c r="G110" s="63">
        <v>22</v>
      </c>
      <c r="H110" s="64"/>
      <c r="I110" s="64">
        <f>ROUND(G110*H110,2)</f>
        <v>0</v>
      </c>
      <c r="K110" s="29"/>
      <c r="P110" s="30"/>
      <c r="R110" s="30"/>
      <c r="T110" s="31"/>
    </row>
    <row r="111" spans="1:20" s="28" customFormat="1" ht="25.5" x14ac:dyDescent="0.2">
      <c r="A111" s="98" t="s">
        <v>31</v>
      </c>
      <c r="B111" s="99"/>
      <c r="C111" s="100"/>
      <c r="D111" s="101"/>
      <c r="E111" s="97" t="s">
        <v>321</v>
      </c>
      <c r="F111" s="102"/>
      <c r="G111" s="103"/>
      <c r="H111" s="104"/>
      <c r="I111" s="104"/>
      <c r="K111" s="29"/>
      <c r="P111" s="30"/>
      <c r="R111" s="30"/>
      <c r="T111" s="31"/>
    </row>
    <row r="112" spans="1:20" s="28" customFormat="1" ht="51" x14ac:dyDescent="0.2">
      <c r="A112" s="29" t="s">
        <v>33</v>
      </c>
      <c r="B112" s="65"/>
      <c r="C112" s="66"/>
      <c r="D112" s="67"/>
      <c r="E112" s="105" t="s">
        <v>322</v>
      </c>
      <c r="F112" s="68"/>
      <c r="G112" s="69"/>
      <c r="H112" s="70"/>
      <c r="I112" s="70"/>
      <c r="K112" s="29"/>
      <c r="P112" s="30"/>
      <c r="R112" s="30"/>
      <c r="T112" s="31"/>
    </row>
    <row r="113" spans="1:20" s="28" customFormat="1" ht="12.75" customHeight="1" x14ac:dyDescent="0.2">
      <c r="A113" s="106" t="s">
        <v>35</v>
      </c>
      <c r="B113" s="107"/>
      <c r="C113" s="108"/>
      <c r="D113" s="109"/>
      <c r="E113" s="96" t="s">
        <v>323</v>
      </c>
      <c r="F113" s="110"/>
      <c r="G113" s="111"/>
      <c r="H113" s="112"/>
      <c r="I113" s="112"/>
      <c r="K113" s="29"/>
      <c r="P113" s="30"/>
      <c r="R113" s="30"/>
      <c r="T113" s="31"/>
    </row>
    <row r="114" spans="1:20" s="28" customFormat="1" ht="12.75" customHeight="1" x14ac:dyDescent="0.2">
      <c r="A114" s="88" t="s">
        <v>24</v>
      </c>
      <c r="B114" s="89"/>
      <c r="C114" s="90" t="s">
        <v>22</v>
      </c>
      <c r="D114" s="91"/>
      <c r="E114" s="32" t="s">
        <v>88</v>
      </c>
      <c r="F114" s="92"/>
      <c r="G114" s="93"/>
      <c r="H114" s="94"/>
      <c r="I114" s="94">
        <f>SUM($I$115:$I$138)</f>
        <v>0</v>
      </c>
      <c r="K114" s="29"/>
      <c r="P114" s="30"/>
      <c r="R114" s="30"/>
      <c r="T114" s="31"/>
    </row>
    <row r="115" spans="1:20" s="28" customFormat="1" x14ac:dyDescent="0.2">
      <c r="A115" s="58" t="s">
        <v>27</v>
      </c>
      <c r="B115" s="59">
        <v>26</v>
      </c>
      <c r="C115" s="60" t="s">
        <v>89</v>
      </c>
      <c r="D115" s="61"/>
      <c r="E115" s="61" t="s">
        <v>90</v>
      </c>
      <c r="F115" s="62" t="s">
        <v>73</v>
      </c>
      <c r="G115" s="63">
        <v>6</v>
      </c>
      <c r="H115" s="64"/>
      <c r="I115" s="64">
        <f>ROUND(G115*H115,2)</f>
        <v>0</v>
      </c>
      <c r="K115" s="29"/>
      <c r="P115" s="30"/>
      <c r="R115" s="30"/>
      <c r="T115" s="31"/>
    </row>
    <row r="116" spans="1:20" s="28" customFormat="1" x14ac:dyDescent="0.2">
      <c r="A116" s="28" t="s">
        <v>31</v>
      </c>
      <c r="B116" s="65"/>
      <c r="C116" s="66"/>
      <c r="D116" s="67"/>
      <c r="E116" s="61" t="s">
        <v>324</v>
      </c>
      <c r="F116" s="68"/>
      <c r="G116" s="69"/>
      <c r="H116" s="70"/>
      <c r="I116" s="70"/>
      <c r="K116" s="29"/>
      <c r="P116" s="30"/>
      <c r="R116" s="30"/>
      <c r="T116" s="31"/>
    </row>
    <row r="117" spans="1:20" s="28" customFormat="1" ht="51" x14ac:dyDescent="0.2">
      <c r="A117" s="28" t="s">
        <v>33</v>
      </c>
      <c r="B117" s="65"/>
      <c r="C117" s="66"/>
      <c r="D117" s="67"/>
      <c r="E117" s="71" t="s">
        <v>91</v>
      </c>
      <c r="F117" s="68"/>
      <c r="G117" s="69"/>
      <c r="H117" s="70"/>
      <c r="I117" s="70"/>
      <c r="K117" s="29"/>
      <c r="P117" s="30"/>
      <c r="R117" s="30"/>
      <c r="T117" s="31"/>
    </row>
    <row r="118" spans="1:20" s="28" customFormat="1" ht="12.75" customHeight="1" x14ac:dyDescent="0.2">
      <c r="A118" s="28" t="s">
        <v>35</v>
      </c>
      <c r="B118" s="113"/>
      <c r="C118" s="114"/>
      <c r="D118" s="115"/>
      <c r="E118" s="116" t="s">
        <v>92</v>
      </c>
      <c r="F118" s="68"/>
      <c r="G118" s="69"/>
      <c r="H118" s="70"/>
      <c r="I118" s="70"/>
      <c r="K118" s="29"/>
      <c r="P118" s="30"/>
      <c r="R118" s="30"/>
      <c r="T118" s="31"/>
    </row>
    <row r="119" spans="1:20" s="28" customFormat="1" x14ac:dyDescent="0.2">
      <c r="A119" s="58" t="s">
        <v>27</v>
      </c>
      <c r="B119" s="59">
        <v>27</v>
      </c>
      <c r="C119" s="60" t="s">
        <v>95</v>
      </c>
      <c r="D119" s="61"/>
      <c r="E119" s="61" t="s">
        <v>96</v>
      </c>
      <c r="F119" s="62" t="s">
        <v>79</v>
      </c>
      <c r="G119" s="63">
        <v>4</v>
      </c>
      <c r="H119" s="64"/>
      <c r="I119" s="64">
        <f>ROUND(G119*H119,2)</f>
        <v>0</v>
      </c>
      <c r="K119" s="29"/>
      <c r="P119" s="30"/>
      <c r="R119" s="30"/>
      <c r="T119" s="31"/>
    </row>
    <row r="120" spans="1:20" s="28" customFormat="1" x14ac:dyDescent="0.2">
      <c r="A120" s="28" t="s">
        <v>31</v>
      </c>
      <c r="B120" s="65"/>
      <c r="C120" s="66"/>
      <c r="D120" s="67"/>
      <c r="E120" s="61" t="s">
        <v>270</v>
      </c>
      <c r="F120" s="68"/>
      <c r="G120" s="69"/>
      <c r="H120" s="70"/>
      <c r="I120" s="70"/>
      <c r="K120" s="29"/>
      <c r="P120" s="30"/>
      <c r="R120" s="30"/>
      <c r="T120" s="31"/>
    </row>
    <row r="121" spans="1:20" s="28" customFormat="1" ht="51" x14ac:dyDescent="0.2">
      <c r="A121" s="28" t="s">
        <v>33</v>
      </c>
      <c r="B121" s="65"/>
      <c r="C121" s="66"/>
      <c r="D121" s="67"/>
      <c r="E121" s="71" t="s">
        <v>271</v>
      </c>
      <c r="F121" s="68"/>
      <c r="G121" s="69"/>
      <c r="H121" s="70"/>
      <c r="I121" s="70"/>
      <c r="K121" s="29"/>
      <c r="P121" s="30"/>
      <c r="R121" s="30"/>
      <c r="T121" s="31"/>
    </row>
    <row r="122" spans="1:20" s="28" customFormat="1" ht="12.75" customHeight="1" x14ac:dyDescent="0.2">
      <c r="A122" s="28" t="s">
        <v>35</v>
      </c>
      <c r="B122" s="113"/>
      <c r="C122" s="114"/>
      <c r="D122" s="115"/>
      <c r="E122" s="116" t="s">
        <v>94</v>
      </c>
      <c r="F122" s="68"/>
      <c r="G122" s="69"/>
      <c r="H122" s="70"/>
      <c r="I122" s="70"/>
      <c r="K122" s="29"/>
      <c r="P122" s="30"/>
      <c r="R122" s="30"/>
      <c r="T122" s="31"/>
    </row>
    <row r="123" spans="1:20" s="28" customFormat="1" x14ac:dyDescent="0.2">
      <c r="A123" s="58" t="s">
        <v>27</v>
      </c>
      <c r="B123" s="59">
        <v>28</v>
      </c>
      <c r="C123" s="60" t="s">
        <v>97</v>
      </c>
      <c r="D123" s="61"/>
      <c r="E123" s="61" t="s">
        <v>98</v>
      </c>
      <c r="F123" s="62" t="s">
        <v>79</v>
      </c>
      <c r="G123" s="63">
        <v>2</v>
      </c>
      <c r="H123" s="64"/>
      <c r="I123" s="64">
        <f>ROUND(G123*H123,2)</f>
        <v>0</v>
      </c>
      <c r="K123" s="29"/>
      <c r="P123" s="30"/>
      <c r="R123" s="30"/>
      <c r="T123" s="31"/>
    </row>
    <row r="124" spans="1:20" s="28" customFormat="1" x14ac:dyDescent="0.2">
      <c r="A124" s="28" t="s">
        <v>31</v>
      </c>
      <c r="B124" s="65"/>
      <c r="C124" s="66"/>
      <c r="D124" s="67"/>
      <c r="E124" s="61"/>
      <c r="F124" s="68"/>
      <c r="G124" s="69"/>
      <c r="H124" s="70"/>
      <c r="I124" s="70"/>
      <c r="K124" s="29"/>
      <c r="P124" s="30"/>
      <c r="R124" s="30"/>
      <c r="T124" s="31"/>
    </row>
    <row r="125" spans="1:20" s="28" customFormat="1" ht="51" x14ac:dyDescent="0.2">
      <c r="A125" s="28" t="s">
        <v>33</v>
      </c>
      <c r="B125" s="65"/>
      <c r="C125" s="66"/>
      <c r="D125" s="67"/>
      <c r="E125" s="71" t="s">
        <v>93</v>
      </c>
      <c r="F125" s="68"/>
      <c r="G125" s="69"/>
      <c r="H125" s="70"/>
      <c r="I125" s="70"/>
      <c r="K125" s="29"/>
      <c r="P125" s="30"/>
      <c r="R125" s="30"/>
      <c r="T125" s="31"/>
    </row>
    <row r="126" spans="1:20" s="28" customFormat="1" ht="12.75" customHeight="1" x14ac:dyDescent="0.2">
      <c r="A126" s="28" t="s">
        <v>35</v>
      </c>
      <c r="B126" s="113"/>
      <c r="C126" s="114"/>
      <c r="D126" s="115"/>
      <c r="E126" s="116" t="s">
        <v>99</v>
      </c>
      <c r="F126" s="68"/>
      <c r="G126" s="69"/>
      <c r="H126" s="70"/>
      <c r="I126" s="70"/>
      <c r="K126" s="29"/>
      <c r="P126" s="30"/>
      <c r="R126" s="30"/>
      <c r="T126" s="31"/>
    </row>
    <row r="127" spans="1:20" s="28" customFormat="1" x14ac:dyDescent="0.2">
      <c r="A127" s="58" t="s">
        <v>27</v>
      </c>
      <c r="B127" s="59">
        <v>29</v>
      </c>
      <c r="C127" s="60" t="s">
        <v>325</v>
      </c>
      <c r="D127" s="61"/>
      <c r="E127" s="61" t="s">
        <v>326</v>
      </c>
      <c r="F127" s="62" t="s">
        <v>73</v>
      </c>
      <c r="G127" s="63">
        <v>19.7</v>
      </c>
      <c r="H127" s="64"/>
      <c r="I127" s="64">
        <f>ROUND(G127*H127,2)</f>
        <v>0</v>
      </c>
      <c r="K127" s="29"/>
      <c r="P127" s="30"/>
      <c r="R127" s="30"/>
      <c r="T127" s="31"/>
    </row>
    <row r="128" spans="1:20" s="28" customFormat="1" ht="25.5" x14ac:dyDescent="0.2">
      <c r="A128" s="28" t="s">
        <v>31</v>
      </c>
      <c r="B128" s="65"/>
      <c r="C128" s="66"/>
      <c r="D128" s="67"/>
      <c r="E128" s="61" t="s">
        <v>327</v>
      </c>
      <c r="F128" s="68"/>
      <c r="G128" s="69"/>
      <c r="H128" s="70"/>
      <c r="I128" s="70"/>
      <c r="K128" s="29"/>
      <c r="P128" s="30"/>
      <c r="R128" s="30"/>
      <c r="T128" s="31"/>
    </row>
    <row r="129" spans="1:20" s="28" customFormat="1" ht="51" x14ac:dyDescent="0.2">
      <c r="A129" s="28" t="s">
        <v>33</v>
      </c>
      <c r="B129" s="65"/>
      <c r="C129" s="66"/>
      <c r="D129" s="67"/>
      <c r="E129" s="71" t="s">
        <v>328</v>
      </c>
      <c r="F129" s="68"/>
      <c r="G129" s="69"/>
      <c r="H129" s="70"/>
      <c r="I129" s="70"/>
      <c r="K129" s="29"/>
      <c r="P129" s="30"/>
      <c r="R129" s="30"/>
      <c r="T129" s="31"/>
    </row>
    <row r="130" spans="1:20" s="28" customFormat="1" ht="12.75" customHeight="1" x14ac:dyDescent="0.2">
      <c r="A130" s="117" t="s">
        <v>35</v>
      </c>
      <c r="B130" s="107"/>
      <c r="C130" s="108"/>
      <c r="D130" s="109"/>
      <c r="E130" s="127" t="s">
        <v>329</v>
      </c>
      <c r="F130" s="110"/>
      <c r="G130" s="111"/>
      <c r="H130" s="112"/>
      <c r="I130" s="112"/>
      <c r="K130" s="29"/>
      <c r="P130" s="30"/>
      <c r="R130" s="30"/>
      <c r="T130" s="31"/>
    </row>
    <row r="131" spans="1:20" s="28" customFormat="1" x14ac:dyDescent="0.2">
      <c r="A131" s="58" t="s">
        <v>27</v>
      </c>
      <c r="B131" s="59">
        <v>30</v>
      </c>
      <c r="C131" s="60" t="s">
        <v>330</v>
      </c>
      <c r="D131" s="61"/>
      <c r="E131" s="61" t="s">
        <v>331</v>
      </c>
      <c r="F131" s="62" t="s">
        <v>73</v>
      </c>
      <c r="G131" s="63">
        <v>5.3</v>
      </c>
      <c r="H131" s="64"/>
      <c r="I131" s="64">
        <f>ROUND(G131*H131,2)</f>
        <v>0</v>
      </c>
      <c r="K131" s="29"/>
      <c r="P131" s="30"/>
      <c r="R131" s="30"/>
      <c r="T131" s="31"/>
    </row>
    <row r="132" spans="1:20" s="28" customFormat="1" x14ac:dyDescent="0.2">
      <c r="A132" s="28" t="s">
        <v>31</v>
      </c>
      <c r="B132" s="65"/>
      <c r="C132" s="66"/>
      <c r="D132" s="67"/>
      <c r="E132" s="61" t="s">
        <v>332</v>
      </c>
      <c r="F132" s="68"/>
      <c r="G132" s="69"/>
      <c r="H132" s="70"/>
      <c r="I132" s="70"/>
      <c r="K132" s="29"/>
      <c r="P132" s="30"/>
      <c r="R132" s="30"/>
      <c r="T132" s="31"/>
    </row>
    <row r="133" spans="1:20" s="28" customFormat="1" ht="51" x14ac:dyDescent="0.2">
      <c r="A133" s="28" t="s">
        <v>33</v>
      </c>
      <c r="B133" s="65"/>
      <c r="C133" s="66"/>
      <c r="D133" s="67"/>
      <c r="E133" s="71" t="s">
        <v>333</v>
      </c>
      <c r="F133" s="68"/>
      <c r="G133" s="69"/>
      <c r="H133" s="70"/>
      <c r="I133" s="70"/>
      <c r="K133" s="29"/>
      <c r="P133" s="30"/>
      <c r="R133" s="30"/>
      <c r="T133" s="31"/>
    </row>
    <row r="134" spans="1:20" s="28" customFormat="1" ht="12.75" customHeight="1" x14ac:dyDescent="0.2">
      <c r="A134" s="117" t="s">
        <v>35</v>
      </c>
      <c r="B134" s="107"/>
      <c r="C134" s="108"/>
      <c r="D134" s="109"/>
      <c r="E134" s="127" t="s">
        <v>329</v>
      </c>
      <c r="F134" s="110"/>
      <c r="G134" s="111"/>
      <c r="H134" s="112"/>
      <c r="I134" s="112"/>
      <c r="K134" s="29"/>
      <c r="P134" s="30"/>
      <c r="R134" s="30"/>
      <c r="T134" s="31"/>
    </row>
    <row r="135" spans="1:20" s="28" customFormat="1" x14ac:dyDescent="0.2">
      <c r="A135" s="58" t="s">
        <v>27</v>
      </c>
      <c r="B135" s="59">
        <v>31</v>
      </c>
      <c r="C135" s="60" t="s">
        <v>100</v>
      </c>
      <c r="D135" s="61"/>
      <c r="E135" s="61" t="s">
        <v>101</v>
      </c>
      <c r="F135" s="62" t="s">
        <v>79</v>
      </c>
      <c r="G135" s="63">
        <v>2</v>
      </c>
      <c r="H135" s="64"/>
      <c r="I135" s="64">
        <f>ROUND(G135*H135,2)</f>
        <v>0</v>
      </c>
      <c r="K135" s="29"/>
      <c r="P135" s="30"/>
      <c r="R135" s="30"/>
      <c r="T135" s="31"/>
    </row>
    <row r="136" spans="1:20" s="28" customFormat="1" x14ac:dyDescent="0.2">
      <c r="A136" s="28" t="s">
        <v>31</v>
      </c>
      <c r="B136" s="65"/>
      <c r="C136" s="66"/>
      <c r="D136" s="67"/>
      <c r="E136" s="61" t="s">
        <v>102</v>
      </c>
      <c r="F136" s="68"/>
      <c r="G136" s="69"/>
      <c r="H136" s="70"/>
      <c r="I136" s="70"/>
      <c r="K136" s="29"/>
      <c r="P136" s="30"/>
      <c r="R136" s="30"/>
      <c r="T136" s="31"/>
    </row>
    <row r="137" spans="1:20" s="28" customFormat="1" ht="51" x14ac:dyDescent="0.2">
      <c r="A137" s="28" t="s">
        <v>33</v>
      </c>
      <c r="B137" s="65"/>
      <c r="C137" s="66"/>
      <c r="D137" s="67"/>
      <c r="E137" s="71" t="s">
        <v>93</v>
      </c>
      <c r="F137" s="68"/>
      <c r="G137" s="69"/>
      <c r="H137" s="70"/>
      <c r="I137" s="70"/>
      <c r="K137" s="29"/>
      <c r="P137" s="30"/>
      <c r="R137" s="30"/>
      <c r="T137" s="31"/>
    </row>
    <row r="138" spans="1:20" s="28" customFormat="1" ht="12.75" customHeight="1" x14ac:dyDescent="0.2">
      <c r="A138" s="28" t="s">
        <v>35</v>
      </c>
      <c r="B138" s="113"/>
      <c r="C138" s="114"/>
      <c r="D138" s="115"/>
      <c r="E138" s="127" t="s">
        <v>103</v>
      </c>
      <c r="F138" s="68"/>
      <c r="G138" s="69"/>
      <c r="H138" s="70"/>
      <c r="I138" s="70"/>
      <c r="K138" s="29"/>
      <c r="P138" s="30"/>
      <c r="R138" s="30"/>
      <c r="T138" s="31"/>
    </row>
  </sheetData>
  <dataConsolidate link="1"/>
  <mergeCells count="10">
    <mergeCell ref="F5:F6"/>
    <mergeCell ref="G5:G6"/>
    <mergeCell ref="H5:I5"/>
    <mergeCell ref="C3:D3"/>
    <mergeCell ref="C4:D4"/>
    <mergeCell ref="A5:A6"/>
    <mergeCell ref="B5:B6"/>
    <mergeCell ref="C5:C6"/>
    <mergeCell ref="D5:D6"/>
    <mergeCell ref="E5:E6"/>
  </mergeCells>
  <conditionalFormatting sqref="G1:G1048576">
    <cfRule type="expression" dxfId="76" priority="1">
      <formula>AND(ISNUMBER($G1),$G1=0)</formula>
    </cfRule>
  </conditionalFormatting>
  <conditionalFormatting sqref="K1:K1048576">
    <cfRule type="cellIs" dxfId="75" priority="2" operator="greaterThan">
      <formula>0</formula>
    </cfRule>
    <cfRule type="expression" dxfId="74" priority="3" stopIfTrue="1">
      <formula>"&lt;&gt;je.odkaz($K1)"""</formula>
    </cfRule>
  </conditionalFormatting>
  <printOptions horizontalCentered="1"/>
  <pageMargins left="0.55118110236220474" right="0.55118110236220474" top="0.78740157480314965" bottom="0.59055118110236227" header="0.51181102362204722" footer="0.51181102362204722"/>
  <pageSetup paperSize="9" scale="84" fitToHeight="0"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2566F-8747-44E1-A8B7-F285C2F50310}">
  <sheetPr>
    <pageSetUpPr fitToPage="1"/>
  </sheetPr>
  <dimension ref="A1:T12"/>
  <sheetViews>
    <sheetView view="pageBreakPreview" zoomScaleNormal="85" zoomScaleSheetLayoutView="100" workbookViewId="0">
      <pane ySplit="7" topLeftCell="A8" activePane="bottomLeft" state="frozen"/>
      <selection pane="bottomLeft" activeCell="E1" sqref="E1"/>
    </sheetView>
  </sheetViews>
  <sheetFormatPr defaultRowHeight="12.75" customHeight="1" x14ac:dyDescent="0.2"/>
  <cols>
    <col min="1" max="1" width="8" style="1" customWidth="1"/>
    <col min="2" max="2" width="10.25" style="1" customWidth="1"/>
    <col min="3" max="3" width="12.875" style="39" customWidth="1"/>
    <col min="4" max="4" width="8.5" style="1" customWidth="1"/>
    <col min="5" max="5" width="61.875" style="1" customWidth="1"/>
    <col min="6" max="6" width="10.25" style="1" customWidth="1"/>
    <col min="7" max="9" width="14.625" style="1" customWidth="1"/>
    <col min="10" max="10" width="9" style="1"/>
    <col min="11" max="11" width="35.625" style="4" customWidth="1"/>
    <col min="12" max="12" width="9" style="1"/>
    <col min="13" max="13" width="10" style="1" bestFit="1" customWidth="1"/>
    <col min="14" max="14" width="9" style="1"/>
    <col min="15" max="15" width="8" style="1" customWidth="1"/>
    <col min="16" max="16" width="8" style="5" customWidth="1"/>
    <col min="17" max="17" width="8" style="1" customWidth="1"/>
    <col min="18" max="18" width="8" style="5" customWidth="1"/>
    <col min="19" max="19" width="9" style="1"/>
    <col min="20" max="20" width="9" style="6"/>
    <col min="21" max="256" width="9" style="1"/>
    <col min="257" max="257" width="8" style="1" customWidth="1"/>
    <col min="258" max="258" width="10.25" style="1" customWidth="1"/>
    <col min="259" max="259" width="12.875" style="1" customWidth="1"/>
    <col min="260" max="260" width="8.5" style="1" customWidth="1"/>
    <col min="261" max="261" width="61.875" style="1" customWidth="1"/>
    <col min="262" max="262" width="10.25" style="1" customWidth="1"/>
    <col min="263" max="265" width="14.625" style="1" customWidth="1"/>
    <col min="266" max="266" width="9" style="1"/>
    <col min="267" max="267" width="35.625" style="1" customWidth="1"/>
    <col min="268" max="270" width="9" style="1"/>
    <col min="271" max="272" width="0" style="1" hidden="1" customWidth="1"/>
    <col min="273" max="512" width="9" style="1"/>
    <col min="513" max="513" width="8" style="1" customWidth="1"/>
    <col min="514" max="514" width="10.25" style="1" customWidth="1"/>
    <col min="515" max="515" width="12.875" style="1" customWidth="1"/>
    <col min="516" max="516" width="8.5" style="1" customWidth="1"/>
    <col min="517" max="517" width="61.875" style="1" customWidth="1"/>
    <col min="518" max="518" width="10.25" style="1" customWidth="1"/>
    <col min="519" max="521" width="14.625" style="1" customWidth="1"/>
    <col min="522" max="522" width="9" style="1"/>
    <col min="523" max="523" width="35.625" style="1" customWidth="1"/>
    <col min="524" max="526" width="9" style="1"/>
    <col min="527" max="528" width="0" style="1" hidden="1" customWidth="1"/>
    <col min="529" max="768" width="9" style="1"/>
    <col min="769" max="769" width="8" style="1" customWidth="1"/>
    <col min="770" max="770" width="10.25" style="1" customWidth="1"/>
    <col min="771" max="771" width="12.875" style="1" customWidth="1"/>
    <col min="772" max="772" width="8.5" style="1" customWidth="1"/>
    <col min="773" max="773" width="61.875" style="1" customWidth="1"/>
    <col min="774" max="774" width="10.25" style="1" customWidth="1"/>
    <col min="775" max="777" width="14.625" style="1" customWidth="1"/>
    <col min="778" max="778" width="9" style="1"/>
    <col min="779" max="779" width="35.625" style="1" customWidth="1"/>
    <col min="780" max="782" width="9" style="1"/>
    <col min="783" max="784" width="0" style="1" hidden="1" customWidth="1"/>
    <col min="785" max="1024" width="9" style="1"/>
    <col min="1025" max="1025" width="8" style="1" customWidth="1"/>
    <col min="1026" max="1026" width="10.25" style="1" customWidth="1"/>
    <col min="1027" max="1027" width="12.875" style="1" customWidth="1"/>
    <col min="1028" max="1028" width="8.5" style="1" customWidth="1"/>
    <col min="1029" max="1029" width="61.875" style="1" customWidth="1"/>
    <col min="1030" max="1030" width="10.25" style="1" customWidth="1"/>
    <col min="1031" max="1033" width="14.625" style="1" customWidth="1"/>
    <col min="1034" max="1034" width="9" style="1"/>
    <col min="1035" max="1035" width="35.625" style="1" customWidth="1"/>
    <col min="1036" max="1038" width="9" style="1"/>
    <col min="1039" max="1040" width="0" style="1" hidden="1" customWidth="1"/>
    <col min="1041" max="1280" width="9" style="1"/>
    <col min="1281" max="1281" width="8" style="1" customWidth="1"/>
    <col min="1282" max="1282" width="10.25" style="1" customWidth="1"/>
    <col min="1283" max="1283" width="12.875" style="1" customWidth="1"/>
    <col min="1284" max="1284" width="8.5" style="1" customWidth="1"/>
    <col min="1285" max="1285" width="61.875" style="1" customWidth="1"/>
    <col min="1286" max="1286" width="10.25" style="1" customWidth="1"/>
    <col min="1287" max="1289" width="14.625" style="1" customWidth="1"/>
    <col min="1290" max="1290" width="9" style="1"/>
    <col min="1291" max="1291" width="35.625" style="1" customWidth="1"/>
    <col min="1292" max="1294" width="9" style="1"/>
    <col min="1295" max="1296" width="0" style="1" hidden="1" customWidth="1"/>
    <col min="1297" max="1536" width="9" style="1"/>
    <col min="1537" max="1537" width="8" style="1" customWidth="1"/>
    <col min="1538" max="1538" width="10.25" style="1" customWidth="1"/>
    <col min="1539" max="1539" width="12.875" style="1" customWidth="1"/>
    <col min="1540" max="1540" width="8.5" style="1" customWidth="1"/>
    <col min="1541" max="1541" width="61.875" style="1" customWidth="1"/>
    <col min="1542" max="1542" width="10.25" style="1" customWidth="1"/>
    <col min="1543" max="1545" width="14.625" style="1" customWidth="1"/>
    <col min="1546" max="1546" width="9" style="1"/>
    <col min="1547" max="1547" width="35.625" style="1" customWidth="1"/>
    <col min="1548" max="1550" width="9" style="1"/>
    <col min="1551" max="1552" width="0" style="1" hidden="1" customWidth="1"/>
    <col min="1553" max="1792" width="9" style="1"/>
    <col min="1793" max="1793" width="8" style="1" customWidth="1"/>
    <col min="1794" max="1794" width="10.25" style="1" customWidth="1"/>
    <col min="1795" max="1795" width="12.875" style="1" customWidth="1"/>
    <col min="1796" max="1796" width="8.5" style="1" customWidth="1"/>
    <col min="1797" max="1797" width="61.875" style="1" customWidth="1"/>
    <col min="1798" max="1798" width="10.25" style="1" customWidth="1"/>
    <col min="1799" max="1801" width="14.625" style="1" customWidth="1"/>
    <col min="1802" max="1802" width="9" style="1"/>
    <col min="1803" max="1803" width="35.625" style="1" customWidth="1"/>
    <col min="1804" max="1806" width="9" style="1"/>
    <col min="1807" max="1808" width="0" style="1" hidden="1" customWidth="1"/>
    <col min="1809" max="2048" width="9" style="1"/>
    <col min="2049" max="2049" width="8" style="1" customWidth="1"/>
    <col min="2050" max="2050" width="10.25" style="1" customWidth="1"/>
    <col min="2051" max="2051" width="12.875" style="1" customWidth="1"/>
    <col min="2052" max="2052" width="8.5" style="1" customWidth="1"/>
    <col min="2053" max="2053" width="61.875" style="1" customWidth="1"/>
    <col min="2054" max="2054" width="10.25" style="1" customWidth="1"/>
    <col min="2055" max="2057" width="14.625" style="1" customWidth="1"/>
    <col min="2058" max="2058" width="9" style="1"/>
    <col min="2059" max="2059" width="35.625" style="1" customWidth="1"/>
    <col min="2060" max="2062" width="9" style="1"/>
    <col min="2063" max="2064" width="0" style="1" hidden="1" customWidth="1"/>
    <col min="2065" max="2304" width="9" style="1"/>
    <col min="2305" max="2305" width="8" style="1" customWidth="1"/>
    <col min="2306" max="2306" width="10.25" style="1" customWidth="1"/>
    <col min="2307" max="2307" width="12.875" style="1" customWidth="1"/>
    <col min="2308" max="2308" width="8.5" style="1" customWidth="1"/>
    <col min="2309" max="2309" width="61.875" style="1" customWidth="1"/>
    <col min="2310" max="2310" width="10.25" style="1" customWidth="1"/>
    <col min="2311" max="2313" width="14.625" style="1" customWidth="1"/>
    <col min="2314" max="2314" width="9" style="1"/>
    <col min="2315" max="2315" width="35.625" style="1" customWidth="1"/>
    <col min="2316" max="2318" width="9" style="1"/>
    <col min="2319" max="2320" width="0" style="1" hidden="1" customWidth="1"/>
    <col min="2321" max="2560" width="9" style="1"/>
    <col min="2561" max="2561" width="8" style="1" customWidth="1"/>
    <col min="2562" max="2562" width="10.25" style="1" customWidth="1"/>
    <col min="2563" max="2563" width="12.875" style="1" customWidth="1"/>
    <col min="2564" max="2564" width="8.5" style="1" customWidth="1"/>
    <col min="2565" max="2565" width="61.875" style="1" customWidth="1"/>
    <col min="2566" max="2566" width="10.25" style="1" customWidth="1"/>
    <col min="2567" max="2569" width="14.625" style="1" customWidth="1"/>
    <col min="2570" max="2570" width="9" style="1"/>
    <col min="2571" max="2571" width="35.625" style="1" customWidth="1"/>
    <col min="2572" max="2574" width="9" style="1"/>
    <col min="2575" max="2576" width="0" style="1" hidden="1" customWidth="1"/>
    <col min="2577" max="2816" width="9" style="1"/>
    <col min="2817" max="2817" width="8" style="1" customWidth="1"/>
    <col min="2818" max="2818" width="10.25" style="1" customWidth="1"/>
    <col min="2819" max="2819" width="12.875" style="1" customWidth="1"/>
    <col min="2820" max="2820" width="8.5" style="1" customWidth="1"/>
    <col min="2821" max="2821" width="61.875" style="1" customWidth="1"/>
    <col min="2822" max="2822" width="10.25" style="1" customWidth="1"/>
    <col min="2823" max="2825" width="14.625" style="1" customWidth="1"/>
    <col min="2826" max="2826" width="9" style="1"/>
    <col min="2827" max="2827" width="35.625" style="1" customWidth="1"/>
    <col min="2828" max="2830" width="9" style="1"/>
    <col min="2831" max="2832" width="0" style="1" hidden="1" customWidth="1"/>
    <col min="2833" max="3072" width="9" style="1"/>
    <col min="3073" max="3073" width="8" style="1" customWidth="1"/>
    <col min="3074" max="3074" width="10.25" style="1" customWidth="1"/>
    <col min="3075" max="3075" width="12.875" style="1" customWidth="1"/>
    <col min="3076" max="3076" width="8.5" style="1" customWidth="1"/>
    <col min="3077" max="3077" width="61.875" style="1" customWidth="1"/>
    <col min="3078" max="3078" width="10.25" style="1" customWidth="1"/>
    <col min="3079" max="3081" width="14.625" style="1" customWidth="1"/>
    <col min="3082" max="3082" width="9" style="1"/>
    <col min="3083" max="3083" width="35.625" style="1" customWidth="1"/>
    <col min="3084" max="3086" width="9" style="1"/>
    <col min="3087" max="3088" width="0" style="1" hidden="1" customWidth="1"/>
    <col min="3089" max="3328" width="9" style="1"/>
    <col min="3329" max="3329" width="8" style="1" customWidth="1"/>
    <col min="3330" max="3330" width="10.25" style="1" customWidth="1"/>
    <col min="3331" max="3331" width="12.875" style="1" customWidth="1"/>
    <col min="3332" max="3332" width="8.5" style="1" customWidth="1"/>
    <col min="3333" max="3333" width="61.875" style="1" customWidth="1"/>
    <col min="3334" max="3334" width="10.25" style="1" customWidth="1"/>
    <col min="3335" max="3337" width="14.625" style="1" customWidth="1"/>
    <col min="3338" max="3338" width="9" style="1"/>
    <col min="3339" max="3339" width="35.625" style="1" customWidth="1"/>
    <col min="3340" max="3342" width="9" style="1"/>
    <col min="3343" max="3344" width="0" style="1" hidden="1" customWidth="1"/>
    <col min="3345" max="3584" width="9" style="1"/>
    <col min="3585" max="3585" width="8" style="1" customWidth="1"/>
    <col min="3586" max="3586" width="10.25" style="1" customWidth="1"/>
    <col min="3587" max="3587" width="12.875" style="1" customWidth="1"/>
    <col min="3588" max="3588" width="8.5" style="1" customWidth="1"/>
    <col min="3589" max="3589" width="61.875" style="1" customWidth="1"/>
    <col min="3590" max="3590" width="10.25" style="1" customWidth="1"/>
    <col min="3591" max="3593" width="14.625" style="1" customWidth="1"/>
    <col min="3594" max="3594" width="9" style="1"/>
    <col min="3595" max="3595" width="35.625" style="1" customWidth="1"/>
    <col min="3596" max="3598" width="9" style="1"/>
    <col min="3599" max="3600" width="0" style="1" hidden="1" customWidth="1"/>
    <col min="3601" max="3840" width="9" style="1"/>
    <col min="3841" max="3841" width="8" style="1" customWidth="1"/>
    <col min="3842" max="3842" width="10.25" style="1" customWidth="1"/>
    <col min="3843" max="3843" width="12.875" style="1" customWidth="1"/>
    <col min="3844" max="3844" width="8.5" style="1" customWidth="1"/>
    <col min="3845" max="3845" width="61.875" style="1" customWidth="1"/>
    <col min="3846" max="3846" width="10.25" style="1" customWidth="1"/>
    <col min="3847" max="3849" width="14.625" style="1" customWidth="1"/>
    <col min="3850" max="3850" width="9" style="1"/>
    <col min="3851" max="3851" width="35.625" style="1" customWidth="1"/>
    <col min="3852" max="3854" width="9" style="1"/>
    <col min="3855" max="3856" width="0" style="1" hidden="1" customWidth="1"/>
    <col min="3857" max="4096" width="9" style="1"/>
    <col min="4097" max="4097" width="8" style="1" customWidth="1"/>
    <col min="4098" max="4098" width="10.25" style="1" customWidth="1"/>
    <col min="4099" max="4099" width="12.875" style="1" customWidth="1"/>
    <col min="4100" max="4100" width="8.5" style="1" customWidth="1"/>
    <col min="4101" max="4101" width="61.875" style="1" customWidth="1"/>
    <col min="4102" max="4102" width="10.25" style="1" customWidth="1"/>
    <col min="4103" max="4105" width="14.625" style="1" customWidth="1"/>
    <col min="4106" max="4106" width="9" style="1"/>
    <col min="4107" max="4107" width="35.625" style="1" customWidth="1"/>
    <col min="4108" max="4110" width="9" style="1"/>
    <col min="4111" max="4112" width="0" style="1" hidden="1" customWidth="1"/>
    <col min="4113" max="4352" width="9" style="1"/>
    <col min="4353" max="4353" width="8" style="1" customWidth="1"/>
    <col min="4354" max="4354" width="10.25" style="1" customWidth="1"/>
    <col min="4355" max="4355" width="12.875" style="1" customWidth="1"/>
    <col min="4356" max="4356" width="8.5" style="1" customWidth="1"/>
    <col min="4357" max="4357" width="61.875" style="1" customWidth="1"/>
    <col min="4358" max="4358" width="10.25" style="1" customWidth="1"/>
    <col min="4359" max="4361" width="14.625" style="1" customWidth="1"/>
    <col min="4362" max="4362" width="9" style="1"/>
    <col min="4363" max="4363" width="35.625" style="1" customWidth="1"/>
    <col min="4364" max="4366" width="9" style="1"/>
    <col min="4367" max="4368" width="0" style="1" hidden="1" customWidth="1"/>
    <col min="4369" max="4608" width="9" style="1"/>
    <col min="4609" max="4609" width="8" style="1" customWidth="1"/>
    <col min="4610" max="4610" width="10.25" style="1" customWidth="1"/>
    <col min="4611" max="4611" width="12.875" style="1" customWidth="1"/>
    <col min="4612" max="4612" width="8.5" style="1" customWidth="1"/>
    <col min="4613" max="4613" width="61.875" style="1" customWidth="1"/>
    <col min="4614" max="4614" width="10.25" style="1" customWidth="1"/>
    <col min="4615" max="4617" width="14.625" style="1" customWidth="1"/>
    <col min="4618" max="4618" width="9" style="1"/>
    <col min="4619" max="4619" width="35.625" style="1" customWidth="1"/>
    <col min="4620" max="4622" width="9" style="1"/>
    <col min="4623" max="4624" width="0" style="1" hidden="1" customWidth="1"/>
    <col min="4625" max="4864" width="9" style="1"/>
    <col min="4865" max="4865" width="8" style="1" customWidth="1"/>
    <col min="4866" max="4866" width="10.25" style="1" customWidth="1"/>
    <col min="4867" max="4867" width="12.875" style="1" customWidth="1"/>
    <col min="4868" max="4868" width="8.5" style="1" customWidth="1"/>
    <col min="4869" max="4869" width="61.875" style="1" customWidth="1"/>
    <col min="4870" max="4870" width="10.25" style="1" customWidth="1"/>
    <col min="4871" max="4873" width="14.625" style="1" customWidth="1"/>
    <col min="4874" max="4874" width="9" style="1"/>
    <col min="4875" max="4875" width="35.625" style="1" customWidth="1"/>
    <col min="4876" max="4878" width="9" style="1"/>
    <col min="4879" max="4880" width="0" style="1" hidden="1" customWidth="1"/>
    <col min="4881" max="5120" width="9" style="1"/>
    <col min="5121" max="5121" width="8" style="1" customWidth="1"/>
    <col min="5122" max="5122" width="10.25" style="1" customWidth="1"/>
    <col min="5123" max="5123" width="12.875" style="1" customWidth="1"/>
    <col min="5124" max="5124" width="8.5" style="1" customWidth="1"/>
    <col min="5125" max="5125" width="61.875" style="1" customWidth="1"/>
    <col min="5126" max="5126" width="10.25" style="1" customWidth="1"/>
    <col min="5127" max="5129" width="14.625" style="1" customWidth="1"/>
    <col min="5130" max="5130" width="9" style="1"/>
    <col min="5131" max="5131" width="35.625" style="1" customWidth="1"/>
    <col min="5132" max="5134" width="9" style="1"/>
    <col min="5135" max="5136" width="0" style="1" hidden="1" customWidth="1"/>
    <col min="5137" max="5376" width="9" style="1"/>
    <col min="5377" max="5377" width="8" style="1" customWidth="1"/>
    <col min="5378" max="5378" width="10.25" style="1" customWidth="1"/>
    <col min="5379" max="5379" width="12.875" style="1" customWidth="1"/>
    <col min="5380" max="5380" width="8.5" style="1" customWidth="1"/>
    <col min="5381" max="5381" width="61.875" style="1" customWidth="1"/>
    <col min="5382" max="5382" width="10.25" style="1" customWidth="1"/>
    <col min="5383" max="5385" width="14.625" style="1" customWidth="1"/>
    <col min="5386" max="5386" width="9" style="1"/>
    <col min="5387" max="5387" width="35.625" style="1" customWidth="1"/>
    <col min="5388" max="5390" width="9" style="1"/>
    <col min="5391" max="5392" width="0" style="1" hidden="1" customWidth="1"/>
    <col min="5393" max="5632" width="9" style="1"/>
    <col min="5633" max="5633" width="8" style="1" customWidth="1"/>
    <col min="5634" max="5634" width="10.25" style="1" customWidth="1"/>
    <col min="5635" max="5635" width="12.875" style="1" customWidth="1"/>
    <col min="5636" max="5636" width="8.5" style="1" customWidth="1"/>
    <col min="5637" max="5637" width="61.875" style="1" customWidth="1"/>
    <col min="5638" max="5638" width="10.25" style="1" customWidth="1"/>
    <col min="5639" max="5641" width="14.625" style="1" customWidth="1"/>
    <col min="5642" max="5642" width="9" style="1"/>
    <col min="5643" max="5643" width="35.625" style="1" customWidth="1"/>
    <col min="5644" max="5646" width="9" style="1"/>
    <col min="5647" max="5648" width="0" style="1" hidden="1" customWidth="1"/>
    <col min="5649" max="5888" width="9" style="1"/>
    <col min="5889" max="5889" width="8" style="1" customWidth="1"/>
    <col min="5890" max="5890" width="10.25" style="1" customWidth="1"/>
    <col min="5891" max="5891" width="12.875" style="1" customWidth="1"/>
    <col min="5892" max="5892" width="8.5" style="1" customWidth="1"/>
    <col min="5893" max="5893" width="61.875" style="1" customWidth="1"/>
    <col min="5894" max="5894" width="10.25" style="1" customWidth="1"/>
    <col min="5895" max="5897" width="14.625" style="1" customWidth="1"/>
    <col min="5898" max="5898" width="9" style="1"/>
    <col min="5899" max="5899" width="35.625" style="1" customWidth="1"/>
    <col min="5900" max="5902" width="9" style="1"/>
    <col min="5903" max="5904" width="0" style="1" hidden="1" customWidth="1"/>
    <col min="5905" max="6144" width="9" style="1"/>
    <col min="6145" max="6145" width="8" style="1" customWidth="1"/>
    <col min="6146" max="6146" width="10.25" style="1" customWidth="1"/>
    <col min="6147" max="6147" width="12.875" style="1" customWidth="1"/>
    <col min="6148" max="6148" width="8.5" style="1" customWidth="1"/>
    <col min="6149" max="6149" width="61.875" style="1" customWidth="1"/>
    <col min="6150" max="6150" width="10.25" style="1" customWidth="1"/>
    <col min="6151" max="6153" width="14.625" style="1" customWidth="1"/>
    <col min="6154" max="6154" width="9" style="1"/>
    <col min="6155" max="6155" width="35.625" style="1" customWidth="1"/>
    <col min="6156" max="6158" width="9" style="1"/>
    <col min="6159" max="6160" width="0" style="1" hidden="1" customWidth="1"/>
    <col min="6161" max="6400" width="9" style="1"/>
    <col min="6401" max="6401" width="8" style="1" customWidth="1"/>
    <col min="6402" max="6402" width="10.25" style="1" customWidth="1"/>
    <col min="6403" max="6403" width="12.875" style="1" customWidth="1"/>
    <col min="6404" max="6404" width="8.5" style="1" customWidth="1"/>
    <col min="6405" max="6405" width="61.875" style="1" customWidth="1"/>
    <col min="6406" max="6406" width="10.25" style="1" customWidth="1"/>
    <col min="6407" max="6409" width="14.625" style="1" customWidth="1"/>
    <col min="6410" max="6410" width="9" style="1"/>
    <col min="6411" max="6411" width="35.625" style="1" customWidth="1"/>
    <col min="6412" max="6414" width="9" style="1"/>
    <col min="6415" max="6416" width="0" style="1" hidden="1" customWidth="1"/>
    <col min="6417" max="6656" width="9" style="1"/>
    <col min="6657" max="6657" width="8" style="1" customWidth="1"/>
    <col min="6658" max="6658" width="10.25" style="1" customWidth="1"/>
    <col min="6659" max="6659" width="12.875" style="1" customWidth="1"/>
    <col min="6660" max="6660" width="8.5" style="1" customWidth="1"/>
    <col min="6661" max="6661" width="61.875" style="1" customWidth="1"/>
    <col min="6662" max="6662" width="10.25" style="1" customWidth="1"/>
    <col min="6663" max="6665" width="14.625" style="1" customWidth="1"/>
    <col min="6666" max="6666" width="9" style="1"/>
    <col min="6667" max="6667" width="35.625" style="1" customWidth="1"/>
    <col min="6668" max="6670" width="9" style="1"/>
    <col min="6671" max="6672" width="0" style="1" hidden="1" customWidth="1"/>
    <col min="6673" max="6912" width="9" style="1"/>
    <col min="6913" max="6913" width="8" style="1" customWidth="1"/>
    <col min="6914" max="6914" width="10.25" style="1" customWidth="1"/>
    <col min="6915" max="6915" width="12.875" style="1" customWidth="1"/>
    <col min="6916" max="6916" width="8.5" style="1" customWidth="1"/>
    <col min="6917" max="6917" width="61.875" style="1" customWidth="1"/>
    <col min="6918" max="6918" width="10.25" style="1" customWidth="1"/>
    <col min="6919" max="6921" width="14.625" style="1" customWidth="1"/>
    <col min="6922" max="6922" width="9" style="1"/>
    <col min="6923" max="6923" width="35.625" style="1" customWidth="1"/>
    <col min="6924" max="6926" width="9" style="1"/>
    <col min="6927" max="6928" width="0" style="1" hidden="1" customWidth="1"/>
    <col min="6929" max="7168" width="9" style="1"/>
    <col min="7169" max="7169" width="8" style="1" customWidth="1"/>
    <col min="7170" max="7170" width="10.25" style="1" customWidth="1"/>
    <col min="7171" max="7171" width="12.875" style="1" customWidth="1"/>
    <col min="7172" max="7172" width="8.5" style="1" customWidth="1"/>
    <col min="7173" max="7173" width="61.875" style="1" customWidth="1"/>
    <col min="7174" max="7174" width="10.25" style="1" customWidth="1"/>
    <col min="7175" max="7177" width="14.625" style="1" customWidth="1"/>
    <col min="7178" max="7178" width="9" style="1"/>
    <col min="7179" max="7179" width="35.625" style="1" customWidth="1"/>
    <col min="7180" max="7182" width="9" style="1"/>
    <col min="7183" max="7184" width="0" style="1" hidden="1" customWidth="1"/>
    <col min="7185" max="7424" width="9" style="1"/>
    <col min="7425" max="7425" width="8" style="1" customWidth="1"/>
    <col min="7426" max="7426" width="10.25" style="1" customWidth="1"/>
    <col min="7427" max="7427" width="12.875" style="1" customWidth="1"/>
    <col min="7428" max="7428" width="8.5" style="1" customWidth="1"/>
    <col min="7429" max="7429" width="61.875" style="1" customWidth="1"/>
    <col min="7430" max="7430" width="10.25" style="1" customWidth="1"/>
    <col min="7431" max="7433" width="14.625" style="1" customWidth="1"/>
    <col min="7434" max="7434" width="9" style="1"/>
    <col min="7435" max="7435" width="35.625" style="1" customWidth="1"/>
    <col min="7436" max="7438" width="9" style="1"/>
    <col min="7439" max="7440" width="0" style="1" hidden="1" customWidth="1"/>
    <col min="7441" max="7680" width="9" style="1"/>
    <col min="7681" max="7681" width="8" style="1" customWidth="1"/>
    <col min="7682" max="7682" width="10.25" style="1" customWidth="1"/>
    <col min="7683" max="7683" width="12.875" style="1" customWidth="1"/>
    <col min="7684" max="7684" width="8.5" style="1" customWidth="1"/>
    <col min="7685" max="7685" width="61.875" style="1" customWidth="1"/>
    <col min="7686" max="7686" width="10.25" style="1" customWidth="1"/>
    <col min="7687" max="7689" width="14.625" style="1" customWidth="1"/>
    <col min="7690" max="7690" width="9" style="1"/>
    <col min="7691" max="7691" width="35.625" style="1" customWidth="1"/>
    <col min="7692" max="7694" width="9" style="1"/>
    <col min="7695" max="7696" width="0" style="1" hidden="1" customWidth="1"/>
    <col min="7697" max="7936" width="9" style="1"/>
    <col min="7937" max="7937" width="8" style="1" customWidth="1"/>
    <col min="7938" max="7938" width="10.25" style="1" customWidth="1"/>
    <col min="7939" max="7939" width="12.875" style="1" customWidth="1"/>
    <col min="7940" max="7940" width="8.5" style="1" customWidth="1"/>
    <col min="7941" max="7941" width="61.875" style="1" customWidth="1"/>
    <col min="7942" max="7942" width="10.25" style="1" customWidth="1"/>
    <col min="7943" max="7945" width="14.625" style="1" customWidth="1"/>
    <col min="7946" max="7946" width="9" style="1"/>
    <col min="7947" max="7947" width="35.625" style="1" customWidth="1"/>
    <col min="7948" max="7950" width="9" style="1"/>
    <col min="7951" max="7952" width="0" style="1" hidden="1" customWidth="1"/>
    <col min="7953" max="8192" width="9" style="1"/>
    <col min="8193" max="8193" width="8" style="1" customWidth="1"/>
    <col min="8194" max="8194" width="10.25" style="1" customWidth="1"/>
    <col min="8195" max="8195" width="12.875" style="1" customWidth="1"/>
    <col min="8196" max="8196" width="8.5" style="1" customWidth="1"/>
    <col min="8197" max="8197" width="61.875" style="1" customWidth="1"/>
    <col min="8198" max="8198" width="10.25" style="1" customWidth="1"/>
    <col min="8199" max="8201" width="14.625" style="1" customWidth="1"/>
    <col min="8202" max="8202" width="9" style="1"/>
    <col min="8203" max="8203" width="35.625" style="1" customWidth="1"/>
    <col min="8204" max="8206" width="9" style="1"/>
    <col min="8207" max="8208" width="0" style="1" hidden="1" customWidth="1"/>
    <col min="8209" max="8448" width="9" style="1"/>
    <col min="8449" max="8449" width="8" style="1" customWidth="1"/>
    <col min="8450" max="8450" width="10.25" style="1" customWidth="1"/>
    <col min="8451" max="8451" width="12.875" style="1" customWidth="1"/>
    <col min="8452" max="8452" width="8.5" style="1" customWidth="1"/>
    <col min="8453" max="8453" width="61.875" style="1" customWidth="1"/>
    <col min="8454" max="8454" width="10.25" style="1" customWidth="1"/>
    <col min="8455" max="8457" width="14.625" style="1" customWidth="1"/>
    <col min="8458" max="8458" width="9" style="1"/>
    <col min="8459" max="8459" width="35.625" style="1" customWidth="1"/>
    <col min="8460" max="8462" width="9" style="1"/>
    <col min="8463" max="8464" width="0" style="1" hidden="1" customWidth="1"/>
    <col min="8465" max="8704" width="9" style="1"/>
    <col min="8705" max="8705" width="8" style="1" customWidth="1"/>
    <col min="8706" max="8706" width="10.25" style="1" customWidth="1"/>
    <col min="8707" max="8707" width="12.875" style="1" customWidth="1"/>
    <col min="8708" max="8708" width="8.5" style="1" customWidth="1"/>
    <col min="8709" max="8709" width="61.875" style="1" customWidth="1"/>
    <col min="8710" max="8710" width="10.25" style="1" customWidth="1"/>
    <col min="8711" max="8713" width="14.625" style="1" customWidth="1"/>
    <col min="8714" max="8714" width="9" style="1"/>
    <col min="8715" max="8715" width="35.625" style="1" customWidth="1"/>
    <col min="8716" max="8718" width="9" style="1"/>
    <col min="8719" max="8720" width="0" style="1" hidden="1" customWidth="1"/>
    <col min="8721" max="8960" width="9" style="1"/>
    <col min="8961" max="8961" width="8" style="1" customWidth="1"/>
    <col min="8962" max="8962" width="10.25" style="1" customWidth="1"/>
    <col min="8963" max="8963" width="12.875" style="1" customWidth="1"/>
    <col min="8964" max="8964" width="8.5" style="1" customWidth="1"/>
    <col min="8965" max="8965" width="61.875" style="1" customWidth="1"/>
    <col min="8966" max="8966" width="10.25" style="1" customWidth="1"/>
    <col min="8967" max="8969" width="14.625" style="1" customWidth="1"/>
    <col min="8970" max="8970" width="9" style="1"/>
    <col min="8971" max="8971" width="35.625" style="1" customWidth="1"/>
    <col min="8972" max="8974" width="9" style="1"/>
    <col min="8975" max="8976" width="0" style="1" hidden="1" customWidth="1"/>
    <col min="8977" max="9216" width="9" style="1"/>
    <col min="9217" max="9217" width="8" style="1" customWidth="1"/>
    <col min="9218" max="9218" width="10.25" style="1" customWidth="1"/>
    <col min="9219" max="9219" width="12.875" style="1" customWidth="1"/>
    <col min="9220" max="9220" width="8.5" style="1" customWidth="1"/>
    <col min="9221" max="9221" width="61.875" style="1" customWidth="1"/>
    <col min="9222" max="9222" width="10.25" style="1" customWidth="1"/>
    <col min="9223" max="9225" width="14.625" style="1" customWidth="1"/>
    <col min="9226" max="9226" width="9" style="1"/>
    <col min="9227" max="9227" width="35.625" style="1" customWidth="1"/>
    <col min="9228" max="9230" width="9" style="1"/>
    <col min="9231" max="9232" width="0" style="1" hidden="1" customWidth="1"/>
    <col min="9233" max="9472" width="9" style="1"/>
    <col min="9473" max="9473" width="8" style="1" customWidth="1"/>
    <col min="9474" max="9474" width="10.25" style="1" customWidth="1"/>
    <col min="9475" max="9475" width="12.875" style="1" customWidth="1"/>
    <col min="9476" max="9476" width="8.5" style="1" customWidth="1"/>
    <col min="9477" max="9477" width="61.875" style="1" customWidth="1"/>
    <col min="9478" max="9478" width="10.25" style="1" customWidth="1"/>
    <col min="9479" max="9481" width="14.625" style="1" customWidth="1"/>
    <col min="9482" max="9482" width="9" style="1"/>
    <col min="9483" max="9483" width="35.625" style="1" customWidth="1"/>
    <col min="9484" max="9486" width="9" style="1"/>
    <col min="9487" max="9488" width="0" style="1" hidden="1" customWidth="1"/>
    <col min="9489" max="9728" width="9" style="1"/>
    <col min="9729" max="9729" width="8" style="1" customWidth="1"/>
    <col min="9730" max="9730" width="10.25" style="1" customWidth="1"/>
    <col min="9731" max="9731" width="12.875" style="1" customWidth="1"/>
    <col min="9732" max="9732" width="8.5" style="1" customWidth="1"/>
    <col min="9733" max="9733" width="61.875" style="1" customWidth="1"/>
    <col min="9734" max="9734" width="10.25" style="1" customWidth="1"/>
    <col min="9735" max="9737" width="14.625" style="1" customWidth="1"/>
    <col min="9738" max="9738" width="9" style="1"/>
    <col min="9739" max="9739" width="35.625" style="1" customWidth="1"/>
    <col min="9740" max="9742" width="9" style="1"/>
    <col min="9743" max="9744" width="0" style="1" hidden="1" customWidth="1"/>
    <col min="9745" max="9984" width="9" style="1"/>
    <col min="9985" max="9985" width="8" style="1" customWidth="1"/>
    <col min="9986" max="9986" width="10.25" style="1" customWidth="1"/>
    <col min="9987" max="9987" width="12.875" style="1" customWidth="1"/>
    <col min="9988" max="9988" width="8.5" style="1" customWidth="1"/>
    <col min="9989" max="9989" width="61.875" style="1" customWidth="1"/>
    <col min="9990" max="9990" width="10.25" style="1" customWidth="1"/>
    <col min="9991" max="9993" width="14.625" style="1" customWidth="1"/>
    <col min="9994" max="9994" width="9" style="1"/>
    <col min="9995" max="9995" width="35.625" style="1" customWidth="1"/>
    <col min="9996" max="9998" width="9" style="1"/>
    <col min="9999" max="10000" width="0" style="1" hidden="1" customWidth="1"/>
    <col min="10001" max="10240" width="9" style="1"/>
    <col min="10241" max="10241" width="8" style="1" customWidth="1"/>
    <col min="10242" max="10242" width="10.25" style="1" customWidth="1"/>
    <col min="10243" max="10243" width="12.875" style="1" customWidth="1"/>
    <col min="10244" max="10244" width="8.5" style="1" customWidth="1"/>
    <col min="10245" max="10245" width="61.875" style="1" customWidth="1"/>
    <col min="10246" max="10246" width="10.25" style="1" customWidth="1"/>
    <col min="10247" max="10249" width="14.625" style="1" customWidth="1"/>
    <col min="10250" max="10250" width="9" style="1"/>
    <col min="10251" max="10251" width="35.625" style="1" customWidth="1"/>
    <col min="10252" max="10254" width="9" style="1"/>
    <col min="10255" max="10256" width="0" style="1" hidden="1" customWidth="1"/>
    <col min="10257" max="10496" width="9" style="1"/>
    <col min="10497" max="10497" width="8" style="1" customWidth="1"/>
    <col min="10498" max="10498" width="10.25" style="1" customWidth="1"/>
    <col min="10499" max="10499" width="12.875" style="1" customWidth="1"/>
    <col min="10500" max="10500" width="8.5" style="1" customWidth="1"/>
    <col min="10501" max="10501" width="61.875" style="1" customWidth="1"/>
    <col min="10502" max="10502" width="10.25" style="1" customWidth="1"/>
    <col min="10503" max="10505" width="14.625" style="1" customWidth="1"/>
    <col min="10506" max="10506" width="9" style="1"/>
    <col min="10507" max="10507" width="35.625" style="1" customWidth="1"/>
    <col min="10508" max="10510" width="9" style="1"/>
    <col min="10511" max="10512" width="0" style="1" hidden="1" customWidth="1"/>
    <col min="10513" max="10752" width="9" style="1"/>
    <col min="10753" max="10753" width="8" style="1" customWidth="1"/>
    <col min="10754" max="10754" width="10.25" style="1" customWidth="1"/>
    <col min="10755" max="10755" width="12.875" style="1" customWidth="1"/>
    <col min="10756" max="10756" width="8.5" style="1" customWidth="1"/>
    <col min="10757" max="10757" width="61.875" style="1" customWidth="1"/>
    <col min="10758" max="10758" width="10.25" style="1" customWidth="1"/>
    <col min="10759" max="10761" width="14.625" style="1" customWidth="1"/>
    <col min="10762" max="10762" width="9" style="1"/>
    <col min="10763" max="10763" width="35.625" style="1" customWidth="1"/>
    <col min="10764" max="10766" width="9" style="1"/>
    <col min="10767" max="10768" width="0" style="1" hidden="1" customWidth="1"/>
    <col min="10769" max="11008" width="9" style="1"/>
    <col min="11009" max="11009" width="8" style="1" customWidth="1"/>
    <col min="11010" max="11010" width="10.25" style="1" customWidth="1"/>
    <col min="11011" max="11011" width="12.875" style="1" customWidth="1"/>
    <col min="11012" max="11012" width="8.5" style="1" customWidth="1"/>
    <col min="11013" max="11013" width="61.875" style="1" customWidth="1"/>
    <col min="11014" max="11014" width="10.25" style="1" customWidth="1"/>
    <col min="11015" max="11017" width="14.625" style="1" customWidth="1"/>
    <col min="11018" max="11018" width="9" style="1"/>
    <col min="11019" max="11019" width="35.625" style="1" customWidth="1"/>
    <col min="11020" max="11022" width="9" style="1"/>
    <col min="11023" max="11024" width="0" style="1" hidden="1" customWidth="1"/>
    <col min="11025" max="11264" width="9" style="1"/>
    <col min="11265" max="11265" width="8" style="1" customWidth="1"/>
    <col min="11266" max="11266" width="10.25" style="1" customWidth="1"/>
    <col min="11267" max="11267" width="12.875" style="1" customWidth="1"/>
    <col min="11268" max="11268" width="8.5" style="1" customWidth="1"/>
    <col min="11269" max="11269" width="61.875" style="1" customWidth="1"/>
    <col min="11270" max="11270" width="10.25" style="1" customWidth="1"/>
    <col min="11271" max="11273" width="14.625" style="1" customWidth="1"/>
    <col min="11274" max="11274" width="9" style="1"/>
    <col min="11275" max="11275" width="35.625" style="1" customWidth="1"/>
    <col min="11276" max="11278" width="9" style="1"/>
    <col min="11279" max="11280" width="0" style="1" hidden="1" customWidth="1"/>
    <col min="11281" max="11520" width="9" style="1"/>
    <col min="11521" max="11521" width="8" style="1" customWidth="1"/>
    <col min="11522" max="11522" width="10.25" style="1" customWidth="1"/>
    <col min="11523" max="11523" width="12.875" style="1" customWidth="1"/>
    <col min="11524" max="11524" width="8.5" style="1" customWidth="1"/>
    <col min="11525" max="11525" width="61.875" style="1" customWidth="1"/>
    <col min="11526" max="11526" width="10.25" style="1" customWidth="1"/>
    <col min="11527" max="11529" width="14.625" style="1" customWidth="1"/>
    <col min="11530" max="11530" width="9" style="1"/>
    <col min="11531" max="11531" width="35.625" style="1" customWidth="1"/>
    <col min="11532" max="11534" width="9" style="1"/>
    <col min="11535" max="11536" width="0" style="1" hidden="1" customWidth="1"/>
    <col min="11537" max="11776" width="9" style="1"/>
    <col min="11777" max="11777" width="8" style="1" customWidth="1"/>
    <col min="11778" max="11778" width="10.25" style="1" customWidth="1"/>
    <col min="11779" max="11779" width="12.875" style="1" customWidth="1"/>
    <col min="11780" max="11780" width="8.5" style="1" customWidth="1"/>
    <col min="11781" max="11781" width="61.875" style="1" customWidth="1"/>
    <col min="11782" max="11782" width="10.25" style="1" customWidth="1"/>
    <col min="11783" max="11785" width="14.625" style="1" customWidth="1"/>
    <col min="11786" max="11786" width="9" style="1"/>
    <col min="11787" max="11787" width="35.625" style="1" customWidth="1"/>
    <col min="11788" max="11790" width="9" style="1"/>
    <col min="11791" max="11792" width="0" style="1" hidden="1" customWidth="1"/>
    <col min="11793" max="12032" width="9" style="1"/>
    <col min="12033" max="12033" width="8" style="1" customWidth="1"/>
    <col min="12034" max="12034" width="10.25" style="1" customWidth="1"/>
    <col min="12035" max="12035" width="12.875" style="1" customWidth="1"/>
    <col min="12036" max="12036" width="8.5" style="1" customWidth="1"/>
    <col min="12037" max="12037" width="61.875" style="1" customWidth="1"/>
    <col min="12038" max="12038" width="10.25" style="1" customWidth="1"/>
    <col min="12039" max="12041" width="14.625" style="1" customWidth="1"/>
    <col min="12042" max="12042" width="9" style="1"/>
    <col min="12043" max="12043" width="35.625" style="1" customWidth="1"/>
    <col min="12044" max="12046" width="9" style="1"/>
    <col min="12047" max="12048" width="0" style="1" hidden="1" customWidth="1"/>
    <col min="12049" max="12288" width="9" style="1"/>
    <col min="12289" max="12289" width="8" style="1" customWidth="1"/>
    <col min="12290" max="12290" width="10.25" style="1" customWidth="1"/>
    <col min="12291" max="12291" width="12.875" style="1" customWidth="1"/>
    <col min="12292" max="12292" width="8.5" style="1" customWidth="1"/>
    <col min="12293" max="12293" width="61.875" style="1" customWidth="1"/>
    <col min="12294" max="12294" width="10.25" style="1" customWidth="1"/>
    <col min="12295" max="12297" width="14.625" style="1" customWidth="1"/>
    <col min="12298" max="12298" width="9" style="1"/>
    <col min="12299" max="12299" width="35.625" style="1" customWidth="1"/>
    <col min="12300" max="12302" width="9" style="1"/>
    <col min="12303" max="12304" width="0" style="1" hidden="1" customWidth="1"/>
    <col min="12305" max="12544" width="9" style="1"/>
    <col min="12545" max="12545" width="8" style="1" customWidth="1"/>
    <col min="12546" max="12546" width="10.25" style="1" customWidth="1"/>
    <col min="12547" max="12547" width="12.875" style="1" customWidth="1"/>
    <col min="12548" max="12548" width="8.5" style="1" customWidth="1"/>
    <col min="12549" max="12549" width="61.875" style="1" customWidth="1"/>
    <col min="12550" max="12550" width="10.25" style="1" customWidth="1"/>
    <col min="12551" max="12553" width="14.625" style="1" customWidth="1"/>
    <col min="12554" max="12554" width="9" style="1"/>
    <col min="12555" max="12555" width="35.625" style="1" customWidth="1"/>
    <col min="12556" max="12558" width="9" style="1"/>
    <col min="12559" max="12560" width="0" style="1" hidden="1" customWidth="1"/>
    <col min="12561" max="12800" width="9" style="1"/>
    <col min="12801" max="12801" width="8" style="1" customWidth="1"/>
    <col min="12802" max="12802" width="10.25" style="1" customWidth="1"/>
    <col min="12803" max="12803" width="12.875" style="1" customWidth="1"/>
    <col min="12804" max="12804" width="8.5" style="1" customWidth="1"/>
    <col min="12805" max="12805" width="61.875" style="1" customWidth="1"/>
    <col min="12806" max="12806" width="10.25" style="1" customWidth="1"/>
    <col min="12807" max="12809" width="14.625" style="1" customWidth="1"/>
    <col min="12810" max="12810" width="9" style="1"/>
    <col min="12811" max="12811" width="35.625" style="1" customWidth="1"/>
    <col min="12812" max="12814" width="9" style="1"/>
    <col min="12815" max="12816" width="0" style="1" hidden="1" customWidth="1"/>
    <col min="12817" max="13056" width="9" style="1"/>
    <col min="13057" max="13057" width="8" style="1" customWidth="1"/>
    <col min="13058" max="13058" width="10.25" style="1" customWidth="1"/>
    <col min="13059" max="13059" width="12.875" style="1" customWidth="1"/>
    <col min="13060" max="13060" width="8.5" style="1" customWidth="1"/>
    <col min="13061" max="13061" width="61.875" style="1" customWidth="1"/>
    <col min="13062" max="13062" width="10.25" style="1" customWidth="1"/>
    <col min="13063" max="13065" width="14.625" style="1" customWidth="1"/>
    <col min="13066" max="13066" width="9" style="1"/>
    <col min="13067" max="13067" width="35.625" style="1" customWidth="1"/>
    <col min="13068" max="13070" width="9" style="1"/>
    <col min="13071" max="13072" width="0" style="1" hidden="1" customWidth="1"/>
    <col min="13073" max="13312" width="9" style="1"/>
    <col min="13313" max="13313" width="8" style="1" customWidth="1"/>
    <col min="13314" max="13314" width="10.25" style="1" customWidth="1"/>
    <col min="13315" max="13315" width="12.875" style="1" customWidth="1"/>
    <col min="13316" max="13316" width="8.5" style="1" customWidth="1"/>
    <col min="13317" max="13317" width="61.875" style="1" customWidth="1"/>
    <col min="13318" max="13318" width="10.25" style="1" customWidth="1"/>
    <col min="13319" max="13321" width="14.625" style="1" customWidth="1"/>
    <col min="13322" max="13322" width="9" style="1"/>
    <col min="13323" max="13323" width="35.625" style="1" customWidth="1"/>
    <col min="13324" max="13326" width="9" style="1"/>
    <col min="13327" max="13328" width="0" style="1" hidden="1" customWidth="1"/>
    <col min="13329" max="13568" width="9" style="1"/>
    <col min="13569" max="13569" width="8" style="1" customWidth="1"/>
    <col min="13570" max="13570" width="10.25" style="1" customWidth="1"/>
    <col min="13571" max="13571" width="12.875" style="1" customWidth="1"/>
    <col min="13572" max="13572" width="8.5" style="1" customWidth="1"/>
    <col min="13573" max="13573" width="61.875" style="1" customWidth="1"/>
    <col min="13574" max="13574" width="10.25" style="1" customWidth="1"/>
    <col min="13575" max="13577" width="14.625" style="1" customWidth="1"/>
    <col min="13578" max="13578" width="9" style="1"/>
    <col min="13579" max="13579" width="35.625" style="1" customWidth="1"/>
    <col min="13580" max="13582" width="9" style="1"/>
    <col min="13583" max="13584" width="0" style="1" hidden="1" customWidth="1"/>
    <col min="13585" max="13824" width="9" style="1"/>
    <col min="13825" max="13825" width="8" style="1" customWidth="1"/>
    <col min="13826" max="13826" width="10.25" style="1" customWidth="1"/>
    <col min="13827" max="13827" width="12.875" style="1" customWidth="1"/>
    <col min="13828" max="13828" width="8.5" style="1" customWidth="1"/>
    <col min="13829" max="13829" width="61.875" style="1" customWidth="1"/>
    <col min="13830" max="13830" width="10.25" style="1" customWidth="1"/>
    <col min="13831" max="13833" width="14.625" style="1" customWidth="1"/>
    <col min="13834" max="13834" width="9" style="1"/>
    <col min="13835" max="13835" width="35.625" style="1" customWidth="1"/>
    <col min="13836" max="13838" width="9" style="1"/>
    <col min="13839" max="13840" width="0" style="1" hidden="1" customWidth="1"/>
    <col min="13841" max="14080" width="9" style="1"/>
    <col min="14081" max="14081" width="8" style="1" customWidth="1"/>
    <col min="14082" max="14082" width="10.25" style="1" customWidth="1"/>
    <col min="14083" max="14083" width="12.875" style="1" customWidth="1"/>
    <col min="14084" max="14084" width="8.5" style="1" customWidth="1"/>
    <col min="14085" max="14085" width="61.875" style="1" customWidth="1"/>
    <col min="14086" max="14086" width="10.25" style="1" customWidth="1"/>
    <col min="14087" max="14089" width="14.625" style="1" customWidth="1"/>
    <col min="14090" max="14090" width="9" style="1"/>
    <col min="14091" max="14091" width="35.625" style="1" customWidth="1"/>
    <col min="14092" max="14094" width="9" style="1"/>
    <col min="14095" max="14096" width="0" style="1" hidden="1" customWidth="1"/>
    <col min="14097" max="14336" width="9" style="1"/>
    <col min="14337" max="14337" width="8" style="1" customWidth="1"/>
    <col min="14338" max="14338" width="10.25" style="1" customWidth="1"/>
    <col min="14339" max="14339" width="12.875" style="1" customWidth="1"/>
    <col min="14340" max="14340" width="8.5" style="1" customWidth="1"/>
    <col min="14341" max="14341" width="61.875" style="1" customWidth="1"/>
    <col min="14342" max="14342" width="10.25" style="1" customWidth="1"/>
    <col min="14343" max="14345" width="14.625" style="1" customWidth="1"/>
    <col min="14346" max="14346" width="9" style="1"/>
    <col min="14347" max="14347" width="35.625" style="1" customWidth="1"/>
    <col min="14348" max="14350" width="9" style="1"/>
    <col min="14351" max="14352" width="0" style="1" hidden="1" customWidth="1"/>
    <col min="14353" max="14592" width="9" style="1"/>
    <col min="14593" max="14593" width="8" style="1" customWidth="1"/>
    <col min="14594" max="14594" width="10.25" style="1" customWidth="1"/>
    <col min="14595" max="14595" width="12.875" style="1" customWidth="1"/>
    <col min="14596" max="14596" width="8.5" style="1" customWidth="1"/>
    <col min="14597" max="14597" width="61.875" style="1" customWidth="1"/>
    <col min="14598" max="14598" width="10.25" style="1" customWidth="1"/>
    <col min="14599" max="14601" width="14.625" style="1" customWidth="1"/>
    <col min="14602" max="14602" width="9" style="1"/>
    <col min="14603" max="14603" width="35.625" style="1" customWidth="1"/>
    <col min="14604" max="14606" width="9" style="1"/>
    <col min="14607" max="14608" width="0" style="1" hidden="1" customWidth="1"/>
    <col min="14609" max="14848" width="9" style="1"/>
    <col min="14849" max="14849" width="8" style="1" customWidth="1"/>
    <col min="14850" max="14850" width="10.25" style="1" customWidth="1"/>
    <col min="14851" max="14851" width="12.875" style="1" customWidth="1"/>
    <col min="14852" max="14852" width="8.5" style="1" customWidth="1"/>
    <col min="14853" max="14853" width="61.875" style="1" customWidth="1"/>
    <col min="14854" max="14854" width="10.25" style="1" customWidth="1"/>
    <col min="14855" max="14857" width="14.625" style="1" customWidth="1"/>
    <col min="14858" max="14858" width="9" style="1"/>
    <col min="14859" max="14859" width="35.625" style="1" customWidth="1"/>
    <col min="14860" max="14862" width="9" style="1"/>
    <col min="14863" max="14864" width="0" style="1" hidden="1" customWidth="1"/>
    <col min="14865" max="15104" width="9" style="1"/>
    <col min="15105" max="15105" width="8" style="1" customWidth="1"/>
    <col min="15106" max="15106" width="10.25" style="1" customWidth="1"/>
    <col min="15107" max="15107" width="12.875" style="1" customWidth="1"/>
    <col min="15108" max="15108" width="8.5" style="1" customWidth="1"/>
    <col min="15109" max="15109" width="61.875" style="1" customWidth="1"/>
    <col min="15110" max="15110" width="10.25" style="1" customWidth="1"/>
    <col min="15111" max="15113" width="14.625" style="1" customWidth="1"/>
    <col min="15114" max="15114" width="9" style="1"/>
    <col min="15115" max="15115" width="35.625" style="1" customWidth="1"/>
    <col min="15116" max="15118" width="9" style="1"/>
    <col min="15119" max="15120" width="0" style="1" hidden="1" customWidth="1"/>
    <col min="15121" max="15360" width="9" style="1"/>
    <col min="15361" max="15361" width="8" style="1" customWidth="1"/>
    <col min="15362" max="15362" width="10.25" style="1" customWidth="1"/>
    <col min="15363" max="15363" width="12.875" style="1" customWidth="1"/>
    <col min="15364" max="15364" width="8.5" style="1" customWidth="1"/>
    <col min="15365" max="15365" width="61.875" style="1" customWidth="1"/>
    <col min="15366" max="15366" width="10.25" style="1" customWidth="1"/>
    <col min="15367" max="15369" width="14.625" style="1" customWidth="1"/>
    <col min="15370" max="15370" width="9" style="1"/>
    <col min="15371" max="15371" width="35.625" style="1" customWidth="1"/>
    <col min="15372" max="15374" width="9" style="1"/>
    <col min="15375" max="15376" width="0" style="1" hidden="1" customWidth="1"/>
    <col min="15377" max="15616" width="9" style="1"/>
    <col min="15617" max="15617" width="8" style="1" customWidth="1"/>
    <col min="15618" max="15618" width="10.25" style="1" customWidth="1"/>
    <col min="15619" max="15619" width="12.875" style="1" customWidth="1"/>
    <col min="15620" max="15620" width="8.5" style="1" customWidth="1"/>
    <col min="15621" max="15621" width="61.875" style="1" customWidth="1"/>
    <col min="15622" max="15622" width="10.25" style="1" customWidth="1"/>
    <col min="15623" max="15625" width="14.625" style="1" customWidth="1"/>
    <col min="15626" max="15626" width="9" style="1"/>
    <col min="15627" max="15627" width="35.625" style="1" customWidth="1"/>
    <col min="15628" max="15630" width="9" style="1"/>
    <col min="15631" max="15632" width="0" style="1" hidden="1" customWidth="1"/>
    <col min="15633" max="15872" width="9" style="1"/>
    <col min="15873" max="15873" width="8" style="1" customWidth="1"/>
    <col min="15874" max="15874" width="10.25" style="1" customWidth="1"/>
    <col min="15875" max="15875" width="12.875" style="1" customWidth="1"/>
    <col min="15876" max="15876" width="8.5" style="1" customWidth="1"/>
    <col min="15877" max="15877" width="61.875" style="1" customWidth="1"/>
    <col min="15878" max="15878" width="10.25" style="1" customWidth="1"/>
    <col min="15879" max="15881" width="14.625" style="1" customWidth="1"/>
    <col min="15882" max="15882" width="9" style="1"/>
    <col min="15883" max="15883" width="35.625" style="1" customWidth="1"/>
    <col min="15884" max="15886" width="9" style="1"/>
    <col min="15887" max="15888" width="0" style="1" hidden="1" customWidth="1"/>
    <col min="15889" max="16128" width="9" style="1"/>
    <col min="16129" max="16129" width="8" style="1" customWidth="1"/>
    <col min="16130" max="16130" width="10.25" style="1" customWidth="1"/>
    <col min="16131" max="16131" width="12.875" style="1" customWidth="1"/>
    <col min="16132" max="16132" width="8.5" style="1" customWidth="1"/>
    <col min="16133" max="16133" width="61.875" style="1" customWidth="1"/>
    <col min="16134" max="16134" width="10.25" style="1" customWidth="1"/>
    <col min="16135" max="16137" width="14.625" style="1" customWidth="1"/>
    <col min="16138" max="16138" width="9" style="1"/>
    <col min="16139" max="16139" width="35.625" style="1" customWidth="1"/>
    <col min="16140" max="16142" width="9" style="1"/>
    <col min="16143" max="16144" width="0" style="1" hidden="1" customWidth="1"/>
    <col min="16145" max="16384" width="9" style="1"/>
  </cols>
  <sheetData>
    <row r="1" spans="1:20" ht="12.75" customHeight="1" x14ac:dyDescent="0.2">
      <c r="B1" s="2"/>
      <c r="C1" s="3"/>
      <c r="D1" s="2"/>
      <c r="E1" s="2"/>
      <c r="F1" s="2"/>
      <c r="G1" s="2"/>
      <c r="H1" s="2"/>
      <c r="I1" s="2"/>
    </row>
    <row r="2" spans="1:20" ht="24.95" customHeight="1" x14ac:dyDescent="0.2">
      <c r="B2" s="2"/>
      <c r="C2" s="3"/>
      <c r="D2" s="2"/>
      <c r="E2" s="7"/>
      <c r="F2" s="2"/>
      <c r="G2" s="2"/>
      <c r="H2" s="8"/>
      <c r="I2" s="8"/>
      <c r="J2" s="9"/>
      <c r="K2" s="10"/>
    </row>
    <row r="3" spans="1:20" ht="15.75" x14ac:dyDescent="0.2">
      <c r="A3" s="1" t="s">
        <v>0</v>
      </c>
      <c r="B3" s="11" t="s">
        <v>1</v>
      </c>
      <c r="C3" s="356"/>
      <c r="D3" s="357"/>
      <c r="E3" s="12" t="s">
        <v>2</v>
      </c>
      <c r="F3" s="2"/>
      <c r="G3" s="13"/>
      <c r="H3" s="14" t="str">
        <f>$C$4</f>
        <v>SO 01-10-01.02</v>
      </c>
      <c r="I3" s="15">
        <f>ROUND(SUMIF($A$8:$A$12,"SD",$I$8:$I$12),2)</f>
        <v>0</v>
      </c>
      <c r="J3" s="16"/>
      <c r="K3" s="17"/>
      <c r="R3" s="1"/>
    </row>
    <row r="4" spans="1:20" ht="15" customHeight="1" x14ac:dyDescent="0.2">
      <c r="A4" s="1" t="s">
        <v>3</v>
      </c>
      <c r="B4" s="18" t="s">
        <v>4</v>
      </c>
      <c r="C4" s="358" t="s">
        <v>109</v>
      </c>
      <c r="D4" s="359"/>
      <c r="E4" s="19" t="s">
        <v>108</v>
      </c>
      <c r="F4" s="8"/>
      <c r="G4" s="8"/>
      <c r="H4" s="20"/>
      <c r="I4" s="20"/>
      <c r="J4" s="16"/>
      <c r="K4" s="21"/>
    </row>
    <row r="5" spans="1:20" ht="12.75" customHeight="1" x14ac:dyDescent="0.2">
      <c r="A5" s="353" t="s">
        <v>7</v>
      </c>
      <c r="B5" s="353" t="s">
        <v>8</v>
      </c>
      <c r="C5" s="354" t="s">
        <v>9</v>
      </c>
      <c r="D5" s="353" t="s">
        <v>10</v>
      </c>
      <c r="E5" s="355" t="s">
        <v>11</v>
      </c>
      <c r="F5" s="353" t="s">
        <v>12</v>
      </c>
      <c r="G5" s="353" t="s">
        <v>13</v>
      </c>
      <c r="H5" s="353" t="s">
        <v>14</v>
      </c>
      <c r="I5" s="353"/>
    </row>
    <row r="6" spans="1:20" ht="12.75" customHeight="1" x14ac:dyDescent="0.2">
      <c r="A6" s="353"/>
      <c r="B6" s="353"/>
      <c r="C6" s="354"/>
      <c r="D6" s="353"/>
      <c r="E6" s="355"/>
      <c r="F6" s="353"/>
      <c r="G6" s="353"/>
      <c r="H6" s="22" t="s">
        <v>15</v>
      </c>
      <c r="I6" s="22" t="s">
        <v>16</v>
      </c>
    </row>
    <row r="7" spans="1:20" s="28" customFormat="1" ht="12.75" customHeight="1" x14ac:dyDescent="0.2">
      <c r="A7" s="23">
        <v>0</v>
      </c>
      <c r="B7" s="24"/>
      <c r="C7" s="25" t="s">
        <v>17</v>
      </c>
      <c r="D7" s="23" t="s">
        <v>18</v>
      </c>
      <c r="E7" s="26" t="s">
        <v>19</v>
      </c>
      <c r="F7" s="23" t="s">
        <v>20</v>
      </c>
      <c r="G7" s="23" t="s">
        <v>21</v>
      </c>
      <c r="H7" s="23" t="s">
        <v>22</v>
      </c>
      <c r="I7" s="27" t="s">
        <v>23</v>
      </c>
      <c r="K7" s="29"/>
      <c r="P7" s="30"/>
      <c r="R7" s="30"/>
      <c r="T7" s="31"/>
    </row>
    <row r="8" spans="1:20" s="28" customFormat="1" ht="12.75" customHeight="1" x14ac:dyDescent="0.2">
      <c r="A8" s="32" t="s">
        <v>24</v>
      </c>
      <c r="B8" s="33"/>
      <c r="C8" s="34" t="s">
        <v>20</v>
      </c>
      <c r="D8" s="35"/>
      <c r="E8" s="32" t="s">
        <v>64</v>
      </c>
      <c r="F8" s="36"/>
      <c r="G8" s="37"/>
      <c r="H8" s="38"/>
      <c r="I8" s="38">
        <f>SUM($I$9:$I$12)</f>
        <v>0</v>
      </c>
      <c r="K8" s="29"/>
      <c r="P8" s="30"/>
      <c r="R8" s="30"/>
      <c r="T8" s="31"/>
    </row>
    <row r="9" spans="1:20" s="28" customFormat="1" ht="25.5" x14ac:dyDescent="0.2">
      <c r="A9" s="58" t="s">
        <v>27</v>
      </c>
      <c r="B9" s="59">
        <v>1</v>
      </c>
      <c r="C9" s="60" t="s">
        <v>107</v>
      </c>
      <c r="D9" s="61"/>
      <c r="E9" s="61" t="s">
        <v>106</v>
      </c>
      <c r="F9" s="62" t="s">
        <v>73</v>
      </c>
      <c r="G9" s="63">
        <v>219.96799999999999</v>
      </c>
      <c r="H9" s="128"/>
      <c r="I9" s="64">
        <f>ROUND(G9*H9,2)</f>
        <v>0</v>
      </c>
      <c r="K9" s="29"/>
      <c r="P9" s="30"/>
      <c r="R9" s="30"/>
      <c r="T9" s="31"/>
    </row>
    <row r="10" spans="1:20" s="28" customFormat="1" x14ac:dyDescent="0.2">
      <c r="A10" s="28" t="s">
        <v>31</v>
      </c>
      <c r="B10" s="65"/>
      <c r="C10" s="66"/>
      <c r="D10" s="67"/>
      <c r="E10" s="61"/>
      <c r="F10" s="68"/>
      <c r="G10" s="69"/>
      <c r="H10" s="70"/>
      <c r="I10" s="70"/>
      <c r="K10" s="29"/>
      <c r="P10" s="30"/>
      <c r="R10" s="30"/>
      <c r="T10" s="31"/>
    </row>
    <row r="11" spans="1:20" s="28" customFormat="1" ht="51" x14ac:dyDescent="0.2">
      <c r="A11" s="28" t="s">
        <v>33</v>
      </c>
      <c r="B11" s="65"/>
      <c r="C11" s="66"/>
      <c r="D11" s="67"/>
      <c r="E11" s="71" t="s">
        <v>105</v>
      </c>
      <c r="F11" s="68"/>
      <c r="G11" s="69"/>
      <c r="H11" s="70"/>
      <c r="I11" s="70"/>
      <c r="K11" s="29"/>
      <c r="P11" s="30"/>
      <c r="R11" s="30"/>
      <c r="T11" s="31"/>
    </row>
    <row r="12" spans="1:20" s="28" customFormat="1" ht="12.75" customHeight="1" x14ac:dyDescent="0.2">
      <c r="A12" s="42" t="s">
        <v>35</v>
      </c>
      <c r="B12" s="113"/>
      <c r="C12" s="114"/>
      <c r="D12" s="115"/>
      <c r="E12" s="127" t="s">
        <v>104</v>
      </c>
      <c r="F12" s="129" t="s">
        <v>70</v>
      </c>
      <c r="G12" s="69"/>
      <c r="H12" s="70"/>
      <c r="I12" s="70"/>
      <c r="J12" s="42"/>
      <c r="K12" s="43"/>
      <c r="P12" s="30"/>
      <c r="R12" s="30"/>
      <c r="T12" s="31"/>
    </row>
  </sheetData>
  <dataConsolidate link="1"/>
  <mergeCells count="10">
    <mergeCell ref="G5:G6"/>
    <mergeCell ref="H5:I5"/>
    <mergeCell ref="C3:D3"/>
    <mergeCell ref="C4:D4"/>
    <mergeCell ref="A5:A6"/>
    <mergeCell ref="B5:B6"/>
    <mergeCell ref="C5:C6"/>
    <mergeCell ref="D5:D6"/>
    <mergeCell ref="E5:E6"/>
    <mergeCell ref="F5:F6"/>
  </mergeCells>
  <conditionalFormatting sqref="G1:G1048576">
    <cfRule type="expression" dxfId="73" priority="1">
      <formula>AND(ISNUMBER($G1),$G1=0)</formula>
    </cfRule>
  </conditionalFormatting>
  <conditionalFormatting sqref="K1:K1048576">
    <cfRule type="cellIs" dxfId="72" priority="2" operator="greaterThan">
      <formula>0</formula>
    </cfRule>
    <cfRule type="expression" dxfId="71" priority="3" stopIfTrue="1">
      <formula>"&lt;&gt;je.odkaz($K1)"""</formula>
    </cfRule>
  </conditionalFormatting>
  <printOptions horizontalCentered="1"/>
  <pageMargins left="0.55118110236220474" right="0.55118110236220474" top="0.78740157480314965" bottom="0.59055118110236227" header="0.51181102362204722" footer="0.51181102362204722"/>
  <pageSetup paperSize="9" scale="84" fitToHeight="0"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88AC5-62C1-4D04-8BA5-6A2101B07AC3}">
  <sheetPr>
    <pageSetUpPr fitToPage="1"/>
  </sheetPr>
  <dimension ref="A1:T125"/>
  <sheetViews>
    <sheetView view="pageBreakPreview" zoomScaleNormal="85" zoomScaleSheetLayoutView="100" workbookViewId="0">
      <pane ySplit="7" topLeftCell="A8" activePane="bottomLeft" state="frozen"/>
      <selection pane="bottomLeft" activeCell="E29" sqref="E29"/>
    </sheetView>
  </sheetViews>
  <sheetFormatPr defaultRowHeight="12.75" customHeight="1" x14ac:dyDescent="0.2"/>
  <cols>
    <col min="1" max="1" width="8" style="1" customWidth="1"/>
    <col min="2" max="2" width="10.25" style="1" customWidth="1"/>
    <col min="3" max="3" width="12.875" style="39" customWidth="1"/>
    <col min="4" max="4" width="8.5" style="1" customWidth="1"/>
    <col min="5" max="5" width="61.875" style="1" customWidth="1"/>
    <col min="6" max="6" width="10.25" style="1" customWidth="1"/>
    <col min="7" max="9" width="14.625" style="1" customWidth="1"/>
    <col min="10" max="10" width="9" style="1"/>
    <col min="11" max="11" width="35.625" style="4" customWidth="1"/>
    <col min="12" max="12" width="9" style="1"/>
    <col min="13" max="13" width="10" style="1" bestFit="1" customWidth="1"/>
    <col min="14" max="14" width="9" style="1"/>
    <col min="15" max="15" width="8" style="1" customWidth="1"/>
    <col min="16" max="16" width="8" style="5" customWidth="1"/>
    <col min="17" max="17" width="8" style="1" customWidth="1"/>
    <col min="18" max="18" width="8" style="5" customWidth="1"/>
    <col min="19" max="19" width="9" style="1"/>
    <col min="20" max="20" width="9" style="6"/>
    <col min="21" max="256" width="9" style="1"/>
    <col min="257" max="257" width="8" style="1" customWidth="1"/>
    <col min="258" max="258" width="10.25" style="1" customWidth="1"/>
    <col min="259" max="259" width="12.875" style="1" customWidth="1"/>
    <col min="260" max="260" width="8.5" style="1" customWidth="1"/>
    <col min="261" max="261" width="61.875" style="1" customWidth="1"/>
    <col min="262" max="262" width="10.25" style="1" customWidth="1"/>
    <col min="263" max="265" width="14.625" style="1" customWidth="1"/>
    <col min="266" max="266" width="9" style="1"/>
    <col min="267" max="267" width="35.625" style="1" customWidth="1"/>
    <col min="268" max="270" width="9" style="1"/>
    <col min="271" max="272" width="0" style="1" hidden="1" customWidth="1"/>
    <col min="273" max="512" width="9" style="1"/>
    <col min="513" max="513" width="8" style="1" customWidth="1"/>
    <col min="514" max="514" width="10.25" style="1" customWidth="1"/>
    <col min="515" max="515" width="12.875" style="1" customWidth="1"/>
    <col min="516" max="516" width="8.5" style="1" customWidth="1"/>
    <col min="517" max="517" width="61.875" style="1" customWidth="1"/>
    <col min="518" max="518" width="10.25" style="1" customWidth="1"/>
    <col min="519" max="521" width="14.625" style="1" customWidth="1"/>
    <col min="522" max="522" width="9" style="1"/>
    <col min="523" max="523" width="35.625" style="1" customWidth="1"/>
    <col min="524" max="526" width="9" style="1"/>
    <col min="527" max="528" width="0" style="1" hidden="1" customWidth="1"/>
    <col min="529" max="768" width="9" style="1"/>
    <col min="769" max="769" width="8" style="1" customWidth="1"/>
    <col min="770" max="770" width="10.25" style="1" customWidth="1"/>
    <col min="771" max="771" width="12.875" style="1" customWidth="1"/>
    <col min="772" max="772" width="8.5" style="1" customWidth="1"/>
    <col min="773" max="773" width="61.875" style="1" customWidth="1"/>
    <col min="774" max="774" width="10.25" style="1" customWidth="1"/>
    <col min="775" max="777" width="14.625" style="1" customWidth="1"/>
    <col min="778" max="778" width="9" style="1"/>
    <col min="779" max="779" width="35.625" style="1" customWidth="1"/>
    <col min="780" max="782" width="9" style="1"/>
    <col min="783" max="784" width="0" style="1" hidden="1" customWidth="1"/>
    <col min="785" max="1024" width="9" style="1"/>
    <col min="1025" max="1025" width="8" style="1" customWidth="1"/>
    <col min="1026" max="1026" width="10.25" style="1" customWidth="1"/>
    <col min="1027" max="1027" width="12.875" style="1" customWidth="1"/>
    <col min="1028" max="1028" width="8.5" style="1" customWidth="1"/>
    <col min="1029" max="1029" width="61.875" style="1" customWidth="1"/>
    <col min="1030" max="1030" width="10.25" style="1" customWidth="1"/>
    <col min="1031" max="1033" width="14.625" style="1" customWidth="1"/>
    <col min="1034" max="1034" width="9" style="1"/>
    <col min="1035" max="1035" width="35.625" style="1" customWidth="1"/>
    <col min="1036" max="1038" width="9" style="1"/>
    <col min="1039" max="1040" width="0" style="1" hidden="1" customWidth="1"/>
    <col min="1041" max="1280" width="9" style="1"/>
    <col min="1281" max="1281" width="8" style="1" customWidth="1"/>
    <col min="1282" max="1282" width="10.25" style="1" customWidth="1"/>
    <col min="1283" max="1283" width="12.875" style="1" customWidth="1"/>
    <col min="1284" max="1284" width="8.5" style="1" customWidth="1"/>
    <col min="1285" max="1285" width="61.875" style="1" customWidth="1"/>
    <col min="1286" max="1286" width="10.25" style="1" customWidth="1"/>
    <col min="1287" max="1289" width="14.625" style="1" customWidth="1"/>
    <col min="1290" max="1290" width="9" style="1"/>
    <col min="1291" max="1291" width="35.625" style="1" customWidth="1"/>
    <col min="1292" max="1294" width="9" style="1"/>
    <col min="1295" max="1296" width="0" style="1" hidden="1" customWidth="1"/>
    <col min="1297" max="1536" width="9" style="1"/>
    <col min="1537" max="1537" width="8" style="1" customWidth="1"/>
    <col min="1538" max="1538" width="10.25" style="1" customWidth="1"/>
    <col min="1539" max="1539" width="12.875" style="1" customWidth="1"/>
    <col min="1540" max="1540" width="8.5" style="1" customWidth="1"/>
    <col min="1541" max="1541" width="61.875" style="1" customWidth="1"/>
    <col min="1542" max="1542" width="10.25" style="1" customWidth="1"/>
    <col min="1543" max="1545" width="14.625" style="1" customWidth="1"/>
    <col min="1546" max="1546" width="9" style="1"/>
    <col min="1547" max="1547" width="35.625" style="1" customWidth="1"/>
    <col min="1548" max="1550" width="9" style="1"/>
    <col min="1551" max="1552" width="0" style="1" hidden="1" customWidth="1"/>
    <col min="1553" max="1792" width="9" style="1"/>
    <col min="1793" max="1793" width="8" style="1" customWidth="1"/>
    <col min="1794" max="1794" width="10.25" style="1" customWidth="1"/>
    <col min="1795" max="1795" width="12.875" style="1" customWidth="1"/>
    <col min="1796" max="1796" width="8.5" style="1" customWidth="1"/>
    <col min="1797" max="1797" width="61.875" style="1" customWidth="1"/>
    <col min="1798" max="1798" width="10.25" style="1" customWidth="1"/>
    <col min="1799" max="1801" width="14.625" style="1" customWidth="1"/>
    <col min="1802" max="1802" width="9" style="1"/>
    <col min="1803" max="1803" width="35.625" style="1" customWidth="1"/>
    <col min="1804" max="1806" width="9" style="1"/>
    <col min="1807" max="1808" width="0" style="1" hidden="1" customWidth="1"/>
    <col min="1809" max="2048" width="9" style="1"/>
    <col min="2049" max="2049" width="8" style="1" customWidth="1"/>
    <col min="2050" max="2050" width="10.25" style="1" customWidth="1"/>
    <col min="2051" max="2051" width="12.875" style="1" customWidth="1"/>
    <col min="2052" max="2052" width="8.5" style="1" customWidth="1"/>
    <col min="2053" max="2053" width="61.875" style="1" customWidth="1"/>
    <col min="2054" max="2054" width="10.25" style="1" customWidth="1"/>
    <col min="2055" max="2057" width="14.625" style="1" customWidth="1"/>
    <col min="2058" max="2058" width="9" style="1"/>
    <col min="2059" max="2059" width="35.625" style="1" customWidth="1"/>
    <col min="2060" max="2062" width="9" style="1"/>
    <col min="2063" max="2064" width="0" style="1" hidden="1" customWidth="1"/>
    <col min="2065" max="2304" width="9" style="1"/>
    <col min="2305" max="2305" width="8" style="1" customWidth="1"/>
    <col min="2306" max="2306" width="10.25" style="1" customWidth="1"/>
    <col min="2307" max="2307" width="12.875" style="1" customWidth="1"/>
    <col min="2308" max="2308" width="8.5" style="1" customWidth="1"/>
    <col min="2309" max="2309" width="61.875" style="1" customWidth="1"/>
    <col min="2310" max="2310" width="10.25" style="1" customWidth="1"/>
    <col min="2311" max="2313" width="14.625" style="1" customWidth="1"/>
    <col min="2314" max="2314" width="9" style="1"/>
    <col min="2315" max="2315" width="35.625" style="1" customWidth="1"/>
    <col min="2316" max="2318" width="9" style="1"/>
    <col min="2319" max="2320" width="0" style="1" hidden="1" customWidth="1"/>
    <col min="2321" max="2560" width="9" style="1"/>
    <col min="2561" max="2561" width="8" style="1" customWidth="1"/>
    <col min="2562" max="2562" width="10.25" style="1" customWidth="1"/>
    <col min="2563" max="2563" width="12.875" style="1" customWidth="1"/>
    <col min="2564" max="2564" width="8.5" style="1" customWidth="1"/>
    <col min="2565" max="2565" width="61.875" style="1" customWidth="1"/>
    <col min="2566" max="2566" width="10.25" style="1" customWidth="1"/>
    <col min="2567" max="2569" width="14.625" style="1" customWidth="1"/>
    <col min="2570" max="2570" width="9" style="1"/>
    <col min="2571" max="2571" width="35.625" style="1" customWidth="1"/>
    <col min="2572" max="2574" width="9" style="1"/>
    <col min="2575" max="2576" width="0" style="1" hidden="1" customWidth="1"/>
    <col min="2577" max="2816" width="9" style="1"/>
    <col min="2817" max="2817" width="8" style="1" customWidth="1"/>
    <col min="2818" max="2818" width="10.25" style="1" customWidth="1"/>
    <col min="2819" max="2819" width="12.875" style="1" customWidth="1"/>
    <col min="2820" max="2820" width="8.5" style="1" customWidth="1"/>
    <col min="2821" max="2821" width="61.875" style="1" customWidth="1"/>
    <col min="2822" max="2822" width="10.25" style="1" customWidth="1"/>
    <col min="2823" max="2825" width="14.625" style="1" customWidth="1"/>
    <col min="2826" max="2826" width="9" style="1"/>
    <col min="2827" max="2827" width="35.625" style="1" customWidth="1"/>
    <col min="2828" max="2830" width="9" style="1"/>
    <col min="2831" max="2832" width="0" style="1" hidden="1" customWidth="1"/>
    <col min="2833" max="3072" width="9" style="1"/>
    <col min="3073" max="3073" width="8" style="1" customWidth="1"/>
    <col min="3074" max="3074" width="10.25" style="1" customWidth="1"/>
    <col min="3075" max="3075" width="12.875" style="1" customWidth="1"/>
    <col min="3076" max="3076" width="8.5" style="1" customWidth="1"/>
    <col min="3077" max="3077" width="61.875" style="1" customWidth="1"/>
    <col min="3078" max="3078" width="10.25" style="1" customWidth="1"/>
    <col min="3079" max="3081" width="14.625" style="1" customWidth="1"/>
    <col min="3082" max="3082" width="9" style="1"/>
    <col min="3083" max="3083" width="35.625" style="1" customWidth="1"/>
    <col min="3084" max="3086" width="9" style="1"/>
    <col min="3087" max="3088" width="0" style="1" hidden="1" customWidth="1"/>
    <col min="3089" max="3328" width="9" style="1"/>
    <col min="3329" max="3329" width="8" style="1" customWidth="1"/>
    <col min="3330" max="3330" width="10.25" style="1" customWidth="1"/>
    <col min="3331" max="3331" width="12.875" style="1" customWidth="1"/>
    <col min="3332" max="3332" width="8.5" style="1" customWidth="1"/>
    <col min="3333" max="3333" width="61.875" style="1" customWidth="1"/>
    <col min="3334" max="3334" width="10.25" style="1" customWidth="1"/>
    <col min="3335" max="3337" width="14.625" style="1" customWidth="1"/>
    <col min="3338" max="3338" width="9" style="1"/>
    <col min="3339" max="3339" width="35.625" style="1" customWidth="1"/>
    <col min="3340" max="3342" width="9" style="1"/>
    <col min="3343" max="3344" width="0" style="1" hidden="1" customWidth="1"/>
    <col min="3345" max="3584" width="9" style="1"/>
    <col min="3585" max="3585" width="8" style="1" customWidth="1"/>
    <col min="3586" max="3586" width="10.25" style="1" customWidth="1"/>
    <col min="3587" max="3587" width="12.875" style="1" customWidth="1"/>
    <col min="3588" max="3588" width="8.5" style="1" customWidth="1"/>
    <col min="3589" max="3589" width="61.875" style="1" customWidth="1"/>
    <col min="3590" max="3590" width="10.25" style="1" customWidth="1"/>
    <col min="3591" max="3593" width="14.625" style="1" customWidth="1"/>
    <col min="3594" max="3594" width="9" style="1"/>
    <col min="3595" max="3595" width="35.625" style="1" customWidth="1"/>
    <col min="3596" max="3598" width="9" style="1"/>
    <col min="3599" max="3600" width="0" style="1" hidden="1" customWidth="1"/>
    <col min="3601" max="3840" width="9" style="1"/>
    <col min="3841" max="3841" width="8" style="1" customWidth="1"/>
    <col min="3842" max="3842" width="10.25" style="1" customWidth="1"/>
    <col min="3843" max="3843" width="12.875" style="1" customWidth="1"/>
    <col min="3844" max="3844" width="8.5" style="1" customWidth="1"/>
    <col min="3845" max="3845" width="61.875" style="1" customWidth="1"/>
    <col min="3846" max="3846" width="10.25" style="1" customWidth="1"/>
    <col min="3847" max="3849" width="14.625" style="1" customWidth="1"/>
    <col min="3850" max="3850" width="9" style="1"/>
    <col min="3851" max="3851" width="35.625" style="1" customWidth="1"/>
    <col min="3852" max="3854" width="9" style="1"/>
    <col min="3855" max="3856" width="0" style="1" hidden="1" customWidth="1"/>
    <col min="3857" max="4096" width="9" style="1"/>
    <col min="4097" max="4097" width="8" style="1" customWidth="1"/>
    <col min="4098" max="4098" width="10.25" style="1" customWidth="1"/>
    <col min="4099" max="4099" width="12.875" style="1" customWidth="1"/>
    <col min="4100" max="4100" width="8.5" style="1" customWidth="1"/>
    <col min="4101" max="4101" width="61.875" style="1" customWidth="1"/>
    <col min="4102" max="4102" width="10.25" style="1" customWidth="1"/>
    <col min="4103" max="4105" width="14.625" style="1" customWidth="1"/>
    <col min="4106" max="4106" width="9" style="1"/>
    <col min="4107" max="4107" width="35.625" style="1" customWidth="1"/>
    <col min="4108" max="4110" width="9" style="1"/>
    <col min="4111" max="4112" width="0" style="1" hidden="1" customWidth="1"/>
    <col min="4113" max="4352" width="9" style="1"/>
    <col min="4353" max="4353" width="8" style="1" customWidth="1"/>
    <col min="4354" max="4354" width="10.25" style="1" customWidth="1"/>
    <col min="4355" max="4355" width="12.875" style="1" customWidth="1"/>
    <col min="4356" max="4356" width="8.5" style="1" customWidth="1"/>
    <col min="4357" max="4357" width="61.875" style="1" customWidth="1"/>
    <col min="4358" max="4358" width="10.25" style="1" customWidth="1"/>
    <col min="4359" max="4361" width="14.625" style="1" customWidth="1"/>
    <col min="4362" max="4362" width="9" style="1"/>
    <col min="4363" max="4363" width="35.625" style="1" customWidth="1"/>
    <col min="4364" max="4366" width="9" style="1"/>
    <col min="4367" max="4368" width="0" style="1" hidden="1" customWidth="1"/>
    <col min="4369" max="4608" width="9" style="1"/>
    <col min="4609" max="4609" width="8" style="1" customWidth="1"/>
    <col min="4610" max="4610" width="10.25" style="1" customWidth="1"/>
    <col min="4611" max="4611" width="12.875" style="1" customWidth="1"/>
    <col min="4612" max="4612" width="8.5" style="1" customWidth="1"/>
    <col min="4613" max="4613" width="61.875" style="1" customWidth="1"/>
    <col min="4614" max="4614" width="10.25" style="1" customWidth="1"/>
    <col min="4615" max="4617" width="14.625" style="1" customWidth="1"/>
    <col min="4618" max="4618" width="9" style="1"/>
    <col min="4619" max="4619" width="35.625" style="1" customWidth="1"/>
    <col min="4620" max="4622" width="9" style="1"/>
    <col min="4623" max="4624" width="0" style="1" hidden="1" customWidth="1"/>
    <col min="4625" max="4864" width="9" style="1"/>
    <col min="4865" max="4865" width="8" style="1" customWidth="1"/>
    <col min="4866" max="4866" width="10.25" style="1" customWidth="1"/>
    <col min="4867" max="4867" width="12.875" style="1" customWidth="1"/>
    <col min="4868" max="4868" width="8.5" style="1" customWidth="1"/>
    <col min="4869" max="4869" width="61.875" style="1" customWidth="1"/>
    <col min="4870" max="4870" width="10.25" style="1" customWidth="1"/>
    <col min="4871" max="4873" width="14.625" style="1" customWidth="1"/>
    <col min="4874" max="4874" width="9" style="1"/>
    <col min="4875" max="4875" width="35.625" style="1" customWidth="1"/>
    <col min="4876" max="4878" width="9" style="1"/>
    <col min="4879" max="4880" width="0" style="1" hidden="1" customWidth="1"/>
    <col min="4881" max="5120" width="9" style="1"/>
    <col min="5121" max="5121" width="8" style="1" customWidth="1"/>
    <col min="5122" max="5122" width="10.25" style="1" customWidth="1"/>
    <col min="5123" max="5123" width="12.875" style="1" customWidth="1"/>
    <col min="5124" max="5124" width="8.5" style="1" customWidth="1"/>
    <col min="5125" max="5125" width="61.875" style="1" customWidth="1"/>
    <col min="5126" max="5126" width="10.25" style="1" customWidth="1"/>
    <col min="5127" max="5129" width="14.625" style="1" customWidth="1"/>
    <col min="5130" max="5130" width="9" style="1"/>
    <col min="5131" max="5131" width="35.625" style="1" customWidth="1"/>
    <col min="5132" max="5134" width="9" style="1"/>
    <col min="5135" max="5136" width="0" style="1" hidden="1" customWidth="1"/>
    <col min="5137" max="5376" width="9" style="1"/>
    <col min="5377" max="5377" width="8" style="1" customWidth="1"/>
    <col min="5378" max="5378" width="10.25" style="1" customWidth="1"/>
    <col min="5379" max="5379" width="12.875" style="1" customWidth="1"/>
    <col min="5380" max="5380" width="8.5" style="1" customWidth="1"/>
    <col min="5381" max="5381" width="61.875" style="1" customWidth="1"/>
    <col min="5382" max="5382" width="10.25" style="1" customWidth="1"/>
    <col min="5383" max="5385" width="14.625" style="1" customWidth="1"/>
    <col min="5386" max="5386" width="9" style="1"/>
    <col min="5387" max="5387" width="35.625" style="1" customWidth="1"/>
    <col min="5388" max="5390" width="9" style="1"/>
    <col min="5391" max="5392" width="0" style="1" hidden="1" customWidth="1"/>
    <col min="5393" max="5632" width="9" style="1"/>
    <col min="5633" max="5633" width="8" style="1" customWidth="1"/>
    <col min="5634" max="5634" width="10.25" style="1" customWidth="1"/>
    <col min="5635" max="5635" width="12.875" style="1" customWidth="1"/>
    <col min="5636" max="5636" width="8.5" style="1" customWidth="1"/>
    <col min="5637" max="5637" width="61.875" style="1" customWidth="1"/>
    <col min="5638" max="5638" width="10.25" style="1" customWidth="1"/>
    <col min="5639" max="5641" width="14.625" style="1" customWidth="1"/>
    <col min="5642" max="5642" width="9" style="1"/>
    <col min="5643" max="5643" width="35.625" style="1" customWidth="1"/>
    <col min="5644" max="5646" width="9" style="1"/>
    <col min="5647" max="5648" width="0" style="1" hidden="1" customWidth="1"/>
    <col min="5649" max="5888" width="9" style="1"/>
    <col min="5889" max="5889" width="8" style="1" customWidth="1"/>
    <col min="5890" max="5890" width="10.25" style="1" customWidth="1"/>
    <col min="5891" max="5891" width="12.875" style="1" customWidth="1"/>
    <col min="5892" max="5892" width="8.5" style="1" customWidth="1"/>
    <col min="5893" max="5893" width="61.875" style="1" customWidth="1"/>
    <col min="5894" max="5894" width="10.25" style="1" customWidth="1"/>
    <col min="5895" max="5897" width="14.625" style="1" customWidth="1"/>
    <col min="5898" max="5898" width="9" style="1"/>
    <col min="5899" max="5899" width="35.625" style="1" customWidth="1"/>
    <col min="5900" max="5902" width="9" style="1"/>
    <col min="5903" max="5904" width="0" style="1" hidden="1" customWidth="1"/>
    <col min="5905" max="6144" width="9" style="1"/>
    <col min="6145" max="6145" width="8" style="1" customWidth="1"/>
    <col min="6146" max="6146" width="10.25" style="1" customWidth="1"/>
    <col min="6147" max="6147" width="12.875" style="1" customWidth="1"/>
    <col min="6148" max="6148" width="8.5" style="1" customWidth="1"/>
    <col min="6149" max="6149" width="61.875" style="1" customWidth="1"/>
    <col min="6150" max="6150" width="10.25" style="1" customWidth="1"/>
    <col min="6151" max="6153" width="14.625" style="1" customWidth="1"/>
    <col min="6154" max="6154" width="9" style="1"/>
    <col min="6155" max="6155" width="35.625" style="1" customWidth="1"/>
    <col min="6156" max="6158" width="9" style="1"/>
    <col min="6159" max="6160" width="0" style="1" hidden="1" customWidth="1"/>
    <col min="6161" max="6400" width="9" style="1"/>
    <col min="6401" max="6401" width="8" style="1" customWidth="1"/>
    <col min="6402" max="6402" width="10.25" style="1" customWidth="1"/>
    <col min="6403" max="6403" width="12.875" style="1" customWidth="1"/>
    <col min="6404" max="6404" width="8.5" style="1" customWidth="1"/>
    <col min="6405" max="6405" width="61.875" style="1" customWidth="1"/>
    <col min="6406" max="6406" width="10.25" style="1" customWidth="1"/>
    <col min="6407" max="6409" width="14.625" style="1" customWidth="1"/>
    <col min="6410" max="6410" width="9" style="1"/>
    <col min="6411" max="6411" width="35.625" style="1" customWidth="1"/>
    <col min="6412" max="6414" width="9" style="1"/>
    <col min="6415" max="6416" width="0" style="1" hidden="1" customWidth="1"/>
    <col min="6417" max="6656" width="9" style="1"/>
    <col min="6657" max="6657" width="8" style="1" customWidth="1"/>
    <col min="6658" max="6658" width="10.25" style="1" customWidth="1"/>
    <col min="6659" max="6659" width="12.875" style="1" customWidth="1"/>
    <col min="6660" max="6660" width="8.5" style="1" customWidth="1"/>
    <col min="6661" max="6661" width="61.875" style="1" customWidth="1"/>
    <col min="6662" max="6662" width="10.25" style="1" customWidth="1"/>
    <col min="6663" max="6665" width="14.625" style="1" customWidth="1"/>
    <col min="6666" max="6666" width="9" style="1"/>
    <col min="6667" max="6667" width="35.625" style="1" customWidth="1"/>
    <col min="6668" max="6670" width="9" style="1"/>
    <col min="6671" max="6672" width="0" style="1" hidden="1" customWidth="1"/>
    <col min="6673" max="6912" width="9" style="1"/>
    <col min="6913" max="6913" width="8" style="1" customWidth="1"/>
    <col min="6914" max="6914" width="10.25" style="1" customWidth="1"/>
    <col min="6915" max="6915" width="12.875" style="1" customWidth="1"/>
    <col min="6916" max="6916" width="8.5" style="1" customWidth="1"/>
    <col min="6917" max="6917" width="61.875" style="1" customWidth="1"/>
    <col min="6918" max="6918" width="10.25" style="1" customWidth="1"/>
    <col min="6919" max="6921" width="14.625" style="1" customWidth="1"/>
    <col min="6922" max="6922" width="9" style="1"/>
    <col min="6923" max="6923" width="35.625" style="1" customWidth="1"/>
    <col min="6924" max="6926" width="9" style="1"/>
    <col min="6927" max="6928" width="0" style="1" hidden="1" customWidth="1"/>
    <col min="6929" max="7168" width="9" style="1"/>
    <col min="7169" max="7169" width="8" style="1" customWidth="1"/>
    <col min="7170" max="7170" width="10.25" style="1" customWidth="1"/>
    <col min="7171" max="7171" width="12.875" style="1" customWidth="1"/>
    <col min="7172" max="7172" width="8.5" style="1" customWidth="1"/>
    <col min="7173" max="7173" width="61.875" style="1" customWidth="1"/>
    <col min="7174" max="7174" width="10.25" style="1" customWidth="1"/>
    <col min="7175" max="7177" width="14.625" style="1" customWidth="1"/>
    <col min="7178" max="7178" width="9" style="1"/>
    <col min="7179" max="7179" width="35.625" style="1" customWidth="1"/>
    <col min="7180" max="7182" width="9" style="1"/>
    <col min="7183" max="7184" width="0" style="1" hidden="1" customWidth="1"/>
    <col min="7185" max="7424" width="9" style="1"/>
    <col min="7425" max="7425" width="8" style="1" customWidth="1"/>
    <col min="7426" max="7426" width="10.25" style="1" customWidth="1"/>
    <col min="7427" max="7427" width="12.875" style="1" customWidth="1"/>
    <col min="7428" max="7428" width="8.5" style="1" customWidth="1"/>
    <col min="7429" max="7429" width="61.875" style="1" customWidth="1"/>
    <col min="7430" max="7430" width="10.25" style="1" customWidth="1"/>
    <col min="7431" max="7433" width="14.625" style="1" customWidth="1"/>
    <col min="7434" max="7434" width="9" style="1"/>
    <col min="7435" max="7435" width="35.625" style="1" customWidth="1"/>
    <col min="7436" max="7438" width="9" style="1"/>
    <col min="7439" max="7440" width="0" style="1" hidden="1" customWidth="1"/>
    <col min="7441" max="7680" width="9" style="1"/>
    <col min="7681" max="7681" width="8" style="1" customWidth="1"/>
    <col min="7682" max="7682" width="10.25" style="1" customWidth="1"/>
    <col min="7683" max="7683" width="12.875" style="1" customWidth="1"/>
    <col min="7684" max="7684" width="8.5" style="1" customWidth="1"/>
    <col min="7685" max="7685" width="61.875" style="1" customWidth="1"/>
    <col min="7686" max="7686" width="10.25" style="1" customWidth="1"/>
    <col min="7687" max="7689" width="14.625" style="1" customWidth="1"/>
    <col min="7690" max="7690" width="9" style="1"/>
    <col min="7691" max="7691" width="35.625" style="1" customWidth="1"/>
    <col min="7692" max="7694" width="9" style="1"/>
    <col min="7695" max="7696" width="0" style="1" hidden="1" customWidth="1"/>
    <col min="7697" max="7936" width="9" style="1"/>
    <col min="7937" max="7937" width="8" style="1" customWidth="1"/>
    <col min="7938" max="7938" width="10.25" style="1" customWidth="1"/>
    <col min="7939" max="7939" width="12.875" style="1" customWidth="1"/>
    <col min="7940" max="7940" width="8.5" style="1" customWidth="1"/>
    <col min="7941" max="7941" width="61.875" style="1" customWidth="1"/>
    <col min="7942" max="7942" width="10.25" style="1" customWidth="1"/>
    <col min="7943" max="7945" width="14.625" style="1" customWidth="1"/>
    <col min="7946" max="7946" width="9" style="1"/>
    <col min="7947" max="7947" width="35.625" style="1" customWidth="1"/>
    <col min="7948" max="7950" width="9" style="1"/>
    <col min="7951" max="7952" width="0" style="1" hidden="1" customWidth="1"/>
    <col min="7953" max="8192" width="9" style="1"/>
    <col min="8193" max="8193" width="8" style="1" customWidth="1"/>
    <col min="8194" max="8194" width="10.25" style="1" customWidth="1"/>
    <col min="8195" max="8195" width="12.875" style="1" customWidth="1"/>
    <col min="8196" max="8196" width="8.5" style="1" customWidth="1"/>
    <col min="8197" max="8197" width="61.875" style="1" customWidth="1"/>
    <col min="8198" max="8198" width="10.25" style="1" customWidth="1"/>
    <col min="8199" max="8201" width="14.625" style="1" customWidth="1"/>
    <col min="8202" max="8202" width="9" style="1"/>
    <col min="8203" max="8203" width="35.625" style="1" customWidth="1"/>
    <col min="8204" max="8206" width="9" style="1"/>
    <col min="8207" max="8208" width="0" style="1" hidden="1" customWidth="1"/>
    <col min="8209" max="8448" width="9" style="1"/>
    <col min="8449" max="8449" width="8" style="1" customWidth="1"/>
    <col min="8450" max="8450" width="10.25" style="1" customWidth="1"/>
    <col min="8451" max="8451" width="12.875" style="1" customWidth="1"/>
    <col min="8452" max="8452" width="8.5" style="1" customWidth="1"/>
    <col min="8453" max="8453" width="61.875" style="1" customWidth="1"/>
    <col min="8454" max="8454" width="10.25" style="1" customWidth="1"/>
    <col min="8455" max="8457" width="14.625" style="1" customWidth="1"/>
    <col min="8458" max="8458" width="9" style="1"/>
    <col min="8459" max="8459" width="35.625" style="1" customWidth="1"/>
    <col min="8460" max="8462" width="9" style="1"/>
    <col min="8463" max="8464" width="0" style="1" hidden="1" customWidth="1"/>
    <col min="8465" max="8704" width="9" style="1"/>
    <col min="8705" max="8705" width="8" style="1" customWidth="1"/>
    <col min="8706" max="8706" width="10.25" style="1" customWidth="1"/>
    <col min="8707" max="8707" width="12.875" style="1" customWidth="1"/>
    <col min="8708" max="8708" width="8.5" style="1" customWidth="1"/>
    <col min="8709" max="8709" width="61.875" style="1" customWidth="1"/>
    <col min="8710" max="8710" width="10.25" style="1" customWidth="1"/>
    <col min="8711" max="8713" width="14.625" style="1" customWidth="1"/>
    <col min="8714" max="8714" width="9" style="1"/>
    <col min="8715" max="8715" width="35.625" style="1" customWidth="1"/>
    <col min="8716" max="8718" width="9" style="1"/>
    <col min="8719" max="8720" width="0" style="1" hidden="1" customWidth="1"/>
    <col min="8721" max="8960" width="9" style="1"/>
    <col min="8961" max="8961" width="8" style="1" customWidth="1"/>
    <col min="8962" max="8962" width="10.25" style="1" customWidth="1"/>
    <col min="8963" max="8963" width="12.875" style="1" customWidth="1"/>
    <col min="8964" max="8964" width="8.5" style="1" customWidth="1"/>
    <col min="8965" max="8965" width="61.875" style="1" customWidth="1"/>
    <col min="8966" max="8966" width="10.25" style="1" customWidth="1"/>
    <col min="8967" max="8969" width="14.625" style="1" customWidth="1"/>
    <col min="8970" max="8970" width="9" style="1"/>
    <col min="8971" max="8971" width="35.625" style="1" customWidth="1"/>
    <col min="8972" max="8974" width="9" style="1"/>
    <col min="8975" max="8976" width="0" style="1" hidden="1" customWidth="1"/>
    <col min="8977" max="9216" width="9" style="1"/>
    <col min="9217" max="9217" width="8" style="1" customWidth="1"/>
    <col min="9218" max="9218" width="10.25" style="1" customWidth="1"/>
    <col min="9219" max="9219" width="12.875" style="1" customWidth="1"/>
    <col min="9220" max="9220" width="8.5" style="1" customWidth="1"/>
    <col min="9221" max="9221" width="61.875" style="1" customWidth="1"/>
    <col min="9222" max="9222" width="10.25" style="1" customWidth="1"/>
    <col min="9223" max="9225" width="14.625" style="1" customWidth="1"/>
    <col min="9226" max="9226" width="9" style="1"/>
    <col min="9227" max="9227" width="35.625" style="1" customWidth="1"/>
    <col min="9228" max="9230" width="9" style="1"/>
    <col min="9231" max="9232" width="0" style="1" hidden="1" customWidth="1"/>
    <col min="9233" max="9472" width="9" style="1"/>
    <col min="9473" max="9473" width="8" style="1" customWidth="1"/>
    <col min="9474" max="9474" width="10.25" style="1" customWidth="1"/>
    <col min="9475" max="9475" width="12.875" style="1" customWidth="1"/>
    <col min="9476" max="9476" width="8.5" style="1" customWidth="1"/>
    <col min="9477" max="9477" width="61.875" style="1" customWidth="1"/>
    <col min="9478" max="9478" width="10.25" style="1" customWidth="1"/>
    <col min="9479" max="9481" width="14.625" style="1" customWidth="1"/>
    <col min="9482" max="9482" width="9" style="1"/>
    <col min="9483" max="9483" width="35.625" style="1" customWidth="1"/>
    <col min="9484" max="9486" width="9" style="1"/>
    <col min="9487" max="9488" width="0" style="1" hidden="1" customWidth="1"/>
    <col min="9489" max="9728" width="9" style="1"/>
    <col min="9729" max="9729" width="8" style="1" customWidth="1"/>
    <col min="9730" max="9730" width="10.25" style="1" customWidth="1"/>
    <col min="9731" max="9731" width="12.875" style="1" customWidth="1"/>
    <col min="9732" max="9732" width="8.5" style="1" customWidth="1"/>
    <col min="9733" max="9733" width="61.875" style="1" customWidth="1"/>
    <col min="9734" max="9734" width="10.25" style="1" customWidth="1"/>
    <col min="9735" max="9737" width="14.625" style="1" customWidth="1"/>
    <col min="9738" max="9738" width="9" style="1"/>
    <col min="9739" max="9739" width="35.625" style="1" customWidth="1"/>
    <col min="9740" max="9742" width="9" style="1"/>
    <col min="9743" max="9744" width="0" style="1" hidden="1" customWidth="1"/>
    <col min="9745" max="9984" width="9" style="1"/>
    <col min="9985" max="9985" width="8" style="1" customWidth="1"/>
    <col min="9986" max="9986" width="10.25" style="1" customWidth="1"/>
    <col min="9987" max="9987" width="12.875" style="1" customWidth="1"/>
    <col min="9988" max="9988" width="8.5" style="1" customWidth="1"/>
    <col min="9989" max="9989" width="61.875" style="1" customWidth="1"/>
    <col min="9990" max="9990" width="10.25" style="1" customWidth="1"/>
    <col min="9991" max="9993" width="14.625" style="1" customWidth="1"/>
    <col min="9994" max="9994" width="9" style="1"/>
    <col min="9995" max="9995" width="35.625" style="1" customWidth="1"/>
    <col min="9996" max="9998" width="9" style="1"/>
    <col min="9999" max="10000" width="0" style="1" hidden="1" customWidth="1"/>
    <col min="10001" max="10240" width="9" style="1"/>
    <col min="10241" max="10241" width="8" style="1" customWidth="1"/>
    <col min="10242" max="10242" width="10.25" style="1" customWidth="1"/>
    <col min="10243" max="10243" width="12.875" style="1" customWidth="1"/>
    <col min="10244" max="10244" width="8.5" style="1" customWidth="1"/>
    <col min="10245" max="10245" width="61.875" style="1" customWidth="1"/>
    <col min="10246" max="10246" width="10.25" style="1" customWidth="1"/>
    <col min="10247" max="10249" width="14.625" style="1" customWidth="1"/>
    <col min="10250" max="10250" width="9" style="1"/>
    <col min="10251" max="10251" width="35.625" style="1" customWidth="1"/>
    <col min="10252" max="10254" width="9" style="1"/>
    <col min="10255" max="10256" width="0" style="1" hidden="1" customWidth="1"/>
    <col min="10257" max="10496" width="9" style="1"/>
    <col min="10497" max="10497" width="8" style="1" customWidth="1"/>
    <col min="10498" max="10498" width="10.25" style="1" customWidth="1"/>
    <col min="10499" max="10499" width="12.875" style="1" customWidth="1"/>
    <col min="10500" max="10500" width="8.5" style="1" customWidth="1"/>
    <col min="10501" max="10501" width="61.875" style="1" customWidth="1"/>
    <col min="10502" max="10502" width="10.25" style="1" customWidth="1"/>
    <col min="10503" max="10505" width="14.625" style="1" customWidth="1"/>
    <col min="10506" max="10506" width="9" style="1"/>
    <col min="10507" max="10507" width="35.625" style="1" customWidth="1"/>
    <col min="10508" max="10510" width="9" style="1"/>
    <col min="10511" max="10512" width="0" style="1" hidden="1" customWidth="1"/>
    <col min="10513" max="10752" width="9" style="1"/>
    <col min="10753" max="10753" width="8" style="1" customWidth="1"/>
    <col min="10754" max="10754" width="10.25" style="1" customWidth="1"/>
    <col min="10755" max="10755" width="12.875" style="1" customWidth="1"/>
    <col min="10756" max="10756" width="8.5" style="1" customWidth="1"/>
    <col min="10757" max="10757" width="61.875" style="1" customWidth="1"/>
    <col min="10758" max="10758" width="10.25" style="1" customWidth="1"/>
    <col min="10759" max="10761" width="14.625" style="1" customWidth="1"/>
    <col min="10762" max="10762" width="9" style="1"/>
    <col min="10763" max="10763" width="35.625" style="1" customWidth="1"/>
    <col min="10764" max="10766" width="9" style="1"/>
    <col min="10767" max="10768" width="0" style="1" hidden="1" customWidth="1"/>
    <col min="10769" max="11008" width="9" style="1"/>
    <col min="11009" max="11009" width="8" style="1" customWidth="1"/>
    <col min="11010" max="11010" width="10.25" style="1" customWidth="1"/>
    <col min="11011" max="11011" width="12.875" style="1" customWidth="1"/>
    <col min="11012" max="11012" width="8.5" style="1" customWidth="1"/>
    <col min="11013" max="11013" width="61.875" style="1" customWidth="1"/>
    <col min="11014" max="11014" width="10.25" style="1" customWidth="1"/>
    <col min="11015" max="11017" width="14.625" style="1" customWidth="1"/>
    <col min="11018" max="11018" width="9" style="1"/>
    <col min="11019" max="11019" width="35.625" style="1" customWidth="1"/>
    <col min="11020" max="11022" width="9" style="1"/>
    <col min="11023" max="11024" width="0" style="1" hidden="1" customWidth="1"/>
    <col min="11025" max="11264" width="9" style="1"/>
    <col min="11265" max="11265" width="8" style="1" customWidth="1"/>
    <col min="11266" max="11266" width="10.25" style="1" customWidth="1"/>
    <col min="11267" max="11267" width="12.875" style="1" customWidth="1"/>
    <col min="11268" max="11268" width="8.5" style="1" customWidth="1"/>
    <col min="11269" max="11269" width="61.875" style="1" customWidth="1"/>
    <col min="11270" max="11270" width="10.25" style="1" customWidth="1"/>
    <col min="11271" max="11273" width="14.625" style="1" customWidth="1"/>
    <col min="11274" max="11274" width="9" style="1"/>
    <col min="11275" max="11275" width="35.625" style="1" customWidth="1"/>
    <col min="11276" max="11278" width="9" style="1"/>
    <col min="11279" max="11280" width="0" style="1" hidden="1" customWidth="1"/>
    <col min="11281" max="11520" width="9" style="1"/>
    <col min="11521" max="11521" width="8" style="1" customWidth="1"/>
    <col min="11522" max="11522" width="10.25" style="1" customWidth="1"/>
    <col min="11523" max="11523" width="12.875" style="1" customWidth="1"/>
    <col min="11524" max="11524" width="8.5" style="1" customWidth="1"/>
    <col min="11525" max="11525" width="61.875" style="1" customWidth="1"/>
    <col min="11526" max="11526" width="10.25" style="1" customWidth="1"/>
    <col min="11527" max="11529" width="14.625" style="1" customWidth="1"/>
    <col min="11530" max="11530" width="9" style="1"/>
    <col min="11531" max="11531" width="35.625" style="1" customWidth="1"/>
    <col min="11532" max="11534" width="9" style="1"/>
    <col min="11535" max="11536" width="0" style="1" hidden="1" customWidth="1"/>
    <col min="11537" max="11776" width="9" style="1"/>
    <col min="11777" max="11777" width="8" style="1" customWidth="1"/>
    <col min="11778" max="11778" width="10.25" style="1" customWidth="1"/>
    <col min="11779" max="11779" width="12.875" style="1" customWidth="1"/>
    <col min="11780" max="11780" width="8.5" style="1" customWidth="1"/>
    <col min="11781" max="11781" width="61.875" style="1" customWidth="1"/>
    <col min="11782" max="11782" width="10.25" style="1" customWidth="1"/>
    <col min="11783" max="11785" width="14.625" style="1" customWidth="1"/>
    <col min="11786" max="11786" width="9" style="1"/>
    <col min="11787" max="11787" width="35.625" style="1" customWidth="1"/>
    <col min="11788" max="11790" width="9" style="1"/>
    <col min="11791" max="11792" width="0" style="1" hidden="1" customWidth="1"/>
    <col min="11793" max="12032" width="9" style="1"/>
    <col min="12033" max="12033" width="8" style="1" customWidth="1"/>
    <col min="12034" max="12034" width="10.25" style="1" customWidth="1"/>
    <col min="12035" max="12035" width="12.875" style="1" customWidth="1"/>
    <col min="12036" max="12036" width="8.5" style="1" customWidth="1"/>
    <col min="12037" max="12037" width="61.875" style="1" customWidth="1"/>
    <col min="12038" max="12038" width="10.25" style="1" customWidth="1"/>
    <col min="12039" max="12041" width="14.625" style="1" customWidth="1"/>
    <col min="12042" max="12042" width="9" style="1"/>
    <col min="12043" max="12043" width="35.625" style="1" customWidth="1"/>
    <col min="12044" max="12046" width="9" style="1"/>
    <col min="12047" max="12048" width="0" style="1" hidden="1" customWidth="1"/>
    <col min="12049" max="12288" width="9" style="1"/>
    <col min="12289" max="12289" width="8" style="1" customWidth="1"/>
    <col min="12290" max="12290" width="10.25" style="1" customWidth="1"/>
    <col min="12291" max="12291" width="12.875" style="1" customWidth="1"/>
    <col min="12292" max="12292" width="8.5" style="1" customWidth="1"/>
    <col min="12293" max="12293" width="61.875" style="1" customWidth="1"/>
    <col min="12294" max="12294" width="10.25" style="1" customWidth="1"/>
    <col min="12295" max="12297" width="14.625" style="1" customWidth="1"/>
    <col min="12298" max="12298" width="9" style="1"/>
    <col min="12299" max="12299" width="35.625" style="1" customWidth="1"/>
    <col min="12300" max="12302" width="9" style="1"/>
    <col min="12303" max="12304" width="0" style="1" hidden="1" customWidth="1"/>
    <col min="12305" max="12544" width="9" style="1"/>
    <col min="12545" max="12545" width="8" style="1" customWidth="1"/>
    <col min="12546" max="12546" width="10.25" style="1" customWidth="1"/>
    <col min="12547" max="12547" width="12.875" style="1" customWidth="1"/>
    <col min="12548" max="12548" width="8.5" style="1" customWidth="1"/>
    <col min="12549" max="12549" width="61.875" style="1" customWidth="1"/>
    <col min="12550" max="12550" width="10.25" style="1" customWidth="1"/>
    <col min="12551" max="12553" width="14.625" style="1" customWidth="1"/>
    <col min="12554" max="12554" width="9" style="1"/>
    <col min="12555" max="12555" width="35.625" style="1" customWidth="1"/>
    <col min="12556" max="12558" width="9" style="1"/>
    <col min="12559" max="12560" width="0" style="1" hidden="1" customWidth="1"/>
    <col min="12561" max="12800" width="9" style="1"/>
    <col min="12801" max="12801" width="8" style="1" customWidth="1"/>
    <col min="12802" max="12802" width="10.25" style="1" customWidth="1"/>
    <col min="12803" max="12803" width="12.875" style="1" customWidth="1"/>
    <col min="12804" max="12804" width="8.5" style="1" customWidth="1"/>
    <col min="12805" max="12805" width="61.875" style="1" customWidth="1"/>
    <col min="12806" max="12806" width="10.25" style="1" customWidth="1"/>
    <col min="12807" max="12809" width="14.625" style="1" customWidth="1"/>
    <col min="12810" max="12810" width="9" style="1"/>
    <col min="12811" max="12811" width="35.625" style="1" customWidth="1"/>
    <col min="12812" max="12814" width="9" style="1"/>
    <col min="12815" max="12816" width="0" style="1" hidden="1" customWidth="1"/>
    <col min="12817" max="13056" width="9" style="1"/>
    <col min="13057" max="13057" width="8" style="1" customWidth="1"/>
    <col min="13058" max="13058" width="10.25" style="1" customWidth="1"/>
    <col min="13059" max="13059" width="12.875" style="1" customWidth="1"/>
    <col min="13060" max="13060" width="8.5" style="1" customWidth="1"/>
    <col min="13061" max="13061" width="61.875" style="1" customWidth="1"/>
    <col min="13062" max="13062" width="10.25" style="1" customWidth="1"/>
    <col min="13063" max="13065" width="14.625" style="1" customWidth="1"/>
    <col min="13066" max="13066" width="9" style="1"/>
    <col min="13067" max="13067" width="35.625" style="1" customWidth="1"/>
    <col min="13068" max="13070" width="9" style="1"/>
    <col min="13071" max="13072" width="0" style="1" hidden="1" customWidth="1"/>
    <col min="13073" max="13312" width="9" style="1"/>
    <col min="13313" max="13313" width="8" style="1" customWidth="1"/>
    <col min="13314" max="13314" width="10.25" style="1" customWidth="1"/>
    <col min="13315" max="13315" width="12.875" style="1" customWidth="1"/>
    <col min="13316" max="13316" width="8.5" style="1" customWidth="1"/>
    <col min="13317" max="13317" width="61.875" style="1" customWidth="1"/>
    <col min="13318" max="13318" width="10.25" style="1" customWidth="1"/>
    <col min="13319" max="13321" width="14.625" style="1" customWidth="1"/>
    <col min="13322" max="13322" width="9" style="1"/>
    <col min="13323" max="13323" width="35.625" style="1" customWidth="1"/>
    <col min="13324" max="13326" width="9" style="1"/>
    <col min="13327" max="13328" width="0" style="1" hidden="1" customWidth="1"/>
    <col min="13329" max="13568" width="9" style="1"/>
    <col min="13569" max="13569" width="8" style="1" customWidth="1"/>
    <col min="13570" max="13570" width="10.25" style="1" customWidth="1"/>
    <col min="13571" max="13571" width="12.875" style="1" customWidth="1"/>
    <col min="13572" max="13572" width="8.5" style="1" customWidth="1"/>
    <col min="13573" max="13573" width="61.875" style="1" customWidth="1"/>
    <col min="13574" max="13574" width="10.25" style="1" customWidth="1"/>
    <col min="13575" max="13577" width="14.625" style="1" customWidth="1"/>
    <col min="13578" max="13578" width="9" style="1"/>
    <col min="13579" max="13579" width="35.625" style="1" customWidth="1"/>
    <col min="13580" max="13582" width="9" style="1"/>
    <col min="13583" max="13584" width="0" style="1" hidden="1" customWidth="1"/>
    <col min="13585" max="13824" width="9" style="1"/>
    <col min="13825" max="13825" width="8" style="1" customWidth="1"/>
    <col min="13826" max="13826" width="10.25" style="1" customWidth="1"/>
    <col min="13827" max="13827" width="12.875" style="1" customWidth="1"/>
    <col min="13828" max="13828" width="8.5" style="1" customWidth="1"/>
    <col min="13829" max="13829" width="61.875" style="1" customWidth="1"/>
    <col min="13830" max="13830" width="10.25" style="1" customWidth="1"/>
    <col min="13831" max="13833" width="14.625" style="1" customWidth="1"/>
    <col min="13834" max="13834" width="9" style="1"/>
    <col min="13835" max="13835" width="35.625" style="1" customWidth="1"/>
    <col min="13836" max="13838" width="9" style="1"/>
    <col min="13839" max="13840" width="0" style="1" hidden="1" customWidth="1"/>
    <col min="13841" max="14080" width="9" style="1"/>
    <col min="14081" max="14081" width="8" style="1" customWidth="1"/>
    <col min="14082" max="14082" width="10.25" style="1" customWidth="1"/>
    <col min="14083" max="14083" width="12.875" style="1" customWidth="1"/>
    <col min="14084" max="14084" width="8.5" style="1" customWidth="1"/>
    <col min="14085" max="14085" width="61.875" style="1" customWidth="1"/>
    <col min="14086" max="14086" width="10.25" style="1" customWidth="1"/>
    <col min="14087" max="14089" width="14.625" style="1" customWidth="1"/>
    <col min="14090" max="14090" width="9" style="1"/>
    <col min="14091" max="14091" width="35.625" style="1" customWidth="1"/>
    <col min="14092" max="14094" width="9" style="1"/>
    <col min="14095" max="14096" width="0" style="1" hidden="1" customWidth="1"/>
    <col min="14097" max="14336" width="9" style="1"/>
    <col min="14337" max="14337" width="8" style="1" customWidth="1"/>
    <col min="14338" max="14338" width="10.25" style="1" customWidth="1"/>
    <col min="14339" max="14339" width="12.875" style="1" customWidth="1"/>
    <col min="14340" max="14340" width="8.5" style="1" customWidth="1"/>
    <col min="14341" max="14341" width="61.875" style="1" customWidth="1"/>
    <col min="14342" max="14342" width="10.25" style="1" customWidth="1"/>
    <col min="14343" max="14345" width="14.625" style="1" customWidth="1"/>
    <col min="14346" max="14346" width="9" style="1"/>
    <col min="14347" max="14347" width="35.625" style="1" customWidth="1"/>
    <col min="14348" max="14350" width="9" style="1"/>
    <col min="14351" max="14352" width="0" style="1" hidden="1" customWidth="1"/>
    <col min="14353" max="14592" width="9" style="1"/>
    <col min="14593" max="14593" width="8" style="1" customWidth="1"/>
    <col min="14594" max="14594" width="10.25" style="1" customWidth="1"/>
    <col min="14595" max="14595" width="12.875" style="1" customWidth="1"/>
    <col min="14596" max="14596" width="8.5" style="1" customWidth="1"/>
    <col min="14597" max="14597" width="61.875" style="1" customWidth="1"/>
    <col min="14598" max="14598" width="10.25" style="1" customWidth="1"/>
    <col min="14599" max="14601" width="14.625" style="1" customWidth="1"/>
    <col min="14602" max="14602" width="9" style="1"/>
    <col min="14603" max="14603" width="35.625" style="1" customWidth="1"/>
    <col min="14604" max="14606" width="9" style="1"/>
    <col min="14607" max="14608" width="0" style="1" hidden="1" customWidth="1"/>
    <col min="14609" max="14848" width="9" style="1"/>
    <col min="14849" max="14849" width="8" style="1" customWidth="1"/>
    <col min="14850" max="14850" width="10.25" style="1" customWidth="1"/>
    <col min="14851" max="14851" width="12.875" style="1" customWidth="1"/>
    <col min="14852" max="14852" width="8.5" style="1" customWidth="1"/>
    <col min="14853" max="14853" width="61.875" style="1" customWidth="1"/>
    <col min="14854" max="14854" width="10.25" style="1" customWidth="1"/>
    <col min="14855" max="14857" width="14.625" style="1" customWidth="1"/>
    <col min="14858" max="14858" width="9" style="1"/>
    <col min="14859" max="14859" width="35.625" style="1" customWidth="1"/>
    <col min="14860" max="14862" width="9" style="1"/>
    <col min="14863" max="14864" width="0" style="1" hidden="1" customWidth="1"/>
    <col min="14865" max="15104" width="9" style="1"/>
    <col min="15105" max="15105" width="8" style="1" customWidth="1"/>
    <col min="15106" max="15106" width="10.25" style="1" customWidth="1"/>
    <col min="15107" max="15107" width="12.875" style="1" customWidth="1"/>
    <col min="15108" max="15108" width="8.5" style="1" customWidth="1"/>
    <col min="15109" max="15109" width="61.875" style="1" customWidth="1"/>
    <col min="15110" max="15110" width="10.25" style="1" customWidth="1"/>
    <col min="15111" max="15113" width="14.625" style="1" customWidth="1"/>
    <col min="15114" max="15114" width="9" style="1"/>
    <col min="15115" max="15115" width="35.625" style="1" customWidth="1"/>
    <col min="15116" max="15118" width="9" style="1"/>
    <col min="15119" max="15120" width="0" style="1" hidden="1" customWidth="1"/>
    <col min="15121" max="15360" width="9" style="1"/>
    <col min="15361" max="15361" width="8" style="1" customWidth="1"/>
    <col min="15362" max="15362" width="10.25" style="1" customWidth="1"/>
    <col min="15363" max="15363" width="12.875" style="1" customWidth="1"/>
    <col min="15364" max="15364" width="8.5" style="1" customWidth="1"/>
    <col min="15365" max="15365" width="61.875" style="1" customWidth="1"/>
    <col min="15366" max="15366" width="10.25" style="1" customWidth="1"/>
    <col min="15367" max="15369" width="14.625" style="1" customWidth="1"/>
    <col min="15370" max="15370" width="9" style="1"/>
    <col min="15371" max="15371" width="35.625" style="1" customWidth="1"/>
    <col min="15372" max="15374" width="9" style="1"/>
    <col min="15375" max="15376" width="0" style="1" hidden="1" customWidth="1"/>
    <col min="15377" max="15616" width="9" style="1"/>
    <col min="15617" max="15617" width="8" style="1" customWidth="1"/>
    <col min="15618" max="15618" width="10.25" style="1" customWidth="1"/>
    <col min="15619" max="15619" width="12.875" style="1" customWidth="1"/>
    <col min="15620" max="15620" width="8.5" style="1" customWidth="1"/>
    <col min="15621" max="15621" width="61.875" style="1" customWidth="1"/>
    <col min="15622" max="15622" width="10.25" style="1" customWidth="1"/>
    <col min="15623" max="15625" width="14.625" style="1" customWidth="1"/>
    <col min="15626" max="15626" width="9" style="1"/>
    <col min="15627" max="15627" width="35.625" style="1" customWidth="1"/>
    <col min="15628" max="15630" width="9" style="1"/>
    <col min="15631" max="15632" width="0" style="1" hidden="1" customWidth="1"/>
    <col min="15633" max="15872" width="9" style="1"/>
    <col min="15873" max="15873" width="8" style="1" customWidth="1"/>
    <col min="15874" max="15874" width="10.25" style="1" customWidth="1"/>
    <col min="15875" max="15875" width="12.875" style="1" customWidth="1"/>
    <col min="15876" max="15876" width="8.5" style="1" customWidth="1"/>
    <col min="15877" max="15877" width="61.875" style="1" customWidth="1"/>
    <col min="15878" max="15878" width="10.25" style="1" customWidth="1"/>
    <col min="15879" max="15881" width="14.625" style="1" customWidth="1"/>
    <col min="15882" max="15882" width="9" style="1"/>
    <col min="15883" max="15883" width="35.625" style="1" customWidth="1"/>
    <col min="15884" max="15886" width="9" style="1"/>
    <col min="15887" max="15888" width="0" style="1" hidden="1" customWidth="1"/>
    <col min="15889" max="16128" width="9" style="1"/>
    <col min="16129" max="16129" width="8" style="1" customWidth="1"/>
    <col min="16130" max="16130" width="10.25" style="1" customWidth="1"/>
    <col min="16131" max="16131" width="12.875" style="1" customWidth="1"/>
    <col min="16132" max="16132" width="8.5" style="1" customWidth="1"/>
    <col min="16133" max="16133" width="61.875" style="1" customWidth="1"/>
    <col min="16134" max="16134" width="10.25" style="1" customWidth="1"/>
    <col min="16135" max="16137" width="14.625" style="1" customWidth="1"/>
    <col min="16138" max="16138" width="9" style="1"/>
    <col min="16139" max="16139" width="35.625" style="1" customWidth="1"/>
    <col min="16140" max="16142" width="9" style="1"/>
    <col min="16143" max="16144" width="0" style="1" hidden="1" customWidth="1"/>
    <col min="16145" max="16384" width="9" style="1"/>
  </cols>
  <sheetData>
    <row r="1" spans="1:20" ht="12.75" customHeight="1" x14ac:dyDescent="0.2">
      <c r="B1" s="2"/>
      <c r="C1" s="3"/>
      <c r="D1" s="2"/>
      <c r="E1" s="2"/>
      <c r="F1" s="2"/>
      <c r="G1" s="2"/>
      <c r="H1" s="2"/>
      <c r="I1" s="2"/>
    </row>
    <row r="2" spans="1:20" ht="24.95" customHeight="1" x14ac:dyDescent="0.2">
      <c r="B2" s="2"/>
      <c r="C2" s="3"/>
      <c r="D2" s="2"/>
      <c r="E2" s="7"/>
      <c r="F2" s="2"/>
      <c r="G2" s="2"/>
      <c r="H2" s="8"/>
      <c r="I2" s="8"/>
      <c r="J2" s="9"/>
      <c r="K2" s="10"/>
    </row>
    <row r="3" spans="1:20" ht="15.75" x14ac:dyDescent="0.2">
      <c r="A3" s="1" t="s">
        <v>0</v>
      </c>
      <c r="B3" s="11" t="s">
        <v>1</v>
      </c>
      <c r="C3" s="356"/>
      <c r="D3" s="357"/>
      <c r="E3" s="12" t="s">
        <v>2</v>
      </c>
      <c r="F3" s="2"/>
      <c r="G3" s="13"/>
      <c r="H3" s="14" t="str">
        <f>$C$4</f>
        <v>SO 01-13-01</v>
      </c>
      <c r="I3" s="15">
        <f>ROUND(SUMIF($A$8:$A$122,"SD",$I$8:$I$125),2)</f>
        <v>0</v>
      </c>
      <c r="J3" s="16"/>
      <c r="K3" s="17"/>
      <c r="R3" s="1"/>
    </row>
    <row r="4" spans="1:20" ht="15" customHeight="1" x14ac:dyDescent="0.2">
      <c r="A4" s="1" t="s">
        <v>3</v>
      </c>
      <c r="B4" s="18" t="s">
        <v>4</v>
      </c>
      <c r="C4" s="358" t="s">
        <v>214</v>
      </c>
      <c r="D4" s="359"/>
      <c r="E4" s="19" t="s">
        <v>213</v>
      </c>
      <c r="F4" s="8"/>
      <c r="G4" s="8"/>
      <c r="H4" s="20"/>
      <c r="I4" s="20"/>
      <c r="J4" s="16"/>
      <c r="K4" s="21"/>
    </row>
    <row r="5" spans="1:20" ht="12.75" customHeight="1" x14ac:dyDescent="0.2">
      <c r="A5" s="353" t="s">
        <v>7</v>
      </c>
      <c r="B5" s="353" t="s">
        <v>8</v>
      </c>
      <c r="C5" s="354" t="s">
        <v>9</v>
      </c>
      <c r="D5" s="353" t="s">
        <v>10</v>
      </c>
      <c r="E5" s="355" t="s">
        <v>11</v>
      </c>
      <c r="F5" s="353" t="s">
        <v>12</v>
      </c>
      <c r="G5" s="353" t="s">
        <v>13</v>
      </c>
      <c r="H5" s="353" t="s">
        <v>14</v>
      </c>
      <c r="I5" s="353"/>
    </row>
    <row r="6" spans="1:20" ht="12.75" customHeight="1" x14ac:dyDescent="0.2">
      <c r="A6" s="353"/>
      <c r="B6" s="353"/>
      <c r="C6" s="354"/>
      <c r="D6" s="353"/>
      <c r="E6" s="355"/>
      <c r="F6" s="353"/>
      <c r="G6" s="353"/>
      <c r="H6" s="22" t="s">
        <v>15</v>
      </c>
      <c r="I6" s="22" t="s">
        <v>16</v>
      </c>
    </row>
    <row r="7" spans="1:20" s="28" customFormat="1" ht="12.75" customHeight="1" x14ac:dyDescent="0.2">
      <c r="A7" s="23">
        <v>0</v>
      </c>
      <c r="B7" s="24"/>
      <c r="C7" s="25" t="s">
        <v>17</v>
      </c>
      <c r="D7" s="23" t="s">
        <v>18</v>
      </c>
      <c r="E7" s="26" t="s">
        <v>19</v>
      </c>
      <c r="F7" s="23" t="s">
        <v>20</v>
      </c>
      <c r="G7" s="23" t="s">
        <v>21</v>
      </c>
      <c r="H7" s="23" t="s">
        <v>22</v>
      </c>
      <c r="I7" s="27" t="s">
        <v>23</v>
      </c>
      <c r="K7" s="29"/>
      <c r="P7" s="30"/>
      <c r="R7" s="30"/>
      <c r="T7" s="31"/>
    </row>
    <row r="8" spans="1:20" s="28" customFormat="1" ht="12.75" customHeight="1" x14ac:dyDescent="0.2">
      <c r="A8" s="32" t="s">
        <v>24</v>
      </c>
      <c r="B8" s="33"/>
      <c r="C8" s="34" t="s">
        <v>25</v>
      </c>
      <c r="D8" s="35"/>
      <c r="E8" s="32" t="s">
        <v>26</v>
      </c>
      <c r="F8" s="36"/>
      <c r="G8" s="37"/>
      <c r="H8" s="38"/>
      <c r="I8" s="38">
        <f>SUM($I$9:$I$12)</f>
        <v>0</v>
      </c>
      <c r="K8" s="29"/>
      <c r="P8" s="30"/>
      <c r="R8" s="30"/>
      <c r="T8" s="31"/>
    </row>
    <row r="9" spans="1:20" s="28" customFormat="1" x14ac:dyDescent="0.2">
      <c r="A9" s="41" t="s">
        <v>27</v>
      </c>
      <c r="B9" s="72">
        <v>1</v>
      </c>
      <c r="C9" s="73" t="s">
        <v>28</v>
      </c>
      <c r="D9" s="74"/>
      <c r="E9" s="74" t="s">
        <v>29</v>
      </c>
      <c r="F9" s="75" t="s">
        <v>30</v>
      </c>
      <c r="G9" s="76">
        <v>1</v>
      </c>
      <c r="H9" s="77"/>
      <c r="I9" s="77">
        <f>ROUND(G9*H9,2)</f>
        <v>0</v>
      </c>
      <c r="J9" s="42"/>
      <c r="K9" s="43"/>
      <c r="P9" s="30"/>
      <c r="R9" s="30"/>
      <c r="T9" s="31"/>
    </row>
    <row r="10" spans="1:20" s="28" customFormat="1" x14ac:dyDescent="0.2">
      <c r="A10" s="42" t="s">
        <v>31</v>
      </c>
      <c r="B10" s="78"/>
      <c r="C10" s="79"/>
      <c r="D10" s="80"/>
      <c r="E10" s="74" t="s">
        <v>32</v>
      </c>
      <c r="F10" s="81"/>
      <c r="G10" s="82"/>
      <c r="H10" s="83"/>
      <c r="I10" s="83"/>
      <c r="J10" s="42"/>
      <c r="K10" s="43"/>
      <c r="P10" s="30"/>
      <c r="R10" s="30"/>
      <c r="T10" s="31"/>
    </row>
    <row r="11" spans="1:20" s="28" customFormat="1" ht="51" x14ac:dyDescent="0.2">
      <c r="A11" s="42" t="s">
        <v>33</v>
      </c>
      <c r="B11" s="78"/>
      <c r="C11" s="79"/>
      <c r="D11" s="80"/>
      <c r="E11" s="84" t="s">
        <v>34</v>
      </c>
      <c r="F11" s="81"/>
      <c r="G11" s="82"/>
      <c r="H11" s="83"/>
      <c r="I11" s="83"/>
      <c r="J11" s="42"/>
      <c r="K11" s="43"/>
      <c r="P11" s="30"/>
      <c r="R11" s="30"/>
      <c r="T11" s="31"/>
    </row>
    <row r="12" spans="1:20" s="28" customFormat="1" x14ac:dyDescent="0.2">
      <c r="A12" s="42" t="s">
        <v>35</v>
      </c>
      <c r="B12" s="85"/>
      <c r="C12" s="86"/>
      <c r="D12" s="87"/>
      <c r="E12" s="95" t="s">
        <v>36</v>
      </c>
      <c r="F12" s="81"/>
      <c r="G12" s="82"/>
      <c r="H12" s="83"/>
      <c r="I12" s="83"/>
      <c r="J12" s="42"/>
      <c r="K12" s="43"/>
      <c r="P12" s="30"/>
      <c r="R12" s="30"/>
      <c r="T12" s="31"/>
    </row>
    <row r="13" spans="1:20" s="28" customFormat="1" ht="12.75" customHeight="1" x14ac:dyDescent="0.2">
      <c r="A13" s="48" t="s">
        <v>24</v>
      </c>
      <c r="B13" s="51"/>
      <c r="C13" s="52" t="s">
        <v>41</v>
      </c>
      <c r="D13" s="53"/>
      <c r="E13" s="54" t="s">
        <v>42</v>
      </c>
      <c r="F13" s="55"/>
      <c r="G13" s="56"/>
      <c r="H13" s="57"/>
      <c r="I13" s="57">
        <f>SUM($I$14:$I$29)</f>
        <v>0</v>
      </c>
      <c r="J13" s="42"/>
      <c r="K13" s="43"/>
      <c r="P13" s="30"/>
      <c r="R13" s="30"/>
      <c r="T13" s="31"/>
    </row>
    <row r="14" spans="1:20" s="28" customFormat="1" ht="38.25" x14ac:dyDescent="0.2">
      <c r="A14" s="44" t="s">
        <v>27</v>
      </c>
      <c r="B14" s="72">
        <v>2</v>
      </c>
      <c r="C14" s="73" t="s">
        <v>43</v>
      </c>
      <c r="D14" s="74"/>
      <c r="E14" s="130" t="s">
        <v>44</v>
      </c>
      <c r="F14" s="75" t="s">
        <v>45</v>
      </c>
      <c r="G14" s="76">
        <v>53.344200000000008</v>
      </c>
      <c r="H14" s="77"/>
      <c r="I14" s="77">
        <f>ROUND(G14*H14,2)</f>
        <v>0</v>
      </c>
      <c r="J14" s="42"/>
      <c r="K14" s="50"/>
      <c r="P14" s="30"/>
      <c r="R14" s="30"/>
      <c r="T14" s="40"/>
    </row>
    <row r="15" spans="1:20" s="28" customFormat="1" x14ac:dyDescent="0.2">
      <c r="A15" s="45" t="s">
        <v>31</v>
      </c>
      <c r="B15" s="131"/>
      <c r="C15" s="132"/>
      <c r="D15" s="133"/>
      <c r="E15" s="130" t="s">
        <v>68</v>
      </c>
      <c r="F15" s="134"/>
      <c r="G15" s="135"/>
      <c r="H15" s="136"/>
      <c r="I15" s="136"/>
      <c r="J15" s="42"/>
      <c r="K15" s="43"/>
      <c r="P15" s="30"/>
      <c r="R15" s="30"/>
      <c r="T15" s="31"/>
    </row>
    <row r="16" spans="1:20" s="28" customFormat="1" ht="51" x14ac:dyDescent="0.2">
      <c r="A16" s="43" t="s">
        <v>33</v>
      </c>
      <c r="B16" s="78"/>
      <c r="C16" s="79"/>
      <c r="D16" s="80"/>
      <c r="E16" s="137" t="s">
        <v>212</v>
      </c>
      <c r="F16" s="81"/>
      <c r="G16" s="82"/>
      <c r="H16" s="83"/>
      <c r="I16" s="83"/>
      <c r="J16" s="42"/>
      <c r="K16" s="43"/>
      <c r="P16" s="30"/>
      <c r="R16" s="30"/>
      <c r="T16" s="31"/>
    </row>
    <row r="17" spans="1:20" s="28" customFormat="1" ht="140.25" x14ac:dyDescent="0.2">
      <c r="A17" s="46" t="s">
        <v>35</v>
      </c>
      <c r="B17" s="118"/>
      <c r="C17" s="119"/>
      <c r="D17" s="120"/>
      <c r="E17" s="130" t="s">
        <v>46</v>
      </c>
      <c r="F17" s="121"/>
      <c r="G17" s="122"/>
      <c r="H17" s="123"/>
      <c r="I17" s="123"/>
      <c r="J17" s="42"/>
      <c r="K17" s="43"/>
      <c r="P17" s="30"/>
      <c r="R17" s="30"/>
      <c r="T17" s="31"/>
    </row>
    <row r="18" spans="1:20" s="28" customFormat="1" ht="38.25" x14ac:dyDescent="0.2">
      <c r="A18" s="41" t="s">
        <v>27</v>
      </c>
      <c r="B18" s="72">
        <v>3</v>
      </c>
      <c r="C18" s="73" t="s">
        <v>211</v>
      </c>
      <c r="D18" s="74"/>
      <c r="E18" s="74" t="s">
        <v>210</v>
      </c>
      <c r="F18" s="75" t="s">
        <v>45</v>
      </c>
      <c r="G18" s="76">
        <v>17.5626</v>
      </c>
      <c r="H18" s="77"/>
      <c r="I18" s="77">
        <f>ROUND(G18*H18,2)</f>
        <v>0</v>
      </c>
      <c r="J18" s="42"/>
      <c r="K18" s="43"/>
      <c r="P18" s="30"/>
      <c r="R18" s="30"/>
      <c r="T18" s="31"/>
    </row>
    <row r="19" spans="1:20" s="28" customFormat="1" x14ac:dyDescent="0.2">
      <c r="A19" s="42" t="s">
        <v>31</v>
      </c>
      <c r="B19" s="78"/>
      <c r="C19" s="79"/>
      <c r="D19" s="80"/>
      <c r="E19" s="74" t="s">
        <v>68</v>
      </c>
      <c r="F19" s="81"/>
      <c r="G19" s="82"/>
      <c r="H19" s="83"/>
      <c r="I19" s="83"/>
      <c r="J19" s="42"/>
      <c r="K19" s="43"/>
      <c r="P19" s="30"/>
      <c r="R19" s="30"/>
      <c r="T19" s="31"/>
    </row>
    <row r="20" spans="1:20" s="28" customFormat="1" ht="51" x14ac:dyDescent="0.2">
      <c r="A20" s="42" t="s">
        <v>33</v>
      </c>
      <c r="B20" s="78"/>
      <c r="C20" s="79"/>
      <c r="D20" s="80"/>
      <c r="E20" s="84" t="s">
        <v>209</v>
      </c>
      <c r="F20" s="81"/>
      <c r="G20" s="82"/>
      <c r="H20" s="83"/>
      <c r="I20" s="83"/>
      <c r="J20" s="42"/>
      <c r="K20" s="43"/>
      <c r="P20" s="30"/>
      <c r="R20" s="30"/>
      <c r="T20" s="31"/>
    </row>
    <row r="21" spans="1:20" s="28" customFormat="1" ht="140.25" x14ac:dyDescent="0.2">
      <c r="A21" s="42" t="s">
        <v>35</v>
      </c>
      <c r="B21" s="85"/>
      <c r="C21" s="86"/>
      <c r="D21" s="87"/>
      <c r="E21" s="95" t="s">
        <v>46</v>
      </c>
      <c r="F21" s="81"/>
      <c r="G21" s="82"/>
      <c r="H21" s="83"/>
      <c r="I21" s="83"/>
      <c r="J21" s="42"/>
      <c r="K21" s="43"/>
      <c r="P21" s="30"/>
      <c r="R21" s="30"/>
      <c r="T21" s="31"/>
    </row>
    <row r="22" spans="1:20" s="28" customFormat="1" ht="38.25" x14ac:dyDescent="0.2">
      <c r="A22" s="41" t="s">
        <v>27</v>
      </c>
      <c r="B22" s="72">
        <v>4</v>
      </c>
      <c r="C22" s="73" t="s">
        <v>47</v>
      </c>
      <c r="D22" s="74"/>
      <c r="E22" s="74" t="s">
        <v>48</v>
      </c>
      <c r="F22" s="75" t="s">
        <v>45</v>
      </c>
      <c r="G22" s="76">
        <v>3.7790000000000004</v>
      </c>
      <c r="H22" s="77"/>
      <c r="I22" s="77">
        <f>ROUND(G22*H22,2)</f>
        <v>0</v>
      </c>
      <c r="J22" s="42"/>
      <c r="K22" s="43"/>
      <c r="P22" s="30"/>
      <c r="R22" s="30"/>
      <c r="T22" s="31"/>
    </row>
    <row r="23" spans="1:20" s="28" customFormat="1" ht="38.25" x14ac:dyDescent="0.2">
      <c r="A23" s="42" t="s">
        <v>31</v>
      </c>
      <c r="B23" s="78"/>
      <c r="C23" s="79"/>
      <c r="D23" s="80"/>
      <c r="E23" s="74" t="s">
        <v>1036</v>
      </c>
      <c r="F23" s="81"/>
      <c r="G23" s="82"/>
      <c r="H23" s="83"/>
      <c r="I23" s="83"/>
      <c r="J23" s="42"/>
      <c r="K23" s="43"/>
      <c r="P23" s="30"/>
      <c r="R23" s="30"/>
      <c r="T23" s="31"/>
    </row>
    <row r="24" spans="1:20" s="28" customFormat="1" ht="51" x14ac:dyDescent="0.2">
      <c r="A24" s="42" t="s">
        <v>33</v>
      </c>
      <c r="B24" s="78"/>
      <c r="C24" s="79"/>
      <c r="D24" s="80"/>
      <c r="E24" s="84" t="s">
        <v>208</v>
      </c>
      <c r="F24" s="81"/>
      <c r="G24" s="82"/>
      <c r="H24" s="83"/>
      <c r="I24" s="83"/>
      <c r="J24" s="42"/>
      <c r="K24" s="43"/>
      <c r="P24" s="30"/>
      <c r="R24" s="30"/>
      <c r="T24" s="31"/>
    </row>
    <row r="25" spans="1:20" s="28" customFormat="1" ht="140.25" x14ac:dyDescent="0.2">
      <c r="A25" s="42" t="s">
        <v>35</v>
      </c>
      <c r="B25" s="85"/>
      <c r="C25" s="86"/>
      <c r="D25" s="87"/>
      <c r="E25" s="95" t="s">
        <v>46</v>
      </c>
      <c r="F25" s="81"/>
      <c r="G25" s="82"/>
      <c r="H25" s="83"/>
      <c r="I25" s="83"/>
      <c r="J25" s="42"/>
      <c r="K25" s="43"/>
      <c r="P25" s="30"/>
      <c r="R25" s="30"/>
      <c r="T25" s="31"/>
    </row>
    <row r="26" spans="1:20" s="28" customFormat="1" ht="51" x14ac:dyDescent="0.2">
      <c r="A26" s="41" t="s">
        <v>27</v>
      </c>
      <c r="B26" s="72">
        <v>5</v>
      </c>
      <c r="C26" s="73" t="s">
        <v>59</v>
      </c>
      <c r="D26" s="74"/>
      <c r="E26" s="74" t="s">
        <v>60</v>
      </c>
      <c r="F26" s="75" t="s">
        <v>45</v>
      </c>
      <c r="G26" s="76">
        <v>0.84499999999999997</v>
      </c>
      <c r="H26" s="77"/>
      <c r="I26" s="77">
        <f>ROUND(G26*H26,2)</f>
        <v>0</v>
      </c>
      <c r="J26" s="42"/>
      <c r="K26" s="43"/>
      <c r="P26" s="30"/>
      <c r="R26" s="30"/>
      <c r="T26" s="31"/>
    </row>
    <row r="27" spans="1:20" s="28" customFormat="1" x14ac:dyDescent="0.2">
      <c r="A27" s="42" t="s">
        <v>31</v>
      </c>
      <c r="B27" s="78"/>
      <c r="C27" s="79"/>
      <c r="D27" s="80"/>
      <c r="E27" s="74" t="s">
        <v>1037</v>
      </c>
      <c r="F27" s="81"/>
      <c r="G27" s="82"/>
      <c r="H27" s="83"/>
      <c r="I27" s="83"/>
      <c r="J27" s="42"/>
      <c r="K27" s="43"/>
      <c r="P27" s="30"/>
      <c r="R27" s="30"/>
      <c r="T27" s="31"/>
    </row>
    <row r="28" spans="1:20" s="28" customFormat="1" ht="51" x14ac:dyDescent="0.2">
      <c r="A28" s="42" t="s">
        <v>33</v>
      </c>
      <c r="B28" s="78"/>
      <c r="C28" s="79"/>
      <c r="D28" s="80"/>
      <c r="E28" s="84" t="s">
        <v>207</v>
      </c>
      <c r="F28" s="81"/>
      <c r="G28" s="82"/>
      <c r="H28" s="83"/>
      <c r="I28" s="83"/>
      <c r="J28" s="42"/>
      <c r="K28" s="43"/>
      <c r="P28" s="30"/>
      <c r="R28" s="30"/>
      <c r="T28" s="31"/>
    </row>
    <row r="29" spans="1:20" s="28" customFormat="1" ht="140.25" x14ac:dyDescent="0.2">
      <c r="A29" s="42" t="s">
        <v>35</v>
      </c>
      <c r="B29" s="85"/>
      <c r="C29" s="86"/>
      <c r="D29" s="87"/>
      <c r="E29" s="74" t="s">
        <v>46</v>
      </c>
      <c r="F29" s="81"/>
      <c r="G29" s="82"/>
      <c r="H29" s="83"/>
      <c r="I29" s="83"/>
      <c r="J29" s="42"/>
      <c r="K29" s="43"/>
      <c r="P29" s="30"/>
      <c r="R29" s="30"/>
      <c r="T29" s="31"/>
    </row>
    <row r="30" spans="1:20" s="28" customFormat="1" ht="12.75" customHeight="1" x14ac:dyDescent="0.2">
      <c r="A30" s="48" t="s">
        <v>24</v>
      </c>
      <c r="B30" s="51"/>
      <c r="C30" s="52" t="s">
        <v>131</v>
      </c>
      <c r="D30" s="53"/>
      <c r="E30" s="54" t="s">
        <v>130</v>
      </c>
      <c r="F30" s="55"/>
      <c r="G30" s="56"/>
      <c r="H30" s="57"/>
      <c r="I30" s="57">
        <f>SUM($I$31:$I$58)</f>
        <v>0</v>
      </c>
      <c r="J30" s="42"/>
      <c r="K30" s="43"/>
      <c r="P30" s="30"/>
      <c r="R30" s="30"/>
      <c r="T30" s="31"/>
    </row>
    <row r="31" spans="1:20" s="28" customFormat="1" x14ac:dyDescent="0.2">
      <c r="A31" s="44" t="s">
        <v>27</v>
      </c>
      <c r="B31" s="59">
        <v>6</v>
      </c>
      <c r="C31" s="60" t="s">
        <v>206</v>
      </c>
      <c r="D31" s="61"/>
      <c r="E31" s="97" t="s">
        <v>205</v>
      </c>
      <c r="F31" s="62" t="s">
        <v>67</v>
      </c>
      <c r="G31" s="63">
        <v>0.24500000000000002</v>
      </c>
      <c r="H31" s="128"/>
      <c r="I31" s="64">
        <f>ROUND(G31*H31,2)</f>
        <v>0</v>
      </c>
      <c r="J31" s="42"/>
      <c r="K31" s="43"/>
      <c r="P31" s="30"/>
      <c r="R31" s="30"/>
      <c r="T31" s="31"/>
    </row>
    <row r="32" spans="1:20" s="28" customFormat="1" x14ac:dyDescent="0.2">
      <c r="A32" s="45" t="s">
        <v>31</v>
      </c>
      <c r="B32" s="99"/>
      <c r="C32" s="100"/>
      <c r="D32" s="101"/>
      <c r="E32" s="97" t="s">
        <v>204</v>
      </c>
      <c r="F32" s="102"/>
      <c r="G32" s="103"/>
      <c r="H32" s="147"/>
      <c r="I32" s="104"/>
      <c r="J32" s="42"/>
      <c r="K32" s="43"/>
      <c r="P32" s="30"/>
      <c r="R32" s="30"/>
      <c r="T32" s="31"/>
    </row>
    <row r="33" spans="1:20" s="28" customFormat="1" ht="51" x14ac:dyDescent="0.2">
      <c r="A33" s="43" t="s">
        <v>33</v>
      </c>
      <c r="B33" s="65"/>
      <c r="C33" s="66"/>
      <c r="D33" s="67"/>
      <c r="E33" s="105" t="s">
        <v>203</v>
      </c>
      <c r="F33" s="68"/>
      <c r="G33" s="69"/>
      <c r="H33" s="148"/>
      <c r="I33" s="70"/>
      <c r="J33" s="42"/>
      <c r="K33" s="43"/>
      <c r="P33" s="30"/>
      <c r="R33" s="30"/>
      <c r="T33" s="31"/>
    </row>
    <row r="34" spans="1:20" s="28" customFormat="1" ht="12.75" customHeight="1" x14ac:dyDescent="0.2">
      <c r="A34" s="46" t="s">
        <v>35</v>
      </c>
      <c r="B34" s="107"/>
      <c r="C34" s="108"/>
      <c r="D34" s="109"/>
      <c r="E34" s="96" t="s">
        <v>191</v>
      </c>
      <c r="F34" s="138" t="s">
        <v>70</v>
      </c>
      <c r="G34" s="111"/>
      <c r="H34" s="149"/>
      <c r="I34" s="112"/>
      <c r="J34" s="42"/>
      <c r="K34" s="43"/>
      <c r="P34" s="30"/>
      <c r="R34" s="30"/>
      <c r="T34" s="31"/>
    </row>
    <row r="35" spans="1:20" s="28" customFormat="1" x14ac:dyDescent="0.2">
      <c r="A35" s="44" t="s">
        <v>27</v>
      </c>
      <c r="B35" s="59">
        <v>7</v>
      </c>
      <c r="C35" s="60" t="s">
        <v>202</v>
      </c>
      <c r="D35" s="61"/>
      <c r="E35" s="97" t="s">
        <v>201</v>
      </c>
      <c r="F35" s="62" t="s">
        <v>200</v>
      </c>
      <c r="G35" s="63">
        <v>10.3</v>
      </c>
      <c r="H35" s="128"/>
      <c r="I35" s="64">
        <f>ROUND(G35*H35,2)</f>
        <v>0</v>
      </c>
      <c r="J35" s="42"/>
      <c r="K35" s="43"/>
      <c r="P35" s="30"/>
      <c r="R35" s="30"/>
      <c r="T35" s="31"/>
    </row>
    <row r="36" spans="1:20" s="28" customFormat="1" x14ac:dyDescent="0.2">
      <c r="A36" s="45" t="s">
        <v>31</v>
      </c>
      <c r="B36" s="99"/>
      <c r="C36" s="100"/>
      <c r="D36" s="101"/>
      <c r="E36" s="97"/>
      <c r="F36" s="102"/>
      <c r="G36" s="103"/>
      <c r="H36" s="147"/>
      <c r="I36" s="104"/>
      <c r="J36" s="42"/>
      <c r="K36" s="43"/>
      <c r="P36" s="30"/>
      <c r="R36" s="30"/>
      <c r="T36" s="31"/>
    </row>
    <row r="37" spans="1:20" s="28" customFormat="1" ht="51" x14ac:dyDescent="0.2">
      <c r="A37" s="43" t="s">
        <v>33</v>
      </c>
      <c r="B37" s="65"/>
      <c r="C37" s="66"/>
      <c r="D37" s="67"/>
      <c r="E37" s="105" t="s">
        <v>199</v>
      </c>
      <c r="F37" s="68"/>
      <c r="G37" s="69"/>
      <c r="H37" s="148"/>
      <c r="I37" s="70"/>
      <c r="J37" s="42"/>
      <c r="K37" s="43"/>
      <c r="P37" s="30"/>
      <c r="R37" s="30"/>
      <c r="T37" s="31"/>
    </row>
    <row r="38" spans="1:20" s="28" customFormat="1" ht="12.75" customHeight="1" x14ac:dyDescent="0.2">
      <c r="A38" s="46" t="s">
        <v>35</v>
      </c>
      <c r="B38" s="107"/>
      <c r="C38" s="108"/>
      <c r="D38" s="109"/>
      <c r="E38" s="96" t="s">
        <v>198</v>
      </c>
      <c r="F38" s="138" t="s">
        <v>70</v>
      </c>
      <c r="G38" s="111"/>
      <c r="H38" s="149"/>
      <c r="I38" s="112"/>
      <c r="J38" s="42"/>
      <c r="K38" s="43"/>
      <c r="P38" s="30"/>
      <c r="R38" s="30"/>
      <c r="T38" s="31"/>
    </row>
    <row r="39" spans="1:20" s="28" customFormat="1" ht="25.5" x14ac:dyDescent="0.2">
      <c r="A39" s="41" t="s">
        <v>27</v>
      </c>
      <c r="B39" s="59">
        <v>8</v>
      </c>
      <c r="C39" s="60" t="s">
        <v>197</v>
      </c>
      <c r="D39" s="61"/>
      <c r="E39" s="61" t="s">
        <v>196</v>
      </c>
      <c r="F39" s="62" t="s">
        <v>67</v>
      </c>
      <c r="G39" s="63">
        <v>7.9829999999999997</v>
      </c>
      <c r="H39" s="128"/>
      <c r="I39" s="64">
        <f>ROUND(G39*H39,2)</f>
        <v>0</v>
      </c>
      <c r="J39" s="42"/>
      <c r="K39" s="43"/>
      <c r="P39" s="30"/>
      <c r="R39" s="30"/>
      <c r="T39" s="31"/>
    </row>
    <row r="40" spans="1:20" s="28" customFormat="1" x14ac:dyDescent="0.2">
      <c r="A40" s="42" t="s">
        <v>31</v>
      </c>
      <c r="B40" s="65"/>
      <c r="C40" s="66"/>
      <c r="D40" s="67"/>
      <c r="E40" s="61" t="s">
        <v>68</v>
      </c>
      <c r="F40" s="68"/>
      <c r="G40" s="69"/>
      <c r="H40" s="148"/>
      <c r="I40" s="70"/>
      <c r="J40" s="42"/>
      <c r="K40" s="43"/>
      <c r="P40" s="30"/>
      <c r="R40" s="30"/>
      <c r="T40" s="31"/>
    </row>
    <row r="41" spans="1:20" s="28" customFormat="1" ht="51" x14ac:dyDescent="0.2">
      <c r="A41" s="42" t="s">
        <v>33</v>
      </c>
      <c r="B41" s="65"/>
      <c r="C41" s="66"/>
      <c r="D41" s="67"/>
      <c r="E41" s="71" t="s">
        <v>195</v>
      </c>
      <c r="F41" s="68"/>
      <c r="G41" s="69"/>
      <c r="H41" s="148"/>
      <c r="I41" s="70"/>
      <c r="J41" s="42"/>
      <c r="K41" s="43"/>
      <c r="P41" s="30"/>
      <c r="R41" s="30"/>
      <c r="T41" s="31"/>
    </row>
    <row r="42" spans="1:20" s="28" customFormat="1" ht="12.75" customHeight="1" x14ac:dyDescent="0.2">
      <c r="A42" s="42" t="s">
        <v>35</v>
      </c>
      <c r="B42" s="113"/>
      <c r="C42" s="114"/>
      <c r="D42" s="115"/>
      <c r="E42" s="116" t="s">
        <v>191</v>
      </c>
      <c r="F42" s="129" t="s">
        <v>70</v>
      </c>
      <c r="G42" s="69"/>
      <c r="H42" s="148"/>
      <c r="I42" s="70"/>
      <c r="J42" s="42"/>
      <c r="K42" s="43"/>
      <c r="P42" s="30"/>
      <c r="R42" s="30"/>
      <c r="T42" s="31"/>
    </row>
    <row r="43" spans="1:20" s="28" customFormat="1" x14ac:dyDescent="0.2">
      <c r="A43" s="41" t="s">
        <v>27</v>
      </c>
      <c r="B43" s="59">
        <v>9</v>
      </c>
      <c r="C43" s="60" t="s">
        <v>194</v>
      </c>
      <c r="D43" s="61"/>
      <c r="E43" s="61" t="s">
        <v>193</v>
      </c>
      <c r="F43" s="62" t="s">
        <v>73</v>
      </c>
      <c r="G43" s="63">
        <v>1.8</v>
      </c>
      <c r="H43" s="128"/>
      <c r="I43" s="64">
        <f>ROUND(G43*H43,2)</f>
        <v>0</v>
      </c>
      <c r="J43" s="42"/>
      <c r="K43" s="43"/>
      <c r="P43" s="30"/>
      <c r="R43" s="30"/>
      <c r="T43" s="31"/>
    </row>
    <row r="44" spans="1:20" s="28" customFormat="1" x14ac:dyDescent="0.2">
      <c r="A44" s="42" t="s">
        <v>31</v>
      </c>
      <c r="B44" s="65"/>
      <c r="C44" s="66"/>
      <c r="D44" s="67"/>
      <c r="E44" s="61"/>
      <c r="F44" s="68"/>
      <c r="G44" s="69"/>
      <c r="H44" s="148"/>
      <c r="I44" s="70"/>
      <c r="J44" s="42"/>
      <c r="K44" s="43"/>
      <c r="P44" s="30"/>
      <c r="R44" s="30"/>
      <c r="T44" s="31"/>
    </row>
    <row r="45" spans="1:20" s="28" customFormat="1" ht="51" x14ac:dyDescent="0.2">
      <c r="A45" s="42" t="s">
        <v>33</v>
      </c>
      <c r="B45" s="65"/>
      <c r="C45" s="66"/>
      <c r="D45" s="67"/>
      <c r="E45" s="71" t="s">
        <v>192</v>
      </c>
      <c r="F45" s="68"/>
      <c r="G45" s="69"/>
      <c r="H45" s="148"/>
      <c r="I45" s="70"/>
      <c r="J45" s="42"/>
      <c r="K45" s="43"/>
      <c r="P45" s="30"/>
      <c r="R45" s="30"/>
      <c r="T45" s="31"/>
    </row>
    <row r="46" spans="1:20" s="28" customFormat="1" ht="12.75" customHeight="1" x14ac:dyDescent="0.2">
      <c r="A46" s="47" t="s">
        <v>35</v>
      </c>
      <c r="B46" s="107"/>
      <c r="C46" s="108"/>
      <c r="D46" s="109"/>
      <c r="E46" s="127" t="s">
        <v>191</v>
      </c>
      <c r="F46" s="138" t="s">
        <v>70</v>
      </c>
      <c r="G46" s="111"/>
      <c r="H46" s="149"/>
      <c r="I46" s="112"/>
      <c r="J46" s="42"/>
      <c r="K46" s="43"/>
      <c r="P46" s="30"/>
      <c r="R46" s="30"/>
      <c r="T46" s="31"/>
    </row>
    <row r="47" spans="1:20" s="28" customFormat="1" x14ac:dyDescent="0.2">
      <c r="A47" s="41" t="s">
        <v>27</v>
      </c>
      <c r="B47" s="59">
        <v>10</v>
      </c>
      <c r="C47" s="60" t="s">
        <v>129</v>
      </c>
      <c r="D47" s="61"/>
      <c r="E47" s="61" t="s">
        <v>128</v>
      </c>
      <c r="F47" s="62" t="s">
        <v>67</v>
      </c>
      <c r="G47" s="63">
        <v>25.402000000000001</v>
      </c>
      <c r="H47" s="128"/>
      <c r="I47" s="64">
        <f>ROUND(G47*H47,2)</f>
        <v>0</v>
      </c>
      <c r="J47" s="42"/>
      <c r="K47" s="43"/>
      <c r="P47" s="30"/>
      <c r="R47" s="30"/>
      <c r="T47" s="31"/>
    </row>
    <row r="48" spans="1:20" s="28" customFormat="1" x14ac:dyDescent="0.2">
      <c r="A48" s="42" t="s">
        <v>31</v>
      </c>
      <c r="B48" s="65"/>
      <c r="C48" s="66"/>
      <c r="D48" s="67"/>
      <c r="E48" s="61" t="s">
        <v>68</v>
      </c>
      <c r="F48" s="68"/>
      <c r="G48" s="69"/>
      <c r="H48" s="148"/>
      <c r="I48" s="70"/>
      <c r="J48" s="42"/>
      <c r="K48" s="43"/>
      <c r="P48" s="30"/>
      <c r="R48" s="30"/>
      <c r="T48" s="31"/>
    </row>
    <row r="49" spans="1:20" s="28" customFormat="1" ht="51" x14ac:dyDescent="0.2">
      <c r="A49" s="42" t="s">
        <v>33</v>
      </c>
      <c r="B49" s="65"/>
      <c r="C49" s="66"/>
      <c r="D49" s="67"/>
      <c r="E49" s="71" t="s">
        <v>190</v>
      </c>
      <c r="F49" s="68"/>
      <c r="G49" s="69"/>
      <c r="H49" s="148"/>
      <c r="I49" s="70"/>
      <c r="J49" s="42"/>
      <c r="K49" s="43"/>
      <c r="P49" s="30"/>
      <c r="R49" s="30"/>
      <c r="T49" s="31"/>
    </row>
    <row r="50" spans="1:20" s="28" customFormat="1" ht="12.75" customHeight="1" x14ac:dyDescent="0.2">
      <c r="A50" s="42" t="s">
        <v>35</v>
      </c>
      <c r="B50" s="113"/>
      <c r="C50" s="114"/>
      <c r="D50" s="115"/>
      <c r="E50" s="116" t="s">
        <v>127</v>
      </c>
      <c r="F50" s="129" t="s">
        <v>70</v>
      </c>
      <c r="G50" s="69"/>
      <c r="H50" s="148"/>
      <c r="I50" s="70"/>
      <c r="J50" s="42"/>
      <c r="K50" s="43"/>
      <c r="P50" s="30"/>
      <c r="R50" s="30"/>
      <c r="T50" s="31"/>
    </row>
    <row r="51" spans="1:20" s="28" customFormat="1" x14ac:dyDescent="0.2">
      <c r="A51" s="41" t="s">
        <v>27</v>
      </c>
      <c r="B51" s="59">
        <v>11</v>
      </c>
      <c r="C51" s="60" t="s">
        <v>189</v>
      </c>
      <c r="D51" s="61"/>
      <c r="E51" s="61" t="s">
        <v>188</v>
      </c>
      <c r="F51" s="62" t="s">
        <v>67</v>
      </c>
      <c r="G51" s="63">
        <v>2.3605</v>
      </c>
      <c r="H51" s="128"/>
      <c r="I51" s="64">
        <f>ROUND(G51*H51,2)</f>
        <v>0</v>
      </c>
      <c r="J51" s="42"/>
      <c r="K51" s="43"/>
      <c r="P51" s="30"/>
      <c r="R51" s="30"/>
      <c r="T51" s="31"/>
    </row>
    <row r="52" spans="1:20" s="28" customFormat="1" ht="25.5" x14ac:dyDescent="0.2">
      <c r="A52" s="42" t="s">
        <v>31</v>
      </c>
      <c r="B52" s="65"/>
      <c r="C52" s="66"/>
      <c r="D52" s="67"/>
      <c r="E52" s="61" t="s">
        <v>187</v>
      </c>
      <c r="F52" s="68"/>
      <c r="G52" s="69"/>
      <c r="H52" s="148"/>
      <c r="I52" s="70"/>
      <c r="J52" s="42"/>
      <c r="K52" s="43"/>
      <c r="P52" s="30"/>
      <c r="R52" s="30"/>
      <c r="T52" s="31"/>
    </row>
    <row r="53" spans="1:20" s="28" customFormat="1" ht="51" x14ac:dyDescent="0.2">
      <c r="A53" s="42" t="s">
        <v>33</v>
      </c>
      <c r="B53" s="65"/>
      <c r="C53" s="66"/>
      <c r="D53" s="67"/>
      <c r="E53" s="71" t="s">
        <v>186</v>
      </c>
      <c r="F53" s="68"/>
      <c r="G53" s="69"/>
      <c r="H53" s="148"/>
      <c r="I53" s="70"/>
      <c r="J53" s="42"/>
      <c r="K53" s="43"/>
      <c r="P53" s="30"/>
      <c r="R53" s="30"/>
      <c r="T53" s="31"/>
    </row>
    <row r="54" spans="1:20" s="28" customFormat="1" ht="12.75" customHeight="1" x14ac:dyDescent="0.2">
      <c r="A54" s="47" t="s">
        <v>35</v>
      </c>
      <c r="B54" s="107"/>
      <c r="C54" s="108"/>
      <c r="D54" s="109"/>
      <c r="E54" s="127" t="s">
        <v>185</v>
      </c>
      <c r="F54" s="138" t="s">
        <v>70</v>
      </c>
      <c r="G54" s="111"/>
      <c r="H54" s="149"/>
      <c r="I54" s="112"/>
      <c r="J54" s="42"/>
      <c r="K54" s="43"/>
      <c r="P54" s="30"/>
      <c r="R54" s="30"/>
      <c r="T54" s="31"/>
    </row>
    <row r="55" spans="1:20" s="28" customFormat="1" x14ac:dyDescent="0.2">
      <c r="A55" s="41" t="s">
        <v>27</v>
      </c>
      <c r="B55" s="59">
        <v>12</v>
      </c>
      <c r="C55" s="60" t="s">
        <v>123</v>
      </c>
      <c r="D55" s="61"/>
      <c r="E55" s="61" t="s">
        <v>122</v>
      </c>
      <c r="F55" s="62" t="s">
        <v>119</v>
      </c>
      <c r="G55" s="63">
        <v>64.061000000000007</v>
      </c>
      <c r="H55" s="128"/>
      <c r="I55" s="64">
        <f>ROUND(G55*H55,2)</f>
        <v>0</v>
      </c>
      <c r="J55" s="42"/>
      <c r="K55" s="43"/>
      <c r="P55" s="30"/>
      <c r="R55" s="30"/>
      <c r="T55" s="31"/>
    </row>
    <row r="56" spans="1:20" s="28" customFormat="1" x14ac:dyDescent="0.2">
      <c r="A56" s="42" t="s">
        <v>31</v>
      </c>
      <c r="B56" s="65"/>
      <c r="C56" s="66"/>
      <c r="D56" s="67"/>
      <c r="E56" s="61" t="s">
        <v>68</v>
      </c>
      <c r="F56" s="68"/>
      <c r="G56" s="69"/>
      <c r="H56" s="148"/>
      <c r="I56" s="70"/>
      <c r="J56" s="42"/>
      <c r="K56" s="43"/>
      <c r="P56" s="30"/>
      <c r="R56" s="30"/>
      <c r="T56" s="31"/>
    </row>
    <row r="57" spans="1:20" s="28" customFormat="1" ht="51" x14ac:dyDescent="0.2">
      <c r="A57" s="42" t="s">
        <v>33</v>
      </c>
      <c r="B57" s="65"/>
      <c r="C57" s="66"/>
      <c r="D57" s="67"/>
      <c r="E57" s="71" t="s">
        <v>180</v>
      </c>
      <c r="F57" s="68"/>
      <c r="G57" s="69"/>
      <c r="H57" s="148"/>
      <c r="I57" s="70"/>
      <c r="J57" s="42"/>
      <c r="K57" s="43"/>
      <c r="P57" s="30"/>
      <c r="R57" s="30"/>
      <c r="T57" s="31"/>
    </row>
    <row r="58" spans="1:20" s="28" customFormat="1" ht="12.75" customHeight="1" x14ac:dyDescent="0.2">
      <c r="A58" s="42" t="s">
        <v>35</v>
      </c>
      <c r="B58" s="113"/>
      <c r="C58" s="114"/>
      <c r="D58" s="115"/>
      <c r="E58" s="127" t="s">
        <v>121</v>
      </c>
      <c r="F58" s="129" t="s">
        <v>70</v>
      </c>
      <c r="G58" s="69"/>
      <c r="H58" s="148"/>
      <c r="I58" s="70"/>
      <c r="J58" s="42"/>
      <c r="K58" s="43"/>
      <c r="P58" s="30"/>
      <c r="R58" s="30"/>
      <c r="T58" s="31"/>
    </row>
    <row r="59" spans="1:20" s="28" customFormat="1" ht="12.75" customHeight="1" x14ac:dyDescent="0.2">
      <c r="A59" s="48" t="s">
        <v>24</v>
      </c>
      <c r="B59" s="51"/>
      <c r="C59" s="52" t="s">
        <v>20</v>
      </c>
      <c r="D59" s="53"/>
      <c r="E59" s="54" t="s">
        <v>64</v>
      </c>
      <c r="F59" s="55"/>
      <c r="G59" s="56"/>
      <c r="H59" s="146"/>
      <c r="I59" s="57">
        <f>SUM($I$60:$I$87)</f>
        <v>0</v>
      </c>
      <c r="J59" s="42"/>
      <c r="K59" s="43"/>
      <c r="P59" s="30"/>
      <c r="R59" s="30"/>
      <c r="T59" s="31"/>
    </row>
    <row r="60" spans="1:20" s="28" customFormat="1" ht="25.5" x14ac:dyDescent="0.2">
      <c r="A60" s="44" t="s">
        <v>27</v>
      </c>
      <c r="B60" s="59">
        <v>13</v>
      </c>
      <c r="C60" s="60" t="s">
        <v>184</v>
      </c>
      <c r="D60" s="61"/>
      <c r="E60" s="97" t="s">
        <v>183</v>
      </c>
      <c r="F60" s="62" t="s">
        <v>119</v>
      </c>
      <c r="G60" s="63">
        <v>64.061000000000007</v>
      </c>
      <c r="H60" s="128"/>
      <c r="I60" s="64">
        <f>ROUND(G60*H60,2)</f>
        <v>0</v>
      </c>
      <c r="J60" s="42"/>
      <c r="K60" s="43"/>
      <c r="P60" s="30"/>
      <c r="R60" s="30"/>
      <c r="T60" s="31"/>
    </row>
    <row r="61" spans="1:20" s="28" customFormat="1" x14ac:dyDescent="0.2">
      <c r="A61" s="45" t="s">
        <v>31</v>
      </c>
      <c r="B61" s="99"/>
      <c r="C61" s="100"/>
      <c r="D61" s="101"/>
      <c r="E61" s="97" t="s">
        <v>68</v>
      </c>
      <c r="F61" s="102"/>
      <c r="G61" s="103"/>
      <c r="H61" s="147"/>
      <c r="I61" s="104"/>
      <c r="J61" s="42"/>
      <c r="K61" s="43"/>
      <c r="P61" s="30"/>
      <c r="R61" s="30"/>
      <c r="T61" s="31"/>
    </row>
    <row r="62" spans="1:20" s="28" customFormat="1" ht="51" x14ac:dyDescent="0.2">
      <c r="A62" s="43" t="s">
        <v>33</v>
      </c>
      <c r="B62" s="65"/>
      <c r="C62" s="66"/>
      <c r="D62" s="67"/>
      <c r="E62" s="105" t="s">
        <v>180</v>
      </c>
      <c r="F62" s="68"/>
      <c r="G62" s="69"/>
      <c r="H62" s="148"/>
      <c r="I62" s="70"/>
      <c r="J62" s="42"/>
      <c r="K62" s="43"/>
      <c r="P62" s="30"/>
      <c r="R62" s="30"/>
      <c r="T62" s="31"/>
    </row>
    <row r="63" spans="1:20" s="28" customFormat="1" ht="12.75" customHeight="1" x14ac:dyDescent="0.2">
      <c r="A63" s="46" t="s">
        <v>35</v>
      </c>
      <c r="B63" s="107"/>
      <c r="C63" s="108"/>
      <c r="D63" s="109"/>
      <c r="E63" s="96" t="s">
        <v>179</v>
      </c>
      <c r="F63" s="138" t="s">
        <v>70</v>
      </c>
      <c r="G63" s="111"/>
      <c r="H63" s="149"/>
      <c r="I63" s="112"/>
      <c r="J63" s="42"/>
      <c r="K63" s="43"/>
      <c r="P63" s="30"/>
      <c r="R63" s="30"/>
      <c r="T63" s="31"/>
    </row>
    <row r="64" spans="1:20" s="28" customFormat="1" x14ac:dyDescent="0.2">
      <c r="A64" s="44" t="s">
        <v>27</v>
      </c>
      <c r="B64" s="59">
        <v>14</v>
      </c>
      <c r="C64" s="60" t="s">
        <v>182</v>
      </c>
      <c r="D64" s="61"/>
      <c r="E64" s="97" t="s">
        <v>181</v>
      </c>
      <c r="F64" s="62" t="s">
        <v>119</v>
      </c>
      <c r="G64" s="63">
        <v>64.061000000000007</v>
      </c>
      <c r="H64" s="128"/>
      <c r="I64" s="64">
        <f>ROUND(G64*H64,2)</f>
        <v>0</v>
      </c>
      <c r="J64" s="42"/>
      <c r="K64" s="43"/>
      <c r="P64" s="30"/>
      <c r="R64" s="30"/>
      <c r="T64" s="31"/>
    </row>
    <row r="65" spans="1:20" s="28" customFormat="1" x14ac:dyDescent="0.2">
      <c r="A65" s="45" t="s">
        <v>31</v>
      </c>
      <c r="B65" s="99"/>
      <c r="C65" s="100"/>
      <c r="D65" s="101"/>
      <c r="E65" s="97" t="s">
        <v>68</v>
      </c>
      <c r="F65" s="102"/>
      <c r="G65" s="103"/>
      <c r="H65" s="147"/>
      <c r="I65" s="104"/>
      <c r="J65" s="42"/>
      <c r="K65" s="43"/>
      <c r="P65" s="30"/>
      <c r="R65" s="30"/>
      <c r="T65" s="31"/>
    </row>
    <row r="66" spans="1:20" s="28" customFormat="1" ht="51" x14ac:dyDescent="0.2">
      <c r="A66" s="43" t="s">
        <v>33</v>
      </c>
      <c r="B66" s="65"/>
      <c r="C66" s="66"/>
      <c r="D66" s="67"/>
      <c r="E66" s="105" t="s">
        <v>180</v>
      </c>
      <c r="F66" s="68"/>
      <c r="G66" s="69"/>
      <c r="H66" s="148"/>
      <c r="I66" s="70"/>
      <c r="J66" s="42"/>
      <c r="K66" s="43"/>
      <c r="P66" s="30"/>
      <c r="R66" s="30"/>
      <c r="T66" s="31"/>
    </row>
    <row r="67" spans="1:20" s="28" customFormat="1" ht="12.75" customHeight="1" x14ac:dyDescent="0.2">
      <c r="A67" s="46" t="s">
        <v>35</v>
      </c>
      <c r="B67" s="107"/>
      <c r="C67" s="108"/>
      <c r="D67" s="109"/>
      <c r="E67" s="96" t="s">
        <v>179</v>
      </c>
      <c r="F67" s="138" t="s">
        <v>70</v>
      </c>
      <c r="G67" s="111"/>
      <c r="H67" s="149"/>
      <c r="I67" s="112"/>
      <c r="J67" s="42"/>
      <c r="K67" s="43"/>
      <c r="P67" s="30"/>
      <c r="R67" s="30"/>
      <c r="T67" s="31"/>
    </row>
    <row r="68" spans="1:20" s="28" customFormat="1" x14ac:dyDescent="0.2">
      <c r="A68" s="44" t="s">
        <v>27</v>
      </c>
      <c r="B68" s="59">
        <v>15</v>
      </c>
      <c r="C68" s="60" t="s">
        <v>178</v>
      </c>
      <c r="D68" s="61"/>
      <c r="E68" s="97" t="s">
        <v>177</v>
      </c>
      <c r="F68" s="62" t="s">
        <v>119</v>
      </c>
      <c r="G68" s="63">
        <v>67.382000000000005</v>
      </c>
      <c r="H68" s="128"/>
      <c r="I68" s="64">
        <f>ROUND(G68*H68,2)</f>
        <v>0</v>
      </c>
      <c r="J68" s="42"/>
      <c r="K68" s="43"/>
      <c r="P68" s="30"/>
      <c r="R68" s="30"/>
      <c r="T68" s="31"/>
    </row>
    <row r="69" spans="1:20" s="28" customFormat="1" x14ac:dyDescent="0.2">
      <c r="A69" s="45" t="s">
        <v>31</v>
      </c>
      <c r="B69" s="99"/>
      <c r="C69" s="100"/>
      <c r="D69" s="101"/>
      <c r="E69" s="97" t="s">
        <v>68</v>
      </c>
      <c r="F69" s="102"/>
      <c r="G69" s="103"/>
      <c r="H69" s="147"/>
      <c r="I69" s="104"/>
      <c r="J69" s="42"/>
      <c r="K69" s="43"/>
      <c r="P69" s="30"/>
      <c r="R69" s="30"/>
      <c r="T69" s="31"/>
    </row>
    <row r="70" spans="1:20" s="28" customFormat="1" ht="51" x14ac:dyDescent="0.2">
      <c r="A70" s="43" t="s">
        <v>33</v>
      </c>
      <c r="B70" s="65"/>
      <c r="C70" s="66"/>
      <c r="D70" s="67"/>
      <c r="E70" s="105" t="s">
        <v>168</v>
      </c>
      <c r="F70" s="68"/>
      <c r="G70" s="69"/>
      <c r="H70" s="148"/>
      <c r="I70" s="70"/>
      <c r="J70" s="42"/>
      <c r="K70" s="43"/>
      <c r="P70" s="30"/>
      <c r="R70" s="30"/>
      <c r="T70" s="31"/>
    </row>
    <row r="71" spans="1:20" s="28" customFormat="1" ht="12.75" customHeight="1" x14ac:dyDescent="0.2">
      <c r="A71" s="46" t="s">
        <v>35</v>
      </c>
      <c r="B71" s="107"/>
      <c r="C71" s="108"/>
      <c r="D71" s="109"/>
      <c r="E71" s="96" t="s">
        <v>174</v>
      </c>
      <c r="F71" s="138" t="s">
        <v>70</v>
      </c>
      <c r="G71" s="111"/>
      <c r="H71" s="149"/>
      <c r="I71" s="112"/>
      <c r="J71" s="42"/>
      <c r="K71" s="43"/>
      <c r="P71" s="30"/>
      <c r="R71" s="30"/>
      <c r="T71" s="31"/>
    </row>
    <row r="72" spans="1:20" s="28" customFormat="1" x14ac:dyDescent="0.2">
      <c r="A72" s="44" t="s">
        <v>27</v>
      </c>
      <c r="B72" s="59">
        <v>16</v>
      </c>
      <c r="C72" s="60" t="s">
        <v>176</v>
      </c>
      <c r="D72" s="61"/>
      <c r="E72" s="97" t="s">
        <v>175</v>
      </c>
      <c r="F72" s="62" t="s">
        <v>119</v>
      </c>
      <c r="G72" s="63">
        <v>67.382000000000005</v>
      </c>
      <c r="H72" s="128"/>
      <c r="I72" s="64">
        <f>ROUND(G72*H72,2)</f>
        <v>0</v>
      </c>
      <c r="J72" s="42"/>
      <c r="K72" s="43"/>
      <c r="P72" s="30"/>
      <c r="R72" s="30"/>
      <c r="T72" s="31"/>
    </row>
    <row r="73" spans="1:20" s="28" customFormat="1" x14ac:dyDescent="0.2">
      <c r="A73" s="45" t="s">
        <v>31</v>
      </c>
      <c r="B73" s="99"/>
      <c r="C73" s="100"/>
      <c r="D73" s="101"/>
      <c r="E73" s="97" t="s">
        <v>68</v>
      </c>
      <c r="F73" s="102"/>
      <c r="G73" s="103"/>
      <c r="H73" s="147"/>
      <c r="I73" s="104"/>
      <c r="J73" s="42"/>
      <c r="K73" s="43"/>
      <c r="P73" s="30"/>
      <c r="R73" s="30"/>
      <c r="T73" s="31"/>
    </row>
    <row r="74" spans="1:20" s="28" customFormat="1" ht="51" x14ac:dyDescent="0.2">
      <c r="A74" s="43" t="s">
        <v>33</v>
      </c>
      <c r="B74" s="65"/>
      <c r="C74" s="66"/>
      <c r="D74" s="67"/>
      <c r="E74" s="105" t="s">
        <v>168</v>
      </c>
      <c r="F74" s="68"/>
      <c r="G74" s="69"/>
      <c r="H74" s="148"/>
      <c r="I74" s="70"/>
      <c r="J74" s="42"/>
      <c r="K74" s="43"/>
      <c r="P74" s="30"/>
      <c r="R74" s="30"/>
      <c r="T74" s="31"/>
    </row>
    <row r="75" spans="1:20" s="28" customFormat="1" ht="12.75" customHeight="1" x14ac:dyDescent="0.2">
      <c r="A75" s="46" t="s">
        <v>35</v>
      </c>
      <c r="B75" s="107"/>
      <c r="C75" s="108"/>
      <c r="D75" s="109"/>
      <c r="E75" s="96" t="s">
        <v>174</v>
      </c>
      <c r="F75" s="138" t="s">
        <v>70</v>
      </c>
      <c r="G75" s="111"/>
      <c r="H75" s="149"/>
      <c r="I75" s="112"/>
      <c r="J75" s="42"/>
      <c r="K75" s="43"/>
      <c r="P75" s="30"/>
      <c r="R75" s="30"/>
      <c r="T75" s="31"/>
    </row>
    <row r="76" spans="1:20" s="28" customFormat="1" x14ac:dyDescent="0.2">
      <c r="A76" s="41" t="s">
        <v>27</v>
      </c>
      <c r="B76" s="59">
        <v>17</v>
      </c>
      <c r="C76" s="60" t="s">
        <v>173</v>
      </c>
      <c r="D76" s="61"/>
      <c r="E76" s="61" t="s">
        <v>172</v>
      </c>
      <c r="F76" s="62" t="s">
        <v>119</v>
      </c>
      <c r="G76" s="63">
        <v>71.076999999999998</v>
      </c>
      <c r="H76" s="128"/>
      <c r="I76" s="64">
        <f>ROUND(G76*H76,2)</f>
        <v>0</v>
      </c>
      <c r="J76" s="42"/>
      <c r="K76" s="43"/>
      <c r="P76" s="30"/>
      <c r="R76" s="30"/>
      <c r="T76" s="31"/>
    </row>
    <row r="77" spans="1:20" s="28" customFormat="1" x14ac:dyDescent="0.2">
      <c r="A77" s="42" t="s">
        <v>31</v>
      </c>
      <c r="B77" s="65"/>
      <c r="C77" s="66"/>
      <c r="D77" s="67"/>
      <c r="E77" s="61" t="s">
        <v>68</v>
      </c>
      <c r="F77" s="68"/>
      <c r="G77" s="69"/>
      <c r="H77" s="148"/>
      <c r="I77" s="70"/>
      <c r="J77" s="42"/>
      <c r="K77" s="43"/>
      <c r="P77" s="30"/>
      <c r="R77" s="30"/>
      <c r="T77" s="31"/>
    </row>
    <row r="78" spans="1:20" s="28" customFormat="1" ht="51" x14ac:dyDescent="0.2">
      <c r="A78" s="42" t="s">
        <v>33</v>
      </c>
      <c r="B78" s="65"/>
      <c r="C78" s="66"/>
      <c r="D78" s="67"/>
      <c r="E78" s="71" t="s">
        <v>171</v>
      </c>
      <c r="F78" s="68"/>
      <c r="G78" s="69"/>
      <c r="H78" s="148"/>
      <c r="I78" s="70"/>
      <c r="J78" s="42"/>
      <c r="K78" s="43"/>
      <c r="P78" s="30"/>
      <c r="R78" s="30"/>
      <c r="T78" s="31"/>
    </row>
    <row r="79" spans="1:20" s="28" customFormat="1" ht="12.75" customHeight="1" x14ac:dyDescent="0.2">
      <c r="A79" s="42" t="s">
        <v>35</v>
      </c>
      <c r="B79" s="113"/>
      <c r="C79" s="114"/>
      <c r="D79" s="115"/>
      <c r="E79" s="116" t="s">
        <v>167</v>
      </c>
      <c r="F79" s="129" t="s">
        <v>70</v>
      </c>
      <c r="G79" s="69"/>
      <c r="H79" s="148"/>
      <c r="I79" s="70"/>
      <c r="J79" s="42"/>
      <c r="K79" s="43"/>
      <c r="P79" s="30"/>
      <c r="R79" s="30"/>
      <c r="T79" s="31"/>
    </row>
    <row r="80" spans="1:20" s="28" customFormat="1" ht="25.5" x14ac:dyDescent="0.2">
      <c r="A80" s="41" t="s">
        <v>27</v>
      </c>
      <c r="B80" s="59">
        <v>18</v>
      </c>
      <c r="C80" s="60" t="s">
        <v>170</v>
      </c>
      <c r="D80" s="61"/>
      <c r="E80" s="61" t="s">
        <v>169</v>
      </c>
      <c r="F80" s="62" t="s">
        <v>119</v>
      </c>
      <c r="G80" s="63">
        <v>67.382000000000005</v>
      </c>
      <c r="H80" s="128"/>
      <c r="I80" s="64">
        <f>ROUND(G80*H80,2)</f>
        <v>0</v>
      </c>
      <c r="J80" s="42"/>
      <c r="K80" s="43"/>
      <c r="P80" s="30"/>
      <c r="R80" s="30"/>
      <c r="T80" s="31"/>
    </row>
    <row r="81" spans="1:20" s="28" customFormat="1" x14ac:dyDescent="0.2">
      <c r="A81" s="42" t="s">
        <v>31</v>
      </c>
      <c r="B81" s="65"/>
      <c r="C81" s="66"/>
      <c r="D81" s="67"/>
      <c r="E81" s="61" t="s">
        <v>68</v>
      </c>
      <c r="F81" s="68"/>
      <c r="G81" s="69"/>
      <c r="H81" s="148"/>
      <c r="I81" s="70"/>
      <c r="J81" s="42"/>
      <c r="K81" s="43"/>
      <c r="P81" s="30"/>
      <c r="R81" s="30"/>
      <c r="T81" s="31"/>
    </row>
    <row r="82" spans="1:20" s="28" customFormat="1" ht="51" x14ac:dyDescent="0.2">
      <c r="A82" s="42" t="s">
        <v>33</v>
      </c>
      <c r="B82" s="65"/>
      <c r="C82" s="66"/>
      <c r="D82" s="67"/>
      <c r="E82" s="71" t="s">
        <v>168</v>
      </c>
      <c r="F82" s="68"/>
      <c r="G82" s="69"/>
      <c r="H82" s="148"/>
      <c r="I82" s="70"/>
      <c r="J82" s="42"/>
      <c r="K82" s="43"/>
      <c r="P82" s="30"/>
      <c r="R82" s="30"/>
      <c r="T82" s="31"/>
    </row>
    <row r="83" spans="1:20" s="28" customFormat="1" ht="12.75" customHeight="1" x14ac:dyDescent="0.2">
      <c r="A83" s="42" t="s">
        <v>35</v>
      </c>
      <c r="B83" s="113"/>
      <c r="C83" s="114"/>
      <c r="D83" s="115"/>
      <c r="E83" s="116" t="s">
        <v>167</v>
      </c>
      <c r="F83" s="129" t="s">
        <v>70</v>
      </c>
      <c r="G83" s="69"/>
      <c r="H83" s="148"/>
      <c r="I83" s="70"/>
      <c r="J83" s="42"/>
      <c r="K83" s="43"/>
      <c r="P83" s="30"/>
      <c r="R83" s="30"/>
      <c r="T83" s="31"/>
    </row>
    <row r="84" spans="1:20" s="28" customFormat="1" x14ac:dyDescent="0.2">
      <c r="A84" s="41" t="s">
        <v>27</v>
      </c>
      <c r="B84" s="59">
        <v>19</v>
      </c>
      <c r="C84" s="60" t="s">
        <v>166</v>
      </c>
      <c r="D84" s="61"/>
      <c r="E84" s="61" t="s">
        <v>165</v>
      </c>
      <c r="F84" s="62" t="s">
        <v>119</v>
      </c>
      <c r="G84" s="63">
        <v>1.1180000000000001</v>
      </c>
      <c r="H84" s="128"/>
      <c r="I84" s="64">
        <f>ROUND(G84*H84,2)</f>
        <v>0</v>
      </c>
      <c r="J84" s="42"/>
      <c r="K84" s="43"/>
      <c r="P84" s="30"/>
      <c r="R84" s="30"/>
      <c r="T84" s="31"/>
    </row>
    <row r="85" spans="1:20" s="28" customFormat="1" ht="25.5" x14ac:dyDescent="0.2">
      <c r="A85" s="42" t="s">
        <v>31</v>
      </c>
      <c r="B85" s="65"/>
      <c r="C85" s="66"/>
      <c r="D85" s="67"/>
      <c r="E85" s="61" t="s">
        <v>164</v>
      </c>
      <c r="F85" s="68"/>
      <c r="G85" s="69"/>
      <c r="H85" s="148"/>
      <c r="I85" s="70"/>
      <c r="J85" s="42"/>
      <c r="K85" s="43"/>
      <c r="P85" s="30"/>
      <c r="R85" s="30"/>
      <c r="T85" s="31"/>
    </row>
    <row r="86" spans="1:20" s="28" customFormat="1" ht="51" x14ac:dyDescent="0.2">
      <c r="A86" s="42" t="s">
        <v>33</v>
      </c>
      <c r="B86" s="65"/>
      <c r="C86" s="66"/>
      <c r="D86" s="67"/>
      <c r="E86" s="71" t="s">
        <v>163</v>
      </c>
      <c r="F86" s="68"/>
      <c r="G86" s="69"/>
      <c r="H86" s="148"/>
      <c r="I86" s="70"/>
      <c r="J86" s="42"/>
      <c r="K86" s="43"/>
      <c r="P86" s="30"/>
      <c r="R86" s="30"/>
      <c r="T86" s="31"/>
    </row>
    <row r="87" spans="1:20" s="28" customFormat="1" ht="12.75" customHeight="1" x14ac:dyDescent="0.2">
      <c r="A87" s="42" t="s">
        <v>35</v>
      </c>
      <c r="B87" s="113"/>
      <c r="C87" s="114"/>
      <c r="D87" s="115"/>
      <c r="E87" s="127" t="s">
        <v>162</v>
      </c>
      <c r="F87" s="129" t="s">
        <v>70</v>
      </c>
      <c r="G87" s="69"/>
      <c r="H87" s="148"/>
      <c r="I87" s="70"/>
      <c r="J87" s="42"/>
      <c r="K87" s="43"/>
      <c r="P87" s="30"/>
      <c r="R87" s="30"/>
      <c r="T87" s="31"/>
    </row>
    <row r="88" spans="1:20" s="28" customFormat="1" ht="12.75" customHeight="1" x14ac:dyDescent="0.2">
      <c r="A88" s="48" t="s">
        <v>24</v>
      </c>
      <c r="B88" s="51"/>
      <c r="C88" s="52" t="s">
        <v>118</v>
      </c>
      <c r="D88" s="53"/>
      <c r="E88" s="54" t="s">
        <v>117</v>
      </c>
      <c r="F88" s="55"/>
      <c r="G88" s="56"/>
      <c r="H88" s="146"/>
      <c r="I88" s="57">
        <f>SUM($I$89:$I$96)</f>
        <v>0</v>
      </c>
      <c r="J88" s="42"/>
      <c r="K88" s="43"/>
      <c r="P88" s="30"/>
      <c r="R88" s="30"/>
      <c r="T88" s="31"/>
    </row>
    <row r="89" spans="1:20" s="28" customFormat="1" x14ac:dyDescent="0.2">
      <c r="A89" s="44" t="s">
        <v>27</v>
      </c>
      <c r="B89" s="59">
        <v>20</v>
      </c>
      <c r="C89" s="60" t="s">
        <v>116</v>
      </c>
      <c r="D89" s="61"/>
      <c r="E89" s="97" t="s">
        <v>115</v>
      </c>
      <c r="F89" s="62" t="s">
        <v>73</v>
      </c>
      <c r="G89" s="63">
        <v>52</v>
      </c>
      <c r="H89" s="128"/>
      <c r="I89" s="64">
        <f>ROUND(G89*H89,2)</f>
        <v>0</v>
      </c>
      <c r="J89" s="42"/>
      <c r="K89" s="43"/>
      <c r="P89" s="30"/>
      <c r="R89" s="30"/>
      <c r="T89" s="31"/>
    </row>
    <row r="90" spans="1:20" s="28" customFormat="1" x14ac:dyDescent="0.2">
      <c r="A90" s="45" t="s">
        <v>31</v>
      </c>
      <c r="B90" s="99"/>
      <c r="C90" s="100"/>
      <c r="D90" s="101"/>
      <c r="E90" s="97" t="s">
        <v>161</v>
      </c>
      <c r="F90" s="102"/>
      <c r="G90" s="103"/>
      <c r="H90" s="147"/>
      <c r="I90" s="104"/>
      <c r="J90" s="42"/>
      <c r="K90" s="43"/>
      <c r="P90" s="30"/>
      <c r="R90" s="30"/>
      <c r="T90" s="31"/>
    </row>
    <row r="91" spans="1:20" s="28" customFormat="1" ht="51" x14ac:dyDescent="0.2">
      <c r="A91" s="43" t="s">
        <v>33</v>
      </c>
      <c r="B91" s="65"/>
      <c r="C91" s="66"/>
      <c r="D91" s="67"/>
      <c r="E91" s="105" t="s">
        <v>160</v>
      </c>
      <c r="F91" s="68"/>
      <c r="G91" s="69"/>
      <c r="H91" s="148"/>
      <c r="I91" s="70"/>
      <c r="J91" s="42"/>
      <c r="K91" s="43"/>
      <c r="P91" s="30"/>
      <c r="R91" s="30"/>
      <c r="T91" s="31"/>
    </row>
    <row r="92" spans="1:20" s="28" customFormat="1" ht="12.75" customHeight="1" x14ac:dyDescent="0.2">
      <c r="A92" s="46" t="s">
        <v>35</v>
      </c>
      <c r="B92" s="107"/>
      <c r="C92" s="108"/>
      <c r="D92" s="109"/>
      <c r="E92" s="96" t="s">
        <v>114</v>
      </c>
      <c r="F92" s="138" t="s">
        <v>70</v>
      </c>
      <c r="G92" s="111"/>
      <c r="H92" s="149"/>
      <c r="I92" s="112"/>
      <c r="J92" s="42"/>
      <c r="K92" s="43"/>
      <c r="P92" s="30"/>
      <c r="R92" s="30"/>
      <c r="T92" s="31"/>
    </row>
    <row r="93" spans="1:20" s="28" customFormat="1" x14ac:dyDescent="0.2">
      <c r="A93" s="44" t="s">
        <v>27</v>
      </c>
      <c r="B93" s="59">
        <v>21</v>
      </c>
      <c r="C93" s="60" t="s">
        <v>112</v>
      </c>
      <c r="D93" s="61"/>
      <c r="E93" s="97" t="s">
        <v>111</v>
      </c>
      <c r="F93" s="62" t="s">
        <v>67</v>
      </c>
      <c r="G93" s="63">
        <v>1.8025</v>
      </c>
      <c r="H93" s="128"/>
      <c r="I93" s="64">
        <f>ROUND(G93*H93,2)</f>
        <v>0</v>
      </c>
      <c r="J93" s="42"/>
      <c r="K93" s="43"/>
      <c r="P93" s="30"/>
      <c r="R93" s="30"/>
      <c r="T93" s="31"/>
    </row>
    <row r="94" spans="1:20" s="28" customFormat="1" x14ac:dyDescent="0.2">
      <c r="A94" s="45" t="s">
        <v>31</v>
      </c>
      <c r="B94" s="99"/>
      <c r="C94" s="100"/>
      <c r="D94" s="101"/>
      <c r="E94" s="97" t="s">
        <v>159</v>
      </c>
      <c r="F94" s="102"/>
      <c r="G94" s="103"/>
      <c r="H94" s="147"/>
      <c r="I94" s="104"/>
      <c r="J94" s="42"/>
      <c r="K94" s="43"/>
      <c r="P94" s="30"/>
      <c r="R94" s="30"/>
      <c r="T94" s="31"/>
    </row>
    <row r="95" spans="1:20" s="28" customFormat="1" ht="51" x14ac:dyDescent="0.2">
      <c r="A95" s="43" t="s">
        <v>33</v>
      </c>
      <c r="B95" s="65"/>
      <c r="C95" s="66"/>
      <c r="D95" s="67"/>
      <c r="E95" s="105" t="s">
        <v>158</v>
      </c>
      <c r="F95" s="68"/>
      <c r="G95" s="69"/>
      <c r="H95" s="148"/>
      <c r="I95" s="70"/>
      <c r="J95" s="42"/>
      <c r="K95" s="43"/>
      <c r="P95" s="30"/>
      <c r="R95" s="30"/>
      <c r="T95" s="31"/>
    </row>
    <row r="96" spans="1:20" s="28" customFormat="1" ht="12.75" customHeight="1" x14ac:dyDescent="0.2">
      <c r="A96" s="46" t="s">
        <v>35</v>
      </c>
      <c r="B96" s="107"/>
      <c r="C96" s="108"/>
      <c r="D96" s="109"/>
      <c r="E96" s="96" t="s">
        <v>110</v>
      </c>
      <c r="F96" s="138" t="s">
        <v>70</v>
      </c>
      <c r="G96" s="111"/>
      <c r="H96" s="149"/>
      <c r="I96" s="112"/>
      <c r="J96" s="42"/>
      <c r="K96" s="43"/>
      <c r="P96" s="30"/>
      <c r="R96" s="30"/>
      <c r="T96" s="31"/>
    </row>
    <row r="97" spans="1:20" s="28" customFormat="1" ht="12.75" customHeight="1" x14ac:dyDescent="0.2">
      <c r="A97" s="48" t="s">
        <v>24</v>
      </c>
      <c r="B97" s="51"/>
      <c r="C97" s="52" t="s">
        <v>22</v>
      </c>
      <c r="D97" s="53"/>
      <c r="E97" s="54" t="s">
        <v>88</v>
      </c>
      <c r="F97" s="55"/>
      <c r="G97" s="56"/>
      <c r="H97" s="146"/>
      <c r="I97" s="57">
        <f>SUM($I$98:$I$122)</f>
        <v>0</v>
      </c>
      <c r="J97" s="42"/>
      <c r="K97" s="43"/>
      <c r="P97" s="30"/>
      <c r="R97" s="30"/>
      <c r="T97" s="31"/>
    </row>
    <row r="98" spans="1:20" s="28" customFormat="1" ht="25.5" x14ac:dyDescent="0.2">
      <c r="A98" s="44" t="s">
        <v>27</v>
      </c>
      <c r="B98" s="59">
        <v>22</v>
      </c>
      <c r="C98" s="60" t="s">
        <v>157</v>
      </c>
      <c r="D98" s="61"/>
      <c r="E98" s="97" t="s">
        <v>156</v>
      </c>
      <c r="F98" s="62" t="s">
        <v>79</v>
      </c>
      <c r="G98" s="63">
        <f>3+4+3</f>
        <v>10</v>
      </c>
      <c r="H98" s="128"/>
      <c r="I98" s="64">
        <f>ROUND(G98*H98,2)</f>
        <v>0</v>
      </c>
      <c r="J98" s="42"/>
      <c r="K98" s="43"/>
      <c r="P98" s="30"/>
      <c r="R98" s="30"/>
      <c r="T98" s="31"/>
    </row>
    <row r="99" spans="1:20" s="28" customFormat="1" x14ac:dyDescent="0.2">
      <c r="A99" s="45" t="s">
        <v>31</v>
      </c>
      <c r="B99" s="99"/>
      <c r="C99" s="100"/>
      <c r="D99" s="101"/>
      <c r="E99" s="97" t="s">
        <v>334</v>
      </c>
      <c r="F99" s="102"/>
      <c r="G99" s="103"/>
      <c r="H99" s="147"/>
      <c r="I99" s="104"/>
      <c r="J99" s="42"/>
      <c r="K99" s="43"/>
      <c r="P99" s="30"/>
      <c r="R99" s="30"/>
      <c r="T99" s="31"/>
    </row>
    <row r="100" spans="1:20" s="28" customFormat="1" ht="51" x14ac:dyDescent="0.2">
      <c r="A100" s="43" t="s">
        <v>33</v>
      </c>
      <c r="B100" s="65"/>
      <c r="C100" s="66"/>
      <c r="D100" s="67"/>
      <c r="E100" s="105" t="s">
        <v>335</v>
      </c>
      <c r="F100" s="68"/>
      <c r="G100" s="69"/>
      <c r="H100" s="148"/>
      <c r="I100" s="70"/>
      <c r="J100" s="42"/>
      <c r="K100" s="43"/>
      <c r="P100" s="30"/>
      <c r="R100" s="30"/>
      <c r="T100" s="31"/>
    </row>
    <row r="101" spans="1:20" s="28" customFormat="1" ht="12.75" customHeight="1" x14ac:dyDescent="0.2">
      <c r="A101" s="46" t="s">
        <v>35</v>
      </c>
      <c r="B101" s="107"/>
      <c r="C101" s="108"/>
      <c r="D101" s="109"/>
      <c r="E101" s="97" t="s">
        <v>155</v>
      </c>
      <c r="F101" s="138" t="s">
        <v>70</v>
      </c>
      <c r="G101" s="111"/>
      <c r="H101" s="149"/>
      <c r="I101" s="112"/>
      <c r="J101" s="42"/>
      <c r="K101" s="43"/>
      <c r="P101" s="30"/>
      <c r="R101" s="30"/>
      <c r="T101" s="31"/>
    </row>
    <row r="102" spans="1:20" s="28" customFormat="1" ht="25.5" x14ac:dyDescent="0.2">
      <c r="A102" s="44" t="s">
        <v>27</v>
      </c>
      <c r="B102" s="59">
        <v>23</v>
      </c>
      <c r="C102" s="60" t="s">
        <v>154</v>
      </c>
      <c r="D102" s="61"/>
      <c r="E102" s="97" t="s">
        <v>153</v>
      </c>
      <c r="F102" s="62" t="s">
        <v>79</v>
      </c>
      <c r="G102" s="63">
        <v>11</v>
      </c>
      <c r="H102" s="128"/>
      <c r="I102" s="64">
        <f>ROUND(G102*H102,2)</f>
        <v>0</v>
      </c>
      <c r="J102" s="42"/>
      <c r="K102" s="43"/>
      <c r="P102" s="30"/>
      <c r="R102" s="30"/>
      <c r="T102" s="31"/>
    </row>
    <row r="103" spans="1:20" s="28" customFormat="1" ht="25.5" x14ac:dyDescent="0.2">
      <c r="A103" s="45" t="s">
        <v>31</v>
      </c>
      <c r="B103" s="99"/>
      <c r="C103" s="100"/>
      <c r="D103" s="101"/>
      <c r="E103" s="97" t="s">
        <v>152</v>
      </c>
      <c r="F103" s="102"/>
      <c r="G103" s="103"/>
      <c r="H103" s="147"/>
      <c r="I103" s="104"/>
      <c r="J103" s="42"/>
      <c r="K103" s="43"/>
      <c r="P103" s="30"/>
      <c r="R103" s="30"/>
      <c r="T103" s="31"/>
    </row>
    <row r="104" spans="1:20" s="28" customFormat="1" ht="51" x14ac:dyDescent="0.2">
      <c r="A104" s="43" t="s">
        <v>33</v>
      </c>
      <c r="B104" s="65"/>
      <c r="C104" s="66"/>
      <c r="D104" s="67"/>
      <c r="E104" s="105" t="s">
        <v>151</v>
      </c>
      <c r="F104" s="68"/>
      <c r="G104" s="69"/>
      <c r="H104" s="148"/>
      <c r="I104" s="70"/>
      <c r="J104" s="42"/>
      <c r="K104" s="43"/>
      <c r="P104" s="30"/>
      <c r="R104" s="30"/>
      <c r="T104" s="31"/>
    </row>
    <row r="105" spans="1:20" s="28" customFormat="1" ht="12.75" customHeight="1" x14ac:dyDescent="0.2">
      <c r="A105" s="46" t="s">
        <v>35</v>
      </c>
      <c r="B105" s="107"/>
      <c r="C105" s="108"/>
      <c r="D105" s="109"/>
      <c r="E105" s="96" t="s">
        <v>150</v>
      </c>
      <c r="F105" s="138" t="s">
        <v>70</v>
      </c>
      <c r="G105" s="111"/>
      <c r="H105" s="149"/>
      <c r="I105" s="112"/>
      <c r="J105" s="42"/>
      <c r="K105" s="43"/>
      <c r="P105" s="30"/>
      <c r="R105" s="30"/>
      <c r="T105" s="31"/>
    </row>
    <row r="106" spans="1:20" s="28" customFormat="1" x14ac:dyDescent="0.2">
      <c r="A106" s="44" t="s">
        <v>27</v>
      </c>
      <c r="B106" s="59">
        <v>24</v>
      </c>
      <c r="C106" s="60" t="s">
        <v>149</v>
      </c>
      <c r="D106" s="61"/>
      <c r="E106" s="97" t="s">
        <v>148</v>
      </c>
      <c r="F106" s="62" t="s">
        <v>73</v>
      </c>
      <c r="G106" s="63">
        <v>4.4000000000000004</v>
      </c>
      <c r="H106" s="128"/>
      <c r="I106" s="64">
        <f>ROUND(G106*H106,2)</f>
        <v>0</v>
      </c>
      <c r="J106" s="42"/>
      <c r="K106" s="43"/>
      <c r="P106" s="30"/>
      <c r="R106" s="30"/>
      <c r="T106" s="31"/>
    </row>
    <row r="107" spans="1:20" s="28" customFormat="1" x14ac:dyDescent="0.2">
      <c r="A107" s="45" t="s">
        <v>31</v>
      </c>
      <c r="B107" s="99"/>
      <c r="C107" s="100"/>
      <c r="D107" s="101"/>
      <c r="E107" s="97" t="s">
        <v>147</v>
      </c>
      <c r="F107" s="102"/>
      <c r="G107" s="103"/>
      <c r="H107" s="147"/>
      <c r="I107" s="104"/>
      <c r="J107" s="42"/>
      <c r="K107" s="43"/>
      <c r="P107" s="30"/>
      <c r="R107" s="30"/>
      <c r="T107" s="31"/>
    </row>
    <row r="108" spans="1:20" s="28" customFormat="1" ht="51" x14ac:dyDescent="0.2">
      <c r="A108" s="43" t="s">
        <v>33</v>
      </c>
      <c r="B108" s="65"/>
      <c r="C108" s="66"/>
      <c r="D108" s="67"/>
      <c r="E108" s="105" t="s">
        <v>146</v>
      </c>
      <c r="F108" s="68"/>
      <c r="G108" s="69"/>
      <c r="H108" s="148"/>
      <c r="I108" s="70"/>
      <c r="J108" s="42"/>
      <c r="K108" s="43"/>
      <c r="P108" s="30"/>
      <c r="R108" s="30"/>
      <c r="T108" s="31"/>
    </row>
    <row r="109" spans="1:20" s="28" customFormat="1" ht="12.75" customHeight="1" x14ac:dyDescent="0.2">
      <c r="A109" s="46" t="s">
        <v>35</v>
      </c>
      <c r="B109" s="107"/>
      <c r="C109" s="108"/>
      <c r="D109" s="109"/>
      <c r="E109" s="96" t="s">
        <v>145</v>
      </c>
      <c r="F109" s="138" t="s">
        <v>70</v>
      </c>
      <c r="G109" s="111"/>
      <c r="H109" s="149"/>
      <c r="I109" s="112"/>
      <c r="J109" s="42"/>
      <c r="K109" s="43"/>
      <c r="P109" s="30"/>
      <c r="R109" s="30"/>
      <c r="T109" s="31"/>
    </row>
    <row r="110" spans="1:20" s="28" customFormat="1" x14ac:dyDescent="0.2">
      <c r="A110" s="41" t="s">
        <v>27</v>
      </c>
      <c r="B110" s="59">
        <v>25</v>
      </c>
      <c r="C110" s="60" t="s">
        <v>144</v>
      </c>
      <c r="D110" s="61"/>
      <c r="E110" s="61" t="s">
        <v>143</v>
      </c>
      <c r="F110" s="62" t="s">
        <v>119</v>
      </c>
      <c r="G110" s="63">
        <v>21.65</v>
      </c>
      <c r="H110" s="128"/>
      <c r="I110" s="64">
        <f>ROUND(G110*H110,2)</f>
        <v>0</v>
      </c>
      <c r="J110" s="42"/>
      <c r="K110" s="43"/>
      <c r="P110" s="30"/>
      <c r="R110" s="30"/>
      <c r="T110" s="31"/>
    </row>
    <row r="111" spans="1:20" s="28" customFormat="1" x14ac:dyDescent="0.2">
      <c r="A111" s="42" t="s">
        <v>31</v>
      </c>
      <c r="B111" s="65"/>
      <c r="C111" s="66"/>
      <c r="D111" s="67"/>
      <c r="E111" s="61"/>
      <c r="F111" s="68"/>
      <c r="G111" s="69"/>
      <c r="H111" s="148"/>
      <c r="I111" s="70"/>
      <c r="J111" s="42"/>
      <c r="K111" s="43"/>
      <c r="P111" s="30"/>
      <c r="R111" s="30"/>
      <c r="T111" s="31"/>
    </row>
    <row r="112" spans="1:20" s="28" customFormat="1" ht="51" x14ac:dyDescent="0.2">
      <c r="A112" s="42" t="s">
        <v>33</v>
      </c>
      <c r="B112" s="65"/>
      <c r="C112" s="66"/>
      <c r="D112" s="67"/>
      <c r="E112" s="71" t="s">
        <v>142</v>
      </c>
      <c r="F112" s="68"/>
      <c r="G112" s="69"/>
      <c r="H112" s="148"/>
      <c r="I112" s="70"/>
      <c r="J112" s="42"/>
      <c r="K112" s="43"/>
      <c r="P112" s="30"/>
      <c r="R112" s="30"/>
      <c r="T112" s="31"/>
    </row>
    <row r="113" spans="1:20" s="28" customFormat="1" ht="12.75" customHeight="1" x14ac:dyDescent="0.2">
      <c r="A113" s="42" t="s">
        <v>35</v>
      </c>
      <c r="B113" s="113"/>
      <c r="C113" s="114"/>
      <c r="D113" s="115"/>
      <c r="E113" s="116" t="s">
        <v>141</v>
      </c>
      <c r="F113" s="129" t="s">
        <v>70</v>
      </c>
      <c r="G113" s="69"/>
      <c r="H113" s="148"/>
      <c r="I113" s="70"/>
      <c r="J113" s="42"/>
      <c r="K113" s="43"/>
      <c r="P113" s="30"/>
      <c r="R113" s="30"/>
      <c r="T113" s="31"/>
    </row>
    <row r="114" spans="1:20" s="28" customFormat="1" x14ac:dyDescent="0.2">
      <c r="A114" s="41" t="s">
        <v>27</v>
      </c>
      <c r="B114" s="59">
        <v>26</v>
      </c>
      <c r="C114" s="60" t="s">
        <v>140</v>
      </c>
      <c r="D114" s="61"/>
      <c r="E114" s="61" t="s">
        <v>139</v>
      </c>
      <c r="F114" s="62" t="s">
        <v>73</v>
      </c>
      <c r="G114" s="63">
        <v>24</v>
      </c>
      <c r="H114" s="128"/>
      <c r="I114" s="64">
        <f>ROUND(G114*H114,2)</f>
        <v>0</v>
      </c>
      <c r="J114" s="42"/>
      <c r="K114" s="43"/>
      <c r="P114" s="30"/>
      <c r="R114" s="30"/>
      <c r="T114" s="31"/>
    </row>
    <row r="115" spans="1:20" s="28" customFormat="1" x14ac:dyDescent="0.2">
      <c r="A115" s="42" t="s">
        <v>31</v>
      </c>
      <c r="B115" s="65"/>
      <c r="C115" s="66"/>
      <c r="D115" s="67"/>
      <c r="E115" s="61"/>
      <c r="F115" s="68"/>
      <c r="G115" s="69"/>
      <c r="H115" s="148"/>
      <c r="I115" s="70"/>
      <c r="J115" s="42"/>
      <c r="K115" s="43"/>
      <c r="P115" s="30"/>
      <c r="R115" s="30"/>
      <c r="T115" s="31"/>
    </row>
    <row r="116" spans="1:20" s="28" customFormat="1" ht="51" x14ac:dyDescent="0.2">
      <c r="A116" s="42" t="s">
        <v>33</v>
      </c>
      <c r="B116" s="65"/>
      <c r="C116" s="66"/>
      <c r="D116" s="67"/>
      <c r="E116" s="71" t="s">
        <v>138</v>
      </c>
      <c r="F116" s="68"/>
      <c r="G116" s="69"/>
      <c r="H116" s="148"/>
      <c r="I116" s="70"/>
      <c r="J116" s="42"/>
      <c r="K116" s="43"/>
      <c r="P116" s="30"/>
      <c r="R116" s="30"/>
      <c r="T116" s="31"/>
    </row>
    <row r="117" spans="1:20" s="28" customFormat="1" ht="12.75" customHeight="1" x14ac:dyDescent="0.2">
      <c r="A117" s="47" t="s">
        <v>35</v>
      </c>
      <c r="B117" s="107"/>
      <c r="C117" s="108"/>
      <c r="D117" s="109"/>
      <c r="E117" s="127" t="s">
        <v>137</v>
      </c>
      <c r="F117" s="138" t="s">
        <v>70</v>
      </c>
      <c r="G117" s="111"/>
      <c r="H117" s="149"/>
      <c r="I117" s="112"/>
      <c r="J117" s="42"/>
      <c r="K117" s="43"/>
      <c r="P117" s="30"/>
      <c r="R117" s="30"/>
      <c r="T117" s="31"/>
    </row>
    <row r="118" spans="1:20" s="28" customFormat="1" x14ac:dyDescent="0.2">
      <c r="A118" s="41" t="s">
        <v>27</v>
      </c>
      <c r="B118" s="59">
        <v>27</v>
      </c>
      <c r="C118" s="60" t="s">
        <v>136</v>
      </c>
      <c r="D118" s="61"/>
      <c r="E118" s="61" t="s">
        <v>135</v>
      </c>
      <c r="F118" s="62" t="s">
        <v>119</v>
      </c>
      <c r="G118" s="63">
        <v>6</v>
      </c>
      <c r="H118" s="128"/>
      <c r="I118" s="64">
        <f>ROUND(G118*H118,2)</f>
        <v>0</v>
      </c>
      <c r="J118" s="42"/>
      <c r="K118" s="43"/>
      <c r="P118" s="30"/>
      <c r="R118" s="30"/>
      <c r="T118" s="31"/>
    </row>
    <row r="119" spans="1:20" s="28" customFormat="1" ht="25.5" x14ac:dyDescent="0.2">
      <c r="A119" s="42" t="s">
        <v>31</v>
      </c>
      <c r="B119" s="65"/>
      <c r="C119" s="66"/>
      <c r="D119" s="67"/>
      <c r="E119" s="61" t="s">
        <v>134</v>
      </c>
      <c r="F119" s="68"/>
      <c r="G119" s="69"/>
      <c r="H119" s="148"/>
      <c r="I119" s="70"/>
      <c r="J119" s="42"/>
      <c r="K119" s="43"/>
      <c r="P119" s="30"/>
      <c r="R119" s="30"/>
      <c r="T119" s="31"/>
    </row>
    <row r="120" spans="1:20" s="28" customFormat="1" ht="51" x14ac:dyDescent="0.2">
      <c r="A120" s="42" t="s">
        <v>33</v>
      </c>
      <c r="B120" s="65"/>
      <c r="C120" s="66"/>
      <c r="D120" s="67"/>
      <c r="E120" s="71" t="s">
        <v>133</v>
      </c>
      <c r="F120" s="68"/>
      <c r="G120" s="69"/>
      <c r="H120" s="148"/>
      <c r="I120" s="70"/>
      <c r="J120" s="42"/>
      <c r="K120" s="43"/>
      <c r="P120" s="30"/>
      <c r="R120" s="30"/>
      <c r="T120" s="31"/>
    </row>
    <row r="121" spans="1:20" s="28" customFormat="1" ht="12.75" customHeight="1" x14ac:dyDescent="0.2">
      <c r="A121" s="42" t="s">
        <v>35</v>
      </c>
      <c r="B121" s="113"/>
      <c r="C121" s="114"/>
      <c r="D121" s="115"/>
      <c r="E121" s="116" t="s">
        <v>132</v>
      </c>
      <c r="F121" s="129" t="s">
        <v>70</v>
      </c>
      <c r="G121" s="69"/>
      <c r="H121" s="148"/>
      <c r="I121" s="70"/>
      <c r="J121" s="42"/>
      <c r="K121" s="43"/>
      <c r="P121" s="30"/>
      <c r="R121" s="30"/>
      <c r="T121" s="31"/>
    </row>
    <row r="122" spans="1:20" s="28" customFormat="1" x14ac:dyDescent="0.2">
      <c r="A122" s="41" t="s">
        <v>27</v>
      </c>
      <c r="B122" s="59">
        <v>28</v>
      </c>
      <c r="C122" s="60" t="s">
        <v>97</v>
      </c>
      <c r="D122" s="61"/>
      <c r="E122" s="61" t="s">
        <v>98</v>
      </c>
      <c r="F122" s="62" t="s">
        <v>79</v>
      </c>
      <c r="G122" s="63">
        <v>1</v>
      </c>
      <c r="H122" s="128"/>
      <c r="I122" s="64">
        <f>ROUND(G122*H122,2)</f>
        <v>0</v>
      </c>
      <c r="J122" s="42"/>
      <c r="K122" s="43"/>
      <c r="P122" s="30"/>
      <c r="R122" s="30"/>
      <c r="T122" s="31"/>
    </row>
    <row r="123" spans="1:20" s="28" customFormat="1" x14ac:dyDescent="0.2">
      <c r="A123" s="42" t="s">
        <v>31</v>
      </c>
      <c r="B123" s="65"/>
      <c r="C123" s="66"/>
      <c r="D123" s="67"/>
      <c r="E123" s="61" t="s">
        <v>336</v>
      </c>
      <c r="F123" s="68"/>
      <c r="G123" s="69"/>
      <c r="H123" s="148"/>
      <c r="I123" s="70"/>
      <c r="J123" s="42"/>
      <c r="K123" s="43"/>
      <c r="P123" s="30"/>
      <c r="R123" s="30"/>
      <c r="T123" s="31"/>
    </row>
    <row r="124" spans="1:20" s="28" customFormat="1" ht="51" x14ac:dyDescent="0.2">
      <c r="A124" s="42" t="s">
        <v>33</v>
      </c>
      <c r="B124" s="65"/>
      <c r="C124" s="66"/>
      <c r="D124" s="67"/>
      <c r="E124" s="71" t="s">
        <v>113</v>
      </c>
      <c r="F124" s="68"/>
      <c r="G124" s="69"/>
      <c r="H124" s="148"/>
      <c r="I124" s="70"/>
      <c r="J124" s="42"/>
      <c r="K124" s="43"/>
      <c r="P124" s="30"/>
      <c r="R124" s="30"/>
      <c r="T124" s="31"/>
    </row>
    <row r="125" spans="1:20" s="28" customFormat="1" ht="12.75" customHeight="1" x14ac:dyDescent="0.2">
      <c r="A125" s="42" t="s">
        <v>35</v>
      </c>
      <c r="B125" s="113"/>
      <c r="C125" s="114"/>
      <c r="D125" s="115"/>
      <c r="E125" s="150" t="s">
        <v>99</v>
      </c>
      <c r="F125" s="129" t="s">
        <v>70</v>
      </c>
      <c r="G125" s="69"/>
      <c r="H125" s="148"/>
      <c r="I125" s="70"/>
      <c r="J125" s="42"/>
      <c r="K125" s="43"/>
      <c r="P125" s="30"/>
      <c r="R125" s="30"/>
      <c r="T125" s="31"/>
    </row>
  </sheetData>
  <dataConsolidate link="1"/>
  <mergeCells count="10">
    <mergeCell ref="G5:G6"/>
    <mergeCell ref="H5:I5"/>
    <mergeCell ref="C3:D3"/>
    <mergeCell ref="C4:D4"/>
    <mergeCell ref="A5:A6"/>
    <mergeCell ref="B5:B6"/>
    <mergeCell ref="C5:C6"/>
    <mergeCell ref="D5:D6"/>
    <mergeCell ref="E5:E6"/>
    <mergeCell ref="F5:F6"/>
  </mergeCells>
  <conditionalFormatting sqref="G1:G1048576">
    <cfRule type="expression" dxfId="70" priority="1">
      <formula>AND(ISNUMBER($G1),$G1=0)</formula>
    </cfRule>
  </conditionalFormatting>
  <conditionalFormatting sqref="K1:K1048576">
    <cfRule type="cellIs" dxfId="69" priority="2" operator="greaterThan">
      <formula>0</formula>
    </cfRule>
    <cfRule type="expression" dxfId="68" priority="3" stopIfTrue="1">
      <formula>"&lt;&gt;je.odkaz($K1)"""</formula>
    </cfRule>
  </conditionalFormatting>
  <printOptions horizontalCentered="1"/>
  <pageMargins left="0.55118110236220474" right="0.55118110236220474" top="0.78740157480314965" bottom="0.59055118110236227" header="0.51181102362204722" footer="0.51181102362204722"/>
  <pageSetup paperSize="9" scale="84" fitToHeight="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4F6B0-7418-40B4-86AA-A7921E6CF328}">
  <sheetPr>
    <pageSetUpPr fitToPage="1"/>
  </sheetPr>
  <dimension ref="A1:T64"/>
  <sheetViews>
    <sheetView view="pageBreakPreview" topLeftCell="A4" zoomScale="115" zoomScaleNormal="85" zoomScaleSheetLayoutView="115" workbookViewId="0">
      <selection activeCell="E12" sqref="E12"/>
    </sheetView>
  </sheetViews>
  <sheetFormatPr defaultRowHeight="12.75" customHeight="1" x14ac:dyDescent="0.2"/>
  <cols>
    <col min="1" max="1" width="8" style="1" customWidth="1"/>
    <col min="2" max="2" width="10.25" style="1" customWidth="1"/>
    <col min="3" max="3" width="12.875" style="39" customWidth="1"/>
    <col min="4" max="4" width="8.5" style="1" customWidth="1"/>
    <col min="5" max="5" width="61.875" style="1" customWidth="1"/>
    <col min="6" max="6" width="10.25" style="1" customWidth="1"/>
    <col min="7" max="9" width="14.625" style="1" customWidth="1"/>
    <col min="10" max="10" width="9" style="1"/>
    <col min="11" max="11" width="35.625" style="4" customWidth="1"/>
    <col min="12" max="12" width="9" style="1"/>
    <col min="13" max="13" width="10" style="1" bestFit="1" customWidth="1"/>
    <col min="14" max="14" width="9" style="1"/>
    <col min="15" max="15" width="8" style="1" customWidth="1"/>
    <col min="16" max="16" width="8" style="5" customWidth="1"/>
    <col min="17" max="17" width="8" style="1" customWidth="1"/>
    <col min="18" max="18" width="8" style="5" customWidth="1"/>
    <col min="19" max="19" width="9" style="1"/>
    <col min="20" max="20" width="9" style="6"/>
    <col min="21" max="256" width="9" style="1"/>
    <col min="257" max="257" width="8" style="1" customWidth="1"/>
    <col min="258" max="258" width="10.25" style="1" customWidth="1"/>
    <col min="259" max="259" width="12.875" style="1" customWidth="1"/>
    <col min="260" max="260" width="8.5" style="1" customWidth="1"/>
    <col min="261" max="261" width="61.875" style="1" customWidth="1"/>
    <col min="262" max="262" width="10.25" style="1" customWidth="1"/>
    <col min="263" max="265" width="14.625" style="1" customWidth="1"/>
    <col min="266" max="266" width="9" style="1"/>
    <col min="267" max="267" width="35.625" style="1" customWidth="1"/>
    <col min="268" max="270" width="9" style="1"/>
    <col min="271" max="272" width="0" style="1" hidden="1" customWidth="1"/>
    <col min="273" max="512" width="9" style="1"/>
    <col min="513" max="513" width="8" style="1" customWidth="1"/>
    <col min="514" max="514" width="10.25" style="1" customWidth="1"/>
    <col min="515" max="515" width="12.875" style="1" customWidth="1"/>
    <col min="516" max="516" width="8.5" style="1" customWidth="1"/>
    <col min="517" max="517" width="61.875" style="1" customWidth="1"/>
    <col min="518" max="518" width="10.25" style="1" customWidth="1"/>
    <col min="519" max="521" width="14.625" style="1" customWidth="1"/>
    <col min="522" max="522" width="9" style="1"/>
    <col min="523" max="523" width="35.625" style="1" customWidth="1"/>
    <col min="524" max="526" width="9" style="1"/>
    <col min="527" max="528" width="0" style="1" hidden="1" customWidth="1"/>
    <col min="529" max="768" width="9" style="1"/>
    <col min="769" max="769" width="8" style="1" customWidth="1"/>
    <col min="770" max="770" width="10.25" style="1" customWidth="1"/>
    <col min="771" max="771" width="12.875" style="1" customWidth="1"/>
    <col min="772" max="772" width="8.5" style="1" customWidth="1"/>
    <col min="773" max="773" width="61.875" style="1" customWidth="1"/>
    <col min="774" max="774" width="10.25" style="1" customWidth="1"/>
    <col min="775" max="777" width="14.625" style="1" customWidth="1"/>
    <col min="778" max="778" width="9" style="1"/>
    <col min="779" max="779" width="35.625" style="1" customWidth="1"/>
    <col min="780" max="782" width="9" style="1"/>
    <col min="783" max="784" width="0" style="1" hidden="1" customWidth="1"/>
    <col min="785" max="1024" width="9" style="1"/>
    <col min="1025" max="1025" width="8" style="1" customWidth="1"/>
    <col min="1026" max="1026" width="10.25" style="1" customWidth="1"/>
    <col min="1027" max="1027" width="12.875" style="1" customWidth="1"/>
    <col min="1028" max="1028" width="8.5" style="1" customWidth="1"/>
    <col min="1029" max="1029" width="61.875" style="1" customWidth="1"/>
    <col min="1030" max="1030" width="10.25" style="1" customWidth="1"/>
    <col min="1031" max="1033" width="14.625" style="1" customWidth="1"/>
    <col min="1034" max="1034" width="9" style="1"/>
    <col min="1035" max="1035" width="35.625" style="1" customWidth="1"/>
    <col min="1036" max="1038" width="9" style="1"/>
    <col min="1039" max="1040" width="0" style="1" hidden="1" customWidth="1"/>
    <col min="1041" max="1280" width="9" style="1"/>
    <col min="1281" max="1281" width="8" style="1" customWidth="1"/>
    <col min="1282" max="1282" width="10.25" style="1" customWidth="1"/>
    <col min="1283" max="1283" width="12.875" style="1" customWidth="1"/>
    <col min="1284" max="1284" width="8.5" style="1" customWidth="1"/>
    <col min="1285" max="1285" width="61.875" style="1" customWidth="1"/>
    <col min="1286" max="1286" width="10.25" style="1" customWidth="1"/>
    <col min="1287" max="1289" width="14.625" style="1" customWidth="1"/>
    <col min="1290" max="1290" width="9" style="1"/>
    <col min="1291" max="1291" width="35.625" style="1" customWidth="1"/>
    <col min="1292" max="1294" width="9" style="1"/>
    <col min="1295" max="1296" width="0" style="1" hidden="1" customWidth="1"/>
    <col min="1297" max="1536" width="9" style="1"/>
    <col min="1537" max="1537" width="8" style="1" customWidth="1"/>
    <col min="1538" max="1538" width="10.25" style="1" customWidth="1"/>
    <col min="1539" max="1539" width="12.875" style="1" customWidth="1"/>
    <col min="1540" max="1540" width="8.5" style="1" customWidth="1"/>
    <col min="1541" max="1541" width="61.875" style="1" customWidth="1"/>
    <col min="1542" max="1542" width="10.25" style="1" customWidth="1"/>
    <col min="1543" max="1545" width="14.625" style="1" customWidth="1"/>
    <col min="1546" max="1546" width="9" style="1"/>
    <col min="1547" max="1547" width="35.625" style="1" customWidth="1"/>
    <col min="1548" max="1550" width="9" style="1"/>
    <col min="1551" max="1552" width="0" style="1" hidden="1" customWidth="1"/>
    <col min="1553" max="1792" width="9" style="1"/>
    <col min="1793" max="1793" width="8" style="1" customWidth="1"/>
    <col min="1794" max="1794" width="10.25" style="1" customWidth="1"/>
    <col min="1795" max="1795" width="12.875" style="1" customWidth="1"/>
    <col min="1796" max="1796" width="8.5" style="1" customWidth="1"/>
    <col min="1797" max="1797" width="61.875" style="1" customWidth="1"/>
    <col min="1798" max="1798" width="10.25" style="1" customWidth="1"/>
    <col min="1799" max="1801" width="14.625" style="1" customWidth="1"/>
    <col min="1802" max="1802" width="9" style="1"/>
    <col min="1803" max="1803" width="35.625" style="1" customWidth="1"/>
    <col min="1804" max="1806" width="9" style="1"/>
    <col min="1807" max="1808" width="0" style="1" hidden="1" customWidth="1"/>
    <col min="1809" max="2048" width="9" style="1"/>
    <col min="2049" max="2049" width="8" style="1" customWidth="1"/>
    <col min="2050" max="2050" width="10.25" style="1" customWidth="1"/>
    <col min="2051" max="2051" width="12.875" style="1" customWidth="1"/>
    <col min="2052" max="2052" width="8.5" style="1" customWidth="1"/>
    <col min="2053" max="2053" width="61.875" style="1" customWidth="1"/>
    <col min="2054" max="2054" width="10.25" style="1" customWidth="1"/>
    <col min="2055" max="2057" width="14.625" style="1" customWidth="1"/>
    <col min="2058" max="2058" width="9" style="1"/>
    <col min="2059" max="2059" width="35.625" style="1" customWidth="1"/>
    <col min="2060" max="2062" width="9" style="1"/>
    <col min="2063" max="2064" width="0" style="1" hidden="1" customWidth="1"/>
    <col min="2065" max="2304" width="9" style="1"/>
    <col min="2305" max="2305" width="8" style="1" customWidth="1"/>
    <col min="2306" max="2306" width="10.25" style="1" customWidth="1"/>
    <col min="2307" max="2307" width="12.875" style="1" customWidth="1"/>
    <col min="2308" max="2308" width="8.5" style="1" customWidth="1"/>
    <col min="2309" max="2309" width="61.875" style="1" customWidth="1"/>
    <col min="2310" max="2310" width="10.25" style="1" customWidth="1"/>
    <col min="2311" max="2313" width="14.625" style="1" customWidth="1"/>
    <col min="2314" max="2314" width="9" style="1"/>
    <col min="2315" max="2315" width="35.625" style="1" customWidth="1"/>
    <col min="2316" max="2318" width="9" style="1"/>
    <col min="2319" max="2320" width="0" style="1" hidden="1" customWidth="1"/>
    <col min="2321" max="2560" width="9" style="1"/>
    <col min="2561" max="2561" width="8" style="1" customWidth="1"/>
    <col min="2562" max="2562" width="10.25" style="1" customWidth="1"/>
    <col min="2563" max="2563" width="12.875" style="1" customWidth="1"/>
    <col min="2564" max="2564" width="8.5" style="1" customWidth="1"/>
    <col min="2565" max="2565" width="61.875" style="1" customWidth="1"/>
    <col min="2566" max="2566" width="10.25" style="1" customWidth="1"/>
    <col min="2567" max="2569" width="14.625" style="1" customWidth="1"/>
    <col min="2570" max="2570" width="9" style="1"/>
    <col min="2571" max="2571" width="35.625" style="1" customWidth="1"/>
    <col min="2572" max="2574" width="9" style="1"/>
    <col min="2575" max="2576" width="0" style="1" hidden="1" customWidth="1"/>
    <col min="2577" max="2816" width="9" style="1"/>
    <col min="2817" max="2817" width="8" style="1" customWidth="1"/>
    <col min="2818" max="2818" width="10.25" style="1" customWidth="1"/>
    <col min="2819" max="2819" width="12.875" style="1" customWidth="1"/>
    <col min="2820" max="2820" width="8.5" style="1" customWidth="1"/>
    <col min="2821" max="2821" width="61.875" style="1" customWidth="1"/>
    <col min="2822" max="2822" width="10.25" style="1" customWidth="1"/>
    <col min="2823" max="2825" width="14.625" style="1" customWidth="1"/>
    <col min="2826" max="2826" width="9" style="1"/>
    <col min="2827" max="2827" width="35.625" style="1" customWidth="1"/>
    <col min="2828" max="2830" width="9" style="1"/>
    <col min="2831" max="2832" width="0" style="1" hidden="1" customWidth="1"/>
    <col min="2833" max="3072" width="9" style="1"/>
    <col min="3073" max="3073" width="8" style="1" customWidth="1"/>
    <col min="3074" max="3074" width="10.25" style="1" customWidth="1"/>
    <col min="3075" max="3075" width="12.875" style="1" customWidth="1"/>
    <col min="3076" max="3076" width="8.5" style="1" customWidth="1"/>
    <col min="3077" max="3077" width="61.875" style="1" customWidth="1"/>
    <col min="3078" max="3078" width="10.25" style="1" customWidth="1"/>
    <col min="3079" max="3081" width="14.625" style="1" customWidth="1"/>
    <col min="3082" max="3082" width="9" style="1"/>
    <col min="3083" max="3083" width="35.625" style="1" customWidth="1"/>
    <col min="3084" max="3086" width="9" style="1"/>
    <col min="3087" max="3088" width="0" style="1" hidden="1" customWidth="1"/>
    <col min="3089" max="3328" width="9" style="1"/>
    <col min="3329" max="3329" width="8" style="1" customWidth="1"/>
    <col min="3330" max="3330" width="10.25" style="1" customWidth="1"/>
    <col min="3331" max="3331" width="12.875" style="1" customWidth="1"/>
    <col min="3332" max="3332" width="8.5" style="1" customWidth="1"/>
    <col min="3333" max="3333" width="61.875" style="1" customWidth="1"/>
    <col min="3334" max="3334" width="10.25" style="1" customWidth="1"/>
    <col min="3335" max="3337" width="14.625" style="1" customWidth="1"/>
    <col min="3338" max="3338" width="9" style="1"/>
    <col min="3339" max="3339" width="35.625" style="1" customWidth="1"/>
    <col min="3340" max="3342" width="9" style="1"/>
    <col min="3343" max="3344" width="0" style="1" hidden="1" customWidth="1"/>
    <col min="3345" max="3584" width="9" style="1"/>
    <col min="3585" max="3585" width="8" style="1" customWidth="1"/>
    <col min="3586" max="3586" width="10.25" style="1" customWidth="1"/>
    <col min="3587" max="3587" width="12.875" style="1" customWidth="1"/>
    <col min="3588" max="3588" width="8.5" style="1" customWidth="1"/>
    <col min="3589" max="3589" width="61.875" style="1" customWidth="1"/>
    <col min="3590" max="3590" width="10.25" style="1" customWidth="1"/>
    <col min="3591" max="3593" width="14.625" style="1" customWidth="1"/>
    <col min="3594" max="3594" width="9" style="1"/>
    <col min="3595" max="3595" width="35.625" style="1" customWidth="1"/>
    <col min="3596" max="3598" width="9" style="1"/>
    <col min="3599" max="3600" width="0" style="1" hidden="1" customWidth="1"/>
    <col min="3601" max="3840" width="9" style="1"/>
    <col min="3841" max="3841" width="8" style="1" customWidth="1"/>
    <col min="3842" max="3842" width="10.25" style="1" customWidth="1"/>
    <col min="3843" max="3843" width="12.875" style="1" customWidth="1"/>
    <col min="3844" max="3844" width="8.5" style="1" customWidth="1"/>
    <col min="3845" max="3845" width="61.875" style="1" customWidth="1"/>
    <col min="3846" max="3846" width="10.25" style="1" customWidth="1"/>
    <col min="3847" max="3849" width="14.625" style="1" customWidth="1"/>
    <col min="3850" max="3850" width="9" style="1"/>
    <col min="3851" max="3851" width="35.625" style="1" customWidth="1"/>
    <col min="3852" max="3854" width="9" style="1"/>
    <col min="3855" max="3856" width="0" style="1" hidden="1" customWidth="1"/>
    <col min="3857" max="4096" width="9" style="1"/>
    <col min="4097" max="4097" width="8" style="1" customWidth="1"/>
    <col min="4098" max="4098" width="10.25" style="1" customWidth="1"/>
    <col min="4099" max="4099" width="12.875" style="1" customWidth="1"/>
    <col min="4100" max="4100" width="8.5" style="1" customWidth="1"/>
    <col min="4101" max="4101" width="61.875" style="1" customWidth="1"/>
    <col min="4102" max="4102" width="10.25" style="1" customWidth="1"/>
    <col min="4103" max="4105" width="14.625" style="1" customWidth="1"/>
    <col min="4106" max="4106" width="9" style="1"/>
    <col min="4107" max="4107" width="35.625" style="1" customWidth="1"/>
    <col min="4108" max="4110" width="9" style="1"/>
    <col min="4111" max="4112" width="0" style="1" hidden="1" customWidth="1"/>
    <col min="4113" max="4352" width="9" style="1"/>
    <col min="4353" max="4353" width="8" style="1" customWidth="1"/>
    <col min="4354" max="4354" width="10.25" style="1" customWidth="1"/>
    <col min="4355" max="4355" width="12.875" style="1" customWidth="1"/>
    <col min="4356" max="4356" width="8.5" style="1" customWidth="1"/>
    <col min="4357" max="4357" width="61.875" style="1" customWidth="1"/>
    <col min="4358" max="4358" width="10.25" style="1" customWidth="1"/>
    <col min="4359" max="4361" width="14.625" style="1" customWidth="1"/>
    <col min="4362" max="4362" width="9" style="1"/>
    <col min="4363" max="4363" width="35.625" style="1" customWidth="1"/>
    <col min="4364" max="4366" width="9" style="1"/>
    <col min="4367" max="4368" width="0" style="1" hidden="1" customWidth="1"/>
    <col min="4369" max="4608" width="9" style="1"/>
    <col min="4609" max="4609" width="8" style="1" customWidth="1"/>
    <col min="4610" max="4610" width="10.25" style="1" customWidth="1"/>
    <col min="4611" max="4611" width="12.875" style="1" customWidth="1"/>
    <col min="4612" max="4612" width="8.5" style="1" customWidth="1"/>
    <col min="4613" max="4613" width="61.875" style="1" customWidth="1"/>
    <col min="4614" max="4614" width="10.25" style="1" customWidth="1"/>
    <col min="4615" max="4617" width="14.625" style="1" customWidth="1"/>
    <col min="4618" max="4618" width="9" style="1"/>
    <col min="4619" max="4619" width="35.625" style="1" customWidth="1"/>
    <col min="4620" max="4622" width="9" style="1"/>
    <col min="4623" max="4624" width="0" style="1" hidden="1" customWidth="1"/>
    <col min="4625" max="4864" width="9" style="1"/>
    <col min="4865" max="4865" width="8" style="1" customWidth="1"/>
    <col min="4866" max="4866" width="10.25" style="1" customWidth="1"/>
    <col min="4867" max="4867" width="12.875" style="1" customWidth="1"/>
    <col min="4868" max="4868" width="8.5" style="1" customWidth="1"/>
    <col min="4869" max="4869" width="61.875" style="1" customWidth="1"/>
    <col min="4870" max="4870" width="10.25" style="1" customWidth="1"/>
    <col min="4871" max="4873" width="14.625" style="1" customWidth="1"/>
    <col min="4874" max="4874" width="9" style="1"/>
    <col min="4875" max="4875" width="35.625" style="1" customWidth="1"/>
    <col min="4876" max="4878" width="9" style="1"/>
    <col min="4879" max="4880" width="0" style="1" hidden="1" customWidth="1"/>
    <col min="4881" max="5120" width="9" style="1"/>
    <col min="5121" max="5121" width="8" style="1" customWidth="1"/>
    <col min="5122" max="5122" width="10.25" style="1" customWidth="1"/>
    <col min="5123" max="5123" width="12.875" style="1" customWidth="1"/>
    <col min="5124" max="5124" width="8.5" style="1" customWidth="1"/>
    <col min="5125" max="5125" width="61.875" style="1" customWidth="1"/>
    <col min="5126" max="5126" width="10.25" style="1" customWidth="1"/>
    <col min="5127" max="5129" width="14.625" style="1" customWidth="1"/>
    <col min="5130" max="5130" width="9" style="1"/>
    <col min="5131" max="5131" width="35.625" style="1" customWidth="1"/>
    <col min="5132" max="5134" width="9" style="1"/>
    <col min="5135" max="5136" width="0" style="1" hidden="1" customWidth="1"/>
    <col min="5137" max="5376" width="9" style="1"/>
    <col min="5377" max="5377" width="8" style="1" customWidth="1"/>
    <col min="5378" max="5378" width="10.25" style="1" customWidth="1"/>
    <col min="5379" max="5379" width="12.875" style="1" customWidth="1"/>
    <col min="5380" max="5380" width="8.5" style="1" customWidth="1"/>
    <col min="5381" max="5381" width="61.875" style="1" customWidth="1"/>
    <col min="5382" max="5382" width="10.25" style="1" customWidth="1"/>
    <col min="5383" max="5385" width="14.625" style="1" customWidth="1"/>
    <col min="5386" max="5386" width="9" style="1"/>
    <col min="5387" max="5387" width="35.625" style="1" customWidth="1"/>
    <col min="5388" max="5390" width="9" style="1"/>
    <col min="5391" max="5392" width="0" style="1" hidden="1" customWidth="1"/>
    <col min="5393" max="5632" width="9" style="1"/>
    <col min="5633" max="5633" width="8" style="1" customWidth="1"/>
    <col min="5634" max="5634" width="10.25" style="1" customWidth="1"/>
    <col min="5635" max="5635" width="12.875" style="1" customWidth="1"/>
    <col min="5636" max="5636" width="8.5" style="1" customWidth="1"/>
    <col min="5637" max="5637" width="61.875" style="1" customWidth="1"/>
    <col min="5638" max="5638" width="10.25" style="1" customWidth="1"/>
    <col min="5639" max="5641" width="14.625" style="1" customWidth="1"/>
    <col min="5642" max="5642" width="9" style="1"/>
    <col min="5643" max="5643" width="35.625" style="1" customWidth="1"/>
    <col min="5644" max="5646" width="9" style="1"/>
    <col min="5647" max="5648" width="0" style="1" hidden="1" customWidth="1"/>
    <col min="5649" max="5888" width="9" style="1"/>
    <col min="5889" max="5889" width="8" style="1" customWidth="1"/>
    <col min="5890" max="5890" width="10.25" style="1" customWidth="1"/>
    <col min="5891" max="5891" width="12.875" style="1" customWidth="1"/>
    <col min="5892" max="5892" width="8.5" style="1" customWidth="1"/>
    <col min="5893" max="5893" width="61.875" style="1" customWidth="1"/>
    <col min="5894" max="5894" width="10.25" style="1" customWidth="1"/>
    <col min="5895" max="5897" width="14.625" style="1" customWidth="1"/>
    <col min="5898" max="5898" width="9" style="1"/>
    <col min="5899" max="5899" width="35.625" style="1" customWidth="1"/>
    <col min="5900" max="5902" width="9" style="1"/>
    <col min="5903" max="5904" width="0" style="1" hidden="1" customWidth="1"/>
    <col min="5905" max="6144" width="9" style="1"/>
    <col min="6145" max="6145" width="8" style="1" customWidth="1"/>
    <col min="6146" max="6146" width="10.25" style="1" customWidth="1"/>
    <col min="6147" max="6147" width="12.875" style="1" customWidth="1"/>
    <col min="6148" max="6148" width="8.5" style="1" customWidth="1"/>
    <col min="6149" max="6149" width="61.875" style="1" customWidth="1"/>
    <col min="6150" max="6150" width="10.25" style="1" customWidth="1"/>
    <col min="6151" max="6153" width="14.625" style="1" customWidth="1"/>
    <col min="6154" max="6154" width="9" style="1"/>
    <col min="6155" max="6155" width="35.625" style="1" customWidth="1"/>
    <col min="6156" max="6158" width="9" style="1"/>
    <col min="6159" max="6160" width="0" style="1" hidden="1" customWidth="1"/>
    <col min="6161" max="6400" width="9" style="1"/>
    <col min="6401" max="6401" width="8" style="1" customWidth="1"/>
    <col min="6402" max="6402" width="10.25" style="1" customWidth="1"/>
    <col min="6403" max="6403" width="12.875" style="1" customWidth="1"/>
    <col min="6404" max="6404" width="8.5" style="1" customWidth="1"/>
    <col min="6405" max="6405" width="61.875" style="1" customWidth="1"/>
    <col min="6406" max="6406" width="10.25" style="1" customWidth="1"/>
    <col min="6407" max="6409" width="14.625" style="1" customWidth="1"/>
    <col min="6410" max="6410" width="9" style="1"/>
    <col min="6411" max="6411" width="35.625" style="1" customWidth="1"/>
    <col min="6412" max="6414" width="9" style="1"/>
    <col min="6415" max="6416" width="0" style="1" hidden="1" customWidth="1"/>
    <col min="6417" max="6656" width="9" style="1"/>
    <col min="6657" max="6657" width="8" style="1" customWidth="1"/>
    <col min="6658" max="6658" width="10.25" style="1" customWidth="1"/>
    <col min="6659" max="6659" width="12.875" style="1" customWidth="1"/>
    <col min="6660" max="6660" width="8.5" style="1" customWidth="1"/>
    <col min="6661" max="6661" width="61.875" style="1" customWidth="1"/>
    <col min="6662" max="6662" width="10.25" style="1" customWidth="1"/>
    <col min="6663" max="6665" width="14.625" style="1" customWidth="1"/>
    <col min="6666" max="6666" width="9" style="1"/>
    <col min="6667" max="6667" width="35.625" style="1" customWidth="1"/>
    <col min="6668" max="6670" width="9" style="1"/>
    <col min="6671" max="6672" width="0" style="1" hidden="1" customWidth="1"/>
    <col min="6673" max="6912" width="9" style="1"/>
    <col min="6913" max="6913" width="8" style="1" customWidth="1"/>
    <col min="6914" max="6914" width="10.25" style="1" customWidth="1"/>
    <col min="6915" max="6915" width="12.875" style="1" customWidth="1"/>
    <col min="6916" max="6916" width="8.5" style="1" customWidth="1"/>
    <col min="6917" max="6917" width="61.875" style="1" customWidth="1"/>
    <col min="6918" max="6918" width="10.25" style="1" customWidth="1"/>
    <col min="6919" max="6921" width="14.625" style="1" customWidth="1"/>
    <col min="6922" max="6922" width="9" style="1"/>
    <col min="6923" max="6923" width="35.625" style="1" customWidth="1"/>
    <col min="6924" max="6926" width="9" style="1"/>
    <col min="6927" max="6928" width="0" style="1" hidden="1" customWidth="1"/>
    <col min="6929" max="7168" width="9" style="1"/>
    <col min="7169" max="7169" width="8" style="1" customWidth="1"/>
    <col min="7170" max="7170" width="10.25" style="1" customWidth="1"/>
    <col min="7171" max="7171" width="12.875" style="1" customWidth="1"/>
    <col min="7172" max="7172" width="8.5" style="1" customWidth="1"/>
    <col min="7173" max="7173" width="61.875" style="1" customWidth="1"/>
    <col min="7174" max="7174" width="10.25" style="1" customWidth="1"/>
    <col min="7175" max="7177" width="14.625" style="1" customWidth="1"/>
    <col min="7178" max="7178" width="9" style="1"/>
    <col min="7179" max="7179" width="35.625" style="1" customWidth="1"/>
    <col min="7180" max="7182" width="9" style="1"/>
    <col min="7183" max="7184" width="0" style="1" hidden="1" customWidth="1"/>
    <col min="7185" max="7424" width="9" style="1"/>
    <col min="7425" max="7425" width="8" style="1" customWidth="1"/>
    <col min="7426" max="7426" width="10.25" style="1" customWidth="1"/>
    <col min="7427" max="7427" width="12.875" style="1" customWidth="1"/>
    <col min="7428" max="7428" width="8.5" style="1" customWidth="1"/>
    <col min="7429" max="7429" width="61.875" style="1" customWidth="1"/>
    <col min="7430" max="7430" width="10.25" style="1" customWidth="1"/>
    <col min="7431" max="7433" width="14.625" style="1" customWidth="1"/>
    <col min="7434" max="7434" width="9" style="1"/>
    <col min="7435" max="7435" width="35.625" style="1" customWidth="1"/>
    <col min="7436" max="7438" width="9" style="1"/>
    <col min="7439" max="7440" width="0" style="1" hidden="1" customWidth="1"/>
    <col min="7441" max="7680" width="9" style="1"/>
    <col min="7681" max="7681" width="8" style="1" customWidth="1"/>
    <col min="7682" max="7682" width="10.25" style="1" customWidth="1"/>
    <col min="7683" max="7683" width="12.875" style="1" customWidth="1"/>
    <col min="7684" max="7684" width="8.5" style="1" customWidth="1"/>
    <col min="7685" max="7685" width="61.875" style="1" customWidth="1"/>
    <col min="7686" max="7686" width="10.25" style="1" customWidth="1"/>
    <col min="7687" max="7689" width="14.625" style="1" customWidth="1"/>
    <col min="7690" max="7690" width="9" style="1"/>
    <col min="7691" max="7691" width="35.625" style="1" customWidth="1"/>
    <col min="7692" max="7694" width="9" style="1"/>
    <col min="7695" max="7696" width="0" style="1" hidden="1" customWidth="1"/>
    <col min="7697" max="7936" width="9" style="1"/>
    <col min="7937" max="7937" width="8" style="1" customWidth="1"/>
    <col min="7938" max="7938" width="10.25" style="1" customWidth="1"/>
    <col min="7939" max="7939" width="12.875" style="1" customWidth="1"/>
    <col min="7940" max="7940" width="8.5" style="1" customWidth="1"/>
    <col min="7941" max="7941" width="61.875" style="1" customWidth="1"/>
    <col min="7942" max="7942" width="10.25" style="1" customWidth="1"/>
    <col min="7943" max="7945" width="14.625" style="1" customWidth="1"/>
    <col min="7946" max="7946" width="9" style="1"/>
    <col min="7947" max="7947" width="35.625" style="1" customWidth="1"/>
    <col min="7948" max="7950" width="9" style="1"/>
    <col min="7951" max="7952" width="0" style="1" hidden="1" customWidth="1"/>
    <col min="7953" max="8192" width="9" style="1"/>
    <col min="8193" max="8193" width="8" style="1" customWidth="1"/>
    <col min="8194" max="8194" width="10.25" style="1" customWidth="1"/>
    <col min="8195" max="8195" width="12.875" style="1" customWidth="1"/>
    <col min="8196" max="8196" width="8.5" style="1" customWidth="1"/>
    <col min="8197" max="8197" width="61.875" style="1" customWidth="1"/>
    <col min="8198" max="8198" width="10.25" style="1" customWidth="1"/>
    <col min="8199" max="8201" width="14.625" style="1" customWidth="1"/>
    <col min="8202" max="8202" width="9" style="1"/>
    <col min="8203" max="8203" width="35.625" style="1" customWidth="1"/>
    <col min="8204" max="8206" width="9" style="1"/>
    <col min="8207" max="8208" width="0" style="1" hidden="1" customWidth="1"/>
    <col min="8209" max="8448" width="9" style="1"/>
    <col min="8449" max="8449" width="8" style="1" customWidth="1"/>
    <col min="8450" max="8450" width="10.25" style="1" customWidth="1"/>
    <col min="8451" max="8451" width="12.875" style="1" customWidth="1"/>
    <col min="8452" max="8452" width="8.5" style="1" customWidth="1"/>
    <col min="8453" max="8453" width="61.875" style="1" customWidth="1"/>
    <col min="8454" max="8454" width="10.25" style="1" customWidth="1"/>
    <col min="8455" max="8457" width="14.625" style="1" customWidth="1"/>
    <col min="8458" max="8458" width="9" style="1"/>
    <col min="8459" max="8459" width="35.625" style="1" customWidth="1"/>
    <col min="8460" max="8462" width="9" style="1"/>
    <col min="8463" max="8464" width="0" style="1" hidden="1" customWidth="1"/>
    <col min="8465" max="8704" width="9" style="1"/>
    <col min="8705" max="8705" width="8" style="1" customWidth="1"/>
    <col min="8706" max="8706" width="10.25" style="1" customWidth="1"/>
    <col min="8707" max="8707" width="12.875" style="1" customWidth="1"/>
    <col min="8708" max="8708" width="8.5" style="1" customWidth="1"/>
    <col min="8709" max="8709" width="61.875" style="1" customWidth="1"/>
    <col min="8710" max="8710" width="10.25" style="1" customWidth="1"/>
    <col min="8711" max="8713" width="14.625" style="1" customWidth="1"/>
    <col min="8714" max="8714" width="9" style="1"/>
    <col min="8715" max="8715" width="35.625" style="1" customWidth="1"/>
    <col min="8716" max="8718" width="9" style="1"/>
    <col min="8719" max="8720" width="0" style="1" hidden="1" customWidth="1"/>
    <col min="8721" max="8960" width="9" style="1"/>
    <col min="8961" max="8961" width="8" style="1" customWidth="1"/>
    <col min="8962" max="8962" width="10.25" style="1" customWidth="1"/>
    <col min="8963" max="8963" width="12.875" style="1" customWidth="1"/>
    <col min="8964" max="8964" width="8.5" style="1" customWidth="1"/>
    <col min="8965" max="8965" width="61.875" style="1" customWidth="1"/>
    <col min="8966" max="8966" width="10.25" style="1" customWidth="1"/>
    <col min="8967" max="8969" width="14.625" style="1" customWidth="1"/>
    <col min="8970" max="8970" width="9" style="1"/>
    <col min="8971" max="8971" width="35.625" style="1" customWidth="1"/>
    <col min="8972" max="8974" width="9" style="1"/>
    <col min="8975" max="8976" width="0" style="1" hidden="1" customWidth="1"/>
    <col min="8977" max="9216" width="9" style="1"/>
    <col min="9217" max="9217" width="8" style="1" customWidth="1"/>
    <col min="9218" max="9218" width="10.25" style="1" customWidth="1"/>
    <col min="9219" max="9219" width="12.875" style="1" customWidth="1"/>
    <col min="9220" max="9220" width="8.5" style="1" customWidth="1"/>
    <col min="9221" max="9221" width="61.875" style="1" customWidth="1"/>
    <col min="9222" max="9222" width="10.25" style="1" customWidth="1"/>
    <col min="9223" max="9225" width="14.625" style="1" customWidth="1"/>
    <col min="9226" max="9226" width="9" style="1"/>
    <col min="9227" max="9227" width="35.625" style="1" customWidth="1"/>
    <col min="9228" max="9230" width="9" style="1"/>
    <col min="9231" max="9232" width="0" style="1" hidden="1" customWidth="1"/>
    <col min="9233" max="9472" width="9" style="1"/>
    <col min="9473" max="9473" width="8" style="1" customWidth="1"/>
    <col min="9474" max="9474" width="10.25" style="1" customWidth="1"/>
    <col min="9475" max="9475" width="12.875" style="1" customWidth="1"/>
    <col min="9476" max="9476" width="8.5" style="1" customWidth="1"/>
    <col min="9477" max="9477" width="61.875" style="1" customWidth="1"/>
    <col min="9478" max="9478" width="10.25" style="1" customWidth="1"/>
    <col min="9479" max="9481" width="14.625" style="1" customWidth="1"/>
    <col min="9482" max="9482" width="9" style="1"/>
    <col min="9483" max="9483" width="35.625" style="1" customWidth="1"/>
    <col min="9484" max="9486" width="9" style="1"/>
    <col min="9487" max="9488" width="0" style="1" hidden="1" customWidth="1"/>
    <col min="9489" max="9728" width="9" style="1"/>
    <col min="9729" max="9729" width="8" style="1" customWidth="1"/>
    <col min="9730" max="9730" width="10.25" style="1" customWidth="1"/>
    <col min="9731" max="9731" width="12.875" style="1" customWidth="1"/>
    <col min="9732" max="9732" width="8.5" style="1" customWidth="1"/>
    <col min="9733" max="9733" width="61.875" style="1" customWidth="1"/>
    <col min="9734" max="9734" width="10.25" style="1" customWidth="1"/>
    <col min="9735" max="9737" width="14.625" style="1" customWidth="1"/>
    <col min="9738" max="9738" width="9" style="1"/>
    <col min="9739" max="9739" width="35.625" style="1" customWidth="1"/>
    <col min="9740" max="9742" width="9" style="1"/>
    <col min="9743" max="9744" width="0" style="1" hidden="1" customWidth="1"/>
    <col min="9745" max="9984" width="9" style="1"/>
    <col min="9985" max="9985" width="8" style="1" customWidth="1"/>
    <col min="9986" max="9986" width="10.25" style="1" customWidth="1"/>
    <col min="9987" max="9987" width="12.875" style="1" customWidth="1"/>
    <col min="9988" max="9988" width="8.5" style="1" customWidth="1"/>
    <col min="9989" max="9989" width="61.875" style="1" customWidth="1"/>
    <col min="9990" max="9990" width="10.25" style="1" customWidth="1"/>
    <col min="9991" max="9993" width="14.625" style="1" customWidth="1"/>
    <col min="9994" max="9994" width="9" style="1"/>
    <col min="9995" max="9995" width="35.625" style="1" customWidth="1"/>
    <col min="9996" max="9998" width="9" style="1"/>
    <col min="9999" max="10000" width="0" style="1" hidden="1" customWidth="1"/>
    <col min="10001" max="10240" width="9" style="1"/>
    <col min="10241" max="10241" width="8" style="1" customWidth="1"/>
    <col min="10242" max="10242" width="10.25" style="1" customWidth="1"/>
    <col min="10243" max="10243" width="12.875" style="1" customWidth="1"/>
    <col min="10244" max="10244" width="8.5" style="1" customWidth="1"/>
    <col min="10245" max="10245" width="61.875" style="1" customWidth="1"/>
    <col min="10246" max="10246" width="10.25" style="1" customWidth="1"/>
    <col min="10247" max="10249" width="14.625" style="1" customWidth="1"/>
    <col min="10250" max="10250" width="9" style="1"/>
    <col min="10251" max="10251" width="35.625" style="1" customWidth="1"/>
    <col min="10252" max="10254" width="9" style="1"/>
    <col min="10255" max="10256" width="0" style="1" hidden="1" customWidth="1"/>
    <col min="10257" max="10496" width="9" style="1"/>
    <col min="10497" max="10497" width="8" style="1" customWidth="1"/>
    <col min="10498" max="10498" width="10.25" style="1" customWidth="1"/>
    <col min="10499" max="10499" width="12.875" style="1" customWidth="1"/>
    <col min="10500" max="10500" width="8.5" style="1" customWidth="1"/>
    <col min="10501" max="10501" width="61.875" style="1" customWidth="1"/>
    <col min="10502" max="10502" width="10.25" style="1" customWidth="1"/>
    <col min="10503" max="10505" width="14.625" style="1" customWidth="1"/>
    <col min="10506" max="10506" width="9" style="1"/>
    <col min="10507" max="10507" width="35.625" style="1" customWidth="1"/>
    <col min="10508" max="10510" width="9" style="1"/>
    <col min="10511" max="10512" width="0" style="1" hidden="1" customWidth="1"/>
    <col min="10513" max="10752" width="9" style="1"/>
    <col min="10753" max="10753" width="8" style="1" customWidth="1"/>
    <col min="10754" max="10754" width="10.25" style="1" customWidth="1"/>
    <col min="10755" max="10755" width="12.875" style="1" customWidth="1"/>
    <col min="10756" max="10756" width="8.5" style="1" customWidth="1"/>
    <col min="10757" max="10757" width="61.875" style="1" customWidth="1"/>
    <col min="10758" max="10758" width="10.25" style="1" customWidth="1"/>
    <col min="10759" max="10761" width="14.625" style="1" customWidth="1"/>
    <col min="10762" max="10762" width="9" style="1"/>
    <col min="10763" max="10763" width="35.625" style="1" customWidth="1"/>
    <col min="10764" max="10766" width="9" style="1"/>
    <col min="10767" max="10768" width="0" style="1" hidden="1" customWidth="1"/>
    <col min="10769" max="11008" width="9" style="1"/>
    <col min="11009" max="11009" width="8" style="1" customWidth="1"/>
    <col min="11010" max="11010" width="10.25" style="1" customWidth="1"/>
    <col min="11011" max="11011" width="12.875" style="1" customWidth="1"/>
    <col min="11012" max="11012" width="8.5" style="1" customWidth="1"/>
    <col min="11013" max="11013" width="61.875" style="1" customWidth="1"/>
    <col min="11014" max="11014" width="10.25" style="1" customWidth="1"/>
    <col min="11015" max="11017" width="14.625" style="1" customWidth="1"/>
    <col min="11018" max="11018" width="9" style="1"/>
    <col min="11019" max="11019" width="35.625" style="1" customWidth="1"/>
    <col min="11020" max="11022" width="9" style="1"/>
    <col min="11023" max="11024" width="0" style="1" hidden="1" customWidth="1"/>
    <col min="11025" max="11264" width="9" style="1"/>
    <col min="11265" max="11265" width="8" style="1" customWidth="1"/>
    <col min="11266" max="11266" width="10.25" style="1" customWidth="1"/>
    <col min="11267" max="11267" width="12.875" style="1" customWidth="1"/>
    <col min="11268" max="11268" width="8.5" style="1" customWidth="1"/>
    <col min="11269" max="11269" width="61.875" style="1" customWidth="1"/>
    <col min="11270" max="11270" width="10.25" style="1" customWidth="1"/>
    <col min="11271" max="11273" width="14.625" style="1" customWidth="1"/>
    <col min="11274" max="11274" width="9" style="1"/>
    <col min="11275" max="11275" width="35.625" style="1" customWidth="1"/>
    <col min="11276" max="11278" width="9" style="1"/>
    <col min="11279" max="11280" width="0" style="1" hidden="1" customWidth="1"/>
    <col min="11281" max="11520" width="9" style="1"/>
    <col min="11521" max="11521" width="8" style="1" customWidth="1"/>
    <col min="11522" max="11522" width="10.25" style="1" customWidth="1"/>
    <col min="11523" max="11523" width="12.875" style="1" customWidth="1"/>
    <col min="11524" max="11524" width="8.5" style="1" customWidth="1"/>
    <col min="11525" max="11525" width="61.875" style="1" customWidth="1"/>
    <col min="11526" max="11526" width="10.25" style="1" customWidth="1"/>
    <col min="11527" max="11529" width="14.625" style="1" customWidth="1"/>
    <col min="11530" max="11530" width="9" style="1"/>
    <col min="11531" max="11531" width="35.625" style="1" customWidth="1"/>
    <col min="11532" max="11534" width="9" style="1"/>
    <col min="11535" max="11536" width="0" style="1" hidden="1" customWidth="1"/>
    <col min="11537" max="11776" width="9" style="1"/>
    <col min="11777" max="11777" width="8" style="1" customWidth="1"/>
    <col min="11778" max="11778" width="10.25" style="1" customWidth="1"/>
    <col min="11779" max="11779" width="12.875" style="1" customWidth="1"/>
    <col min="11780" max="11780" width="8.5" style="1" customWidth="1"/>
    <col min="11781" max="11781" width="61.875" style="1" customWidth="1"/>
    <col min="11782" max="11782" width="10.25" style="1" customWidth="1"/>
    <col min="11783" max="11785" width="14.625" style="1" customWidth="1"/>
    <col min="11786" max="11786" width="9" style="1"/>
    <col min="11787" max="11787" width="35.625" style="1" customWidth="1"/>
    <col min="11788" max="11790" width="9" style="1"/>
    <col min="11791" max="11792" width="0" style="1" hidden="1" customWidth="1"/>
    <col min="11793" max="12032" width="9" style="1"/>
    <col min="12033" max="12033" width="8" style="1" customWidth="1"/>
    <col min="12034" max="12034" width="10.25" style="1" customWidth="1"/>
    <col min="12035" max="12035" width="12.875" style="1" customWidth="1"/>
    <col min="12036" max="12036" width="8.5" style="1" customWidth="1"/>
    <col min="12037" max="12037" width="61.875" style="1" customWidth="1"/>
    <col min="12038" max="12038" width="10.25" style="1" customWidth="1"/>
    <col min="12039" max="12041" width="14.625" style="1" customWidth="1"/>
    <col min="12042" max="12042" width="9" style="1"/>
    <col min="12043" max="12043" width="35.625" style="1" customWidth="1"/>
    <col min="12044" max="12046" width="9" style="1"/>
    <col min="12047" max="12048" width="0" style="1" hidden="1" customWidth="1"/>
    <col min="12049" max="12288" width="9" style="1"/>
    <col min="12289" max="12289" width="8" style="1" customWidth="1"/>
    <col min="12290" max="12290" width="10.25" style="1" customWidth="1"/>
    <col min="12291" max="12291" width="12.875" style="1" customWidth="1"/>
    <col min="12292" max="12292" width="8.5" style="1" customWidth="1"/>
    <col min="12293" max="12293" width="61.875" style="1" customWidth="1"/>
    <col min="12294" max="12294" width="10.25" style="1" customWidth="1"/>
    <col min="12295" max="12297" width="14.625" style="1" customWidth="1"/>
    <col min="12298" max="12298" width="9" style="1"/>
    <col min="12299" max="12299" width="35.625" style="1" customWidth="1"/>
    <col min="12300" max="12302" width="9" style="1"/>
    <col min="12303" max="12304" width="0" style="1" hidden="1" customWidth="1"/>
    <col min="12305" max="12544" width="9" style="1"/>
    <col min="12545" max="12545" width="8" style="1" customWidth="1"/>
    <col min="12546" max="12546" width="10.25" style="1" customWidth="1"/>
    <col min="12547" max="12547" width="12.875" style="1" customWidth="1"/>
    <col min="12548" max="12548" width="8.5" style="1" customWidth="1"/>
    <col min="12549" max="12549" width="61.875" style="1" customWidth="1"/>
    <col min="12550" max="12550" width="10.25" style="1" customWidth="1"/>
    <col min="12551" max="12553" width="14.625" style="1" customWidth="1"/>
    <col min="12554" max="12554" width="9" style="1"/>
    <col min="12555" max="12555" width="35.625" style="1" customWidth="1"/>
    <col min="12556" max="12558" width="9" style="1"/>
    <col min="12559" max="12560" width="0" style="1" hidden="1" customWidth="1"/>
    <col min="12561" max="12800" width="9" style="1"/>
    <col min="12801" max="12801" width="8" style="1" customWidth="1"/>
    <col min="12802" max="12802" width="10.25" style="1" customWidth="1"/>
    <col min="12803" max="12803" width="12.875" style="1" customWidth="1"/>
    <col min="12804" max="12804" width="8.5" style="1" customWidth="1"/>
    <col min="12805" max="12805" width="61.875" style="1" customWidth="1"/>
    <col min="12806" max="12806" width="10.25" style="1" customWidth="1"/>
    <col min="12807" max="12809" width="14.625" style="1" customWidth="1"/>
    <col min="12810" max="12810" width="9" style="1"/>
    <col min="12811" max="12811" width="35.625" style="1" customWidth="1"/>
    <col min="12812" max="12814" width="9" style="1"/>
    <col min="12815" max="12816" width="0" style="1" hidden="1" customWidth="1"/>
    <col min="12817" max="13056" width="9" style="1"/>
    <col min="13057" max="13057" width="8" style="1" customWidth="1"/>
    <col min="13058" max="13058" width="10.25" style="1" customWidth="1"/>
    <col min="13059" max="13059" width="12.875" style="1" customWidth="1"/>
    <col min="13060" max="13060" width="8.5" style="1" customWidth="1"/>
    <col min="13061" max="13061" width="61.875" style="1" customWidth="1"/>
    <col min="13062" max="13062" width="10.25" style="1" customWidth="1"/>
    <col min="13063" max="13065" width="14.625" style="1" customWidth="1"/>
    <col min="13066" max="13066" width="9" style="1"/>
    <col min="13067" max="13067" width="35.625" style="1" customWidth="1"/>
    <col min="13068" max="13070" width="9" style="1"/>
    <col min="13071" max="13072" width="0" style="1" hidden="1" customWidth="1"/>
    <col min="13073" max="13312" width="9" style="1"/>
    <col min="13313" max="13313" width="8" style="1" customWidth="1"/>
    <col min="13314" max="13314" width="10.25" style="1" customWidth="1"/>
    <col min="13315" max="13315" width="12.875" style="1" customWidth="1"/>
    <col min="13316" max="13316" width="8.5" style="1" customWidth="1"/>
    <col min="13317" max="13317" width="61.875" style="1" customWidth="1"/>
    <col min="13318" max="13318" width="10.25" style="1" customWidth="1"/>
    <col min="13319" max="13321" width="14.625" style="1" customWidth="1"/>
    <col min="13322" max="13322" width="9" style="1"/>
    <col min="13323" max="13323" width="35.625" style="1" customWidth="1"/>
    <col min="13324" max="13326" width="9" style="1"/>
    <col min="13327" max="13328" width="0" style="1" hidden="1" customWidth="1"/>
    <col min="13329" max="13568" width="9" style="1"/>
    <col min="13569" max="13569" width="8" style="1" customWidth="1"/>
    <col min="13570" max="13570" width="10.25" style="1" customWidth="1"/>
    <col min="13571" max="13571" width="12.875" style="1" customWidth="1"/>
    <col min="13572" max="13572" width="8.5" style="1" customWidth="1"/>
    <col min="13573" max="13573" width="61.875" style="1" customWidth="1"/>
    <col min="13574" max="13574" width="10.25" style="1" customWidth="1"/>
    <col min="13575" max="13577" width="14.625" style="1" customWidth="1"/>
    <col min="13578" max="13578" width="9" style="1"/>
    <col min="13579" max="13579" width="35.625" style="1" customWidth="1"/>
    <col min="13580" max="13582" width="9" style="1"/>
    <col min="13583" max="13584" width="0" style="1" hidden="1" customWidth="1"/>
    <col min="13585" max="13824" width="9" style="1"/>
    <col min="13825" max="13825" width="8" style="1" customWidth="1"/>
    <col min="13826" max="13826" width="10.25" style="1" customWidth="1"/>
    <col min="13827" max="13827" width="12.875" style="1" customWidth="1"/>
    <col min="13828" max="13828" width="8.5" style="1" customWidth="1"/>
    <col min="13829" max="13829" width="61.875" style="1" customWidth="1"/>
    <col min="13830" max="13830" width="10.25" style="1" customWidth="1"/>
    <col min="13831" max="13833" width="14.625" style="1" customWidth="1"/>
    <col min="13834" max="13834" width="9" style="1"/>
    <col min="13835" max="13835" width="35.625" style="1" customWidth="1"/>
    <col min="13836" max="13838" width="9" style="1"/>
    <col min="13839" max="13840" width="0" style="1" hidden="1" customWidth="1"/>
    <col min="13841" max="14080" width="9" style="1"/>
    <col min="14081" max="14081" width="8" style="1" customWidth="1"/>
    <col min="14082" max="14082" width="10.25" style="1" customWidth="1"/>
    <col min="14083" max="14083" width="12.875" style="1" customWidth="1"/>
    <col min="14084" max="14084" width="8.5" style="1" customWidth="1"/>
    <col min="14085" max="14085" width="61.875" style="1" customWidth="1"/>
    <col min="14086" max="14086" width="10.25" style="1" customWidth="1"/>
    <col min="14087" max="14089" width="14.625" style="1" customWidth="1"/>
    <col min="14090" max="14090" width="9" style="1"/>
    <col min="14091" max="14091" width="35.625" style="1" customWidth="1"/>
    <col min="14092" max="14094" width="9" style="1"/>
    <col min="14095" max="14096" width="0" style="1" hidden="1" customWidth="1"/>
    <col min="14097" max="14336" width="9" style="1"/>
    <col min="14337" max="14337" width="8" style="1" customWidth="1"/>
    <col min="14338" max="14338" width="10.25" style="1" customWidth="1"/>
    <col min="14339" max="14339" width="12.875" style="1" customWidth="1"/>
    <col min="14340" max="14340" width="8.5" style="1" customWidth="1"/>
    <col min="14341" max="14341" width="61.875" style="1" customWidth="1"/>
    <col min="14342" max="14342" width="10.25" style="1" customWidth="1"/>
    <col min="14343" max="14345" width="14.625" style="1" customWidth="1"/>
    <col min="14346" max="14346" width="9" style="1"/>
    <col min="14347" max="14347" width="35.625" style="1" customWidth="1"/>
    <col min="14348" max="14350" width="9" style="1"/>
    <col min="14351" max="14352" width="0" style="1" hidden="1" customWidth="1"/>
    <col min="14353" max="14592" width="9" style="1"/>
    <col min="14593" max="14593" width="8" style="1" customWidth="1"/>
    <col min="14594" max="14594" width="10.25" style="1" customWidth="1"/>
    <col min="14595" max="14595" width="12.875" style="1" customWidth="1"/>
    <col min="14596" max="14596" width="8.5" style="1" customWidth="1"/>
    <col min="14597" max="14597" width="61.875" style="1" customWidth="1"/>
    <col min="14598" max="14598" width="10.25" style="1" customWidth="1"/>
    <col min="14599" max="14601" width="14.625" style="1" customWidth="1"/>
    <col min="14602" max="14602" width="9" style="1"/>
    <col min="14603" max="14603" width="35.625" style="1" customWidth="1"/>
    <col min="14604" max="14606" width="9" style="1"/>
    <col min="14607" max="14608" width="0" style="1" hidden="1" customWidth="1"/>
    <col min="14609" max="14848" width="9" style="1"/>
    <col min="14849" max="14849" width="8" style="1" customWidth="1"/>
    <col min="14850" max="14850" width="10.25" style="1" customWidth="1"/>
    <col min="14851" max="14851" width="12.875" style="1" customWidth="1"/>
    <col min="14852" max="14852" width="8.5" style="1" customWidth="1"/>
    <col min="14853" max="14853" width="61.875" style="1" customWidth="1"/>
    <col min="14854" max="14854" width="10.25" style="1" customWidth="1"/>
    <col min="14855" max="14857" width="14.625" style="1" customWidth="1"/>
    <col min="14858" max="14858" width="9" style="1"/>
    <col min="14859" max="14859" width="35.625" style="1" customWidth="1"/>
    <col min="14860" max="14862" width="9" style="1"/>
    <col min="14863" max="14864" width="0" style="1" hidden="1" customWidth="1"/>
    <col min="14865" max="15104" width="9" style="1"/>
    <col min="15105" max="15105" width="8" style="1" customWidth="1"/>
    <col min="15106" max="15106" width="10.25" style="1" customWidth="1"/>
    <col min="15107" max="15107" width="12.875" style="1" customWidth="1"/>
    <col min="15108" max="15108" width="8.5" style="1" customWidth="1"/>
    <col min="15109" max="15109" width="61.875" style="1" customWidth="1"/>
    <col min="15110" max="15110" width="10.25" style="1" customWidth="1"/>
    <col min="15111" max="15113" width="14.625" style="1" customWidth="1"/>
    <col min="15114" max="15114" width="9" style="1"/>
    <col min="15115" max="15115" width="35.625" style="1" customWidth="1"/>
    <col min="15116" max="15118" width="9" style="1"/>
    <col min="15119" max="15120" width="0" style="1" hidden="1" customWidth="1"/>
    <col min="15121" max="15360" width="9" style="1"/>
    <col min="15361" max="15361" width="8" style="1" customWidth="1"/>
    <col min="15362" max="15362" width="10.25" style="1" customWidth="1"/>
    <col min="15363" max="15363" width="12.875" style="1" customWidth="1"/>
    <col min="15364" max="15364" width="8.5" style="1" customWidth="1"/>
    <col min="15365" max="15365" width="61.875" style="1" customWidth="1"/>
    <col min="15366" max="15366" width="10.25" style="1" customWidth="1"/>
    <col min="15367" max="15369" width="14.625" style="1" customWidth="1"/>
    <col min="15370" max="15370" width="9" style="1"/>
    <col min="15371" max="15371" width="35.625" style="1" customWidth="1"/>
    <col min="15372" max="15374" width="9" style="1"/>
    <col min="15375" max="15376" width="0" style="1" hidden="1" customWidth="1"/>
    <col min="15377" max="15616" width="9" style="1"/>
    <col min="15617" max="15617" width="8" style="1" customWidth="1"/>
    <col min="15618" max="15618" width="10.25" style="1" customWidth="1"/>
    <col min="15619" max="15619" width="12.875" style="1" customWidth="1"/>
    <col min="15620" max="15620" width="8.5" style="1" customWidth="1"/>
    <col min="15621" max="15621" width="61.875" style="1" customWidth="1"/>
    <col min="15622" max="15622" width="10.25" style="1" customWidth="1"/>
    <col min="15623" max="15625" width="14.625" style="1" customWidth="1"/>
    <col min="15626" max="15626" width="9" style="1"/>
    <col min="15627" max="15627" width="35.625" style="1" customWidth="1"/>
    <col min="15628" max="15630" width="9" style="1"/>
    <col min="15631" max="15632" width="0" style="1" hidden="1" customWidth="1"/>
    <col min="15633" max="15872" width="9" style="1"/>
    <col min="15873" max="15873" width="8" style="1" customWidth="1"/>
    <col min="15874" max="15874" width="10.25" style="1" customWidth="1"/>
    <col min="15875" max="15875" width="12.875" style="1" customWidth="1"/>
    <col min="15876" max="15876" width="8.5" style="1" customWidth="1"/>
    <col min="15877" max="15877" width="61.875" style="1" customWidth="1"/>
    <col min="15878" max="15878" width="10.25" style="1" customWidth="1"/>
    <col min="15879" max="15881" width="14.625" style="1" customWidth="1"/>
    <col min="15882" max="15882" width="9" style="1"/>
    <col min="15883" max="15883" width="35.625" style="1" customWidth="1"/>
    <col min="15884" max="15886" width="9" style="1"/>
    <col min="15887" max="15888" width="0" style="1" hidden="1" customWidth="1"/>
    <col min="15889" max="16128" width="9" style="1"/>
    <col min="16129" max="16129" width="8" style="1" customWidth="1"/>
    <col min="16130" max="16130" width="10.25" style="1" customWidth="1"/>
    <col min="16131" max="16131" width="12.875" style="1" customWidth="1"/>
    <col min="16132" max="16132" width="8.5" style="1" customWidth="1"/>
    <col min="16133" max="16133" width="61.875" style="1" customWidth="1"/>
    <col min="16134" max="16134" width="10.25" style="1" customWidth="1"/>
    <col min="16135" max="16137" width="14.625" style="1" customWidth="1"/>
    <col min="16138" max="16138" width="9" style="1"/>
    <col min="16139" max="16139" width="35.625" style="1" customWidth="1"/>
    <col min="16140" max="16142" width="9" style="1"/>
    <col min="16143" max="16144" width="0" style="1" hidden="1" customWidth="1"/>
    <col min="16145" max="16384" width="9" style="1"/>
  </cols>
  <sheetData>
    <row r="1" spans="1:20" ht="12.75" customHeight="1" x14ac:dyDescent="0.2">
      <c r="B1" s="2"/>
      <c r="C1" s="3"/>
      <c r="D1" s="2"/>
      <c r="E1" s="2"/>
      <c r="F1" s="2"/>
      <c r="G1" s="2"/>
      <c r="H1" s="2"/>
      <c r="I1" s="2"/>
    </row>
    <row r="2" spans="1:20" ht="24.95" customHeight="1" x14ac:dyDescent="0.2">
      <c r="B2" s="2"/>
      <c r="C2" s="3"/>
      <c r="D2" s="2"/>
      <c r="E2" s="7"/>
      <c r="F2" s="2"/>
      <c r="G2" s="2"/>
      <c r="H2" s="8"/>
      <c r="I2" s="8"/>
      <c r="J2" s="9"/>
      <c r="K2" s="10"/>
    </row>
    <row r="3" spans="1:20" ht="15.75" x14ac:dyDescent="0.2">
      <c r="A3" s="1" t="s">
        <v>0</v>
      </c>
      <c r="B3" s="11" t="s">
        <v>1</v>
      </c>
      <c r="C3" s="356"/>
      <c r="D3" s="357"/>
      <c r="E3" s="12" t="s">
        <v>2</v>
      </c>
      <c r="F3" s="2"/>
      <c r="G3" s="13"/>
      <c r="H3" s="14" t="str">
        <f>$C$4</f>
        <v>SO 01-72-01</v>
      </c>
      <c r="I3" s="15">
        <f>ROUND(SUMIF($A$8:$A$64,"SD",$I$8:$I$64),2)</f>
        <v>0</v>
      </c>
      <c r="J3" s="16"/>
      <c r="K3" s="17"/>
      <c r="R3" s="1"/>
    </row>
    <row r="4" spans="1:20" ht="15" customHeight="1" x14ac:dyDescent="0.2">
      <c r="A4" s="1" t="s">
        <v>3</v>
      </c>
      <c r="B4" s="18" t="s">
        <v>4</v>
      </c>
      <c r="C4" s="358" t="s">
        <v>269</v>
      </c>
      <c r="D4" s="359"/>
      <c r="E4" s="19" t="s">
        <v>268</v>
      </c>
      <c r="F4" s="8"/>
      <c r="G4" s="8"/>
      <c r="H4" s="20"/>
      <c r="I4" s="20"/>
      <c r="J4" s="16"/>
      <c r="K4" s="21"/>
    </row>
    <row r="5" spans="1:20" ht="12.75" customHeight="1" x14ac:dyDescent="0.2">
      <c r="A5" s="353" t="s">
        <v>7</v>
      </c>
      <c r="B5" s="353" t="s">
        <v>8</v>
      </c>
      <c r="C5" s="354" t="s">
        <v>9</v>
      </c>
      <c r="D5" s="353" t="s">
        <v>10</v>
      </c>
      <c r="E5" s="355" t="s">
        <v>11</v>
      </c>
      <c r="F5" s="353" t="s">
        <v>12</v>
      </c>
      <c r="G5" s="353" t="s">
        <v>13</v>
      </c>
      <c r="H5" s="353" t="s">
        <v>14</v>
      </c>
      <c r="I5" s="353"/>
    </row>
    <row r="6" spans="1:20" ht="12.75" customHeight="1" x14ac:dyDescent="0.2">
      <c r="A6" s="353"/>
      <c r="B6" s="353"/>
      <c r="C6" s="354"/>
      <c r="D6" s="353"/>
      <c r="E6" s="355"/>
      <c r="F6" s="353"/>
      <c r="G6" s="353"/>
      <c r="H6" s="22" t="s">
        <v>15</v>
      </c>
      <c r="I6" s="22" t="s">
        <v>16</v>
      </c>
    </row>
    <row r="7" spans="1:20" s="28" customFormat="1" ht="12.75" customHeight="1" x14ac:dyDescent="0.2">
      <c r="A7" s="23">
        <v>0</v>
      </c>
      <c r="B7" s="24"/>
      <c r="C7" s="25" t="s">
        <v>17</v>
      </c>
      <c r="D7" s="23" t="s">
        <v>18</v>
      </c>
      <c r="E7" s="26" t="s">
        <v>19</v>
      </c>
      <c r="F7" s="23" t="s">
        <v>20</v>
      </c>
      <c r="G7" s="23" t="s">
        <v>21</v>
      </c>
      <c r="H7" s="23" t="s">
        <v>22</v>
      </c>
      <c r="I7" s="27" t="s">
        <v>23</v>
      </c>
      <c r="K7" s="29"/>
      <c r="P7" s="30"/>
      <c r="R7" s="30"/>
      <c r="T7" s="31"/>
    </row>
    <row r="8" spans="1:20" s="28" customFormat="1" ht="12.75" customHeight="1" x14ac:dyDescent="0.2">
      <c r="A8" s="48" t="s">
        <v>24</v>
      </c>
      <c r="B8" s="51"/>
      <c r="C8" s="52" t="s">
        <v>41</v>
      </c>
      <c r="D8" s="53"/>
      <c r="E8" s="54" t="s">
        <v>42</v>
      </c>
      <c r="F8" s="55"/>
      <c r="G8" s="56"/>
      <c r="H8" s="57"/>
      <c r="I8" s="57">
        <f>SUM($I$9:$I$12)</f>
        <v>0</v>
      </c>
      <c r="J8" s="42"/>
      <c r="K8" s="43"/>
      <c r="P8" s="30"/>
      <c r="R8" s="30"/>
      <c r="T8" s="31"/>
    </row>
    <row r="9" spans="1:20" s="28" customFormat="1" ht="38.25" x14ac:dyDescent="0.2">
      <c r="A9" s="41" t="s">
        <v>27</v>
      </c>
      <c r="B9" s="72">
        <v>1</v>
      </c>
      <c r="C9" s="73" t="s">
        <v>43</v>
      </c>
      <c r="D9" s="74"/>
      <c r="E9" s="74" t="s">
        <v>44</v>
      </c>
      <c r="F9" s="75" t="s">
        <v>45</v>
      </c>
      <c r="G9" s="76">
        <v>38.297699999999999</v>
      </c>
      <c r="H9" s="77"/>
      <c r="I9" s="77">
        <f>ROUND(G9*H9,2)</f>
        <v>0</v>
      </c>
      <c r="J9" s="42"/>
      <c r="K9" s="43"/>
      <c r="P9" s="30"/>
      <c r="R9" s="30"/>
      <c r="T9" s="31"/>
    </row>
    <row r="10" spans="1:20" s="28" customFormat="1" x14ac:dyDescent="0.2">
      <c r="A10" s="42" t="s">
        <v>31</v>
      </c>
      <c r="B10" s="78"/>
      <c r="C10" s="79"/>
      <c r="D10" s="80"/>
      <c r="E10" s="74" t="s">
        <v>68</v>
      </c>
      <c r="F10" s="81"/>
      <c r="G10" s="82"/>
      <c r="H10" s="83"/>
      <c r="I10" s="83"/>
      <c r="J10" s="42"/>
      <c r="K10" s="43"/>
      <c r="P10" s="30"/>
      <c r="R10" s="30"/>
      <c r="T10" s="31"/>
    </row>
    <row r="11" spans="1:20" s="28" customFormat="1" ht="51" x14ac:dyDescent="0.2">
      <c r="A11" s="42" t="s">
        <v>33</v>
      </c>
      <c r="B11" s="78"/>
      <c r="C11" s="79"/>
      <c r="D11" s="80"/>
      <c r="E11" s="84" t="s">
        <v>267</v>
      </c>
      <c r="F11" s="81"/>
      <c r="G11" s="82"/>
      <c r="H11" s="83"/>
      <c r="I11" s="83"/>
      <c r="J11" s="42"/>
      <c r="K11" s="43"/>
      <c r="P11" s="30"/>
      <c r="R11" s="30"/>
      <c r="T11" s="31"/>
    </row>
    <row r="12" spans="1:20" s="28" customFormat="1" ht="140.25" x14ac:dyDescent="0.2">
      <c r="A12" s="42" t="s">
        <v>35</v>
      </c>
      <c r="B12" s="85"/>
      <c r="C12" s="86"/>
      <c r="D12" s="87"/>
      <c r="E12" s="74" t="s">
        <v>46</v>
      </c>
      <c r="F12" s="81"/>
      <c r="G12" s="82"/>
      <c r="H12" s="83"/>
      <c r="I12" s="83"/>
      <c r="J12" s="42"/>
      <c r="K12" s="43"/>
      <c r="P12" s="30"/>
      <c r="R12" s="30"/>
      <c r="T12" s="31"/>
    </row>
    <row r="13" spans="1:20" s="28" customFormat="1" ht="12.75" customHeight="1" x14ac:dyDescent="0.2">
      <c r="A13" s="48" t="s">
        <v>24</v>
      </c>
      <c r="B13" s="51"/>
      <c r="C13" s="52" t="s">
        <v>131</v>
      </c>
      <c r="D13" s="53"/>
      <c r="E13" s="54" t="s">
        <v>130</v>
      </c>
      <c r="F13" s="55"/>
      <c r="G13" s="56"/>
      <c r="H13" s="57"/>
      <c r="I13" s="57">
        <f>SUM($I$14:$I$33)</f>
        <v>0</v>
      </c>
      <c r="J13" s="42"/>
      <c r="K13" s="43"/>
      <c r="P13" s="30"/>
      <c r="R13" s="30"/>
      <c r="T13" s="31"/>
    </row>
    <row r="14" spans="1:20" s="28" customFormat="1" x14ac:dyDescent="0.2">
      <c r="A14" s="44" t="s">
        <v>27</v>
      </c>
      <c r="B14" s="59">
        <v>2</v>
      </c>
      <c r="C14" s="60" t="s">
        <v>266</v>
      </c>
      <c r="D14" s="61"/>
      <c r="E14" s="97" t="s">
        <v>265</v>
      </c>
      <c r="F14" s="62" t="s">
        <v>67</v>
      </c>
      <c r="G14" s="63">
        <v>18.236999999999998</v>
      </c>
      <c r="H14" s="128"/>
      <c r="I14" s="64">
        <f>ROUND(G14*H14,2)</f>
        <v>0</v>
      </c>
      <c r="J14" s="42"/>
      <c r="K14" s="43"/>
      <c r="P14" s="30"/>
      <c r="R14" s="30"/>
      <c r="T14" s="31"/>
    </row>
    <row r="15" spans="1:20" s="28" customFormat="1" ht="25.5" x14ac:dyDescent="0.2">
      <c r="A15" s="45" t="s">
        <v>31</v>
      </c>
      <c r="B15" s="99"/>
      <c r="C15" s="100"/>
      <c r="D15" s="101"/>
      <c r="E15" s="97" t="s">
        <v>264</v>
      </c>
      <c r="F15" s="102"/>
      <c r="G15" s="103"/>
      <c r="H15" s="147"/>
      <c r="I15" s="104"/>
      <c r="J15" s="42"/>
      <c r="K15" s="43"/>
      <c r="P15" s="30"/>
      <c r="R15" s="30"/>
      <c r="T15" s="31"/>
    </row>
    <row r="16" spans="1:20" s="28" customFormat="1" ht="51" x14ac:dyDescent="0.2">
      <c r="A16" s="43" t="s">
        <v>33</v>
      </c>
      <c r="B16" s="65"/>
      <c r="C16" s="66"/>
      <c r="D16" s="67"/>
      <c r="E16" s="105" t="s">
        <v>263</v>
      </c>
      <c r="F16" s="68"/>
      <c r="G16" s="69"/>
      <c r="H16" s="148"/>
      <c r="I16" s="70"/>
      <c r="J16" s="42"/>
      <c r="K16" s="43"/>
      <c r="P16" s="30"/>
      <c r="R16" s="30"/>
      <c r="T16" s="31"/>
    </row>
    <row r="17" spans="1:20" s="28" customFormat="1" ht="12.75" customHeight="1" x14ac:dyDescent="0.2">
      <c r="A17" s="46" t="s">
        <v>35</v>
      </c>
      <c r="B17" s="107"/>
      <c r="C17" s="108"/>
      <c r="D17" s="109"/>
      <c r="E17" s="96" t="s">
        <v>124</v>
      </c>
      <c r="F17" s="138" t="s">
        <v>70</v>
      </c>
      <c r="G17" s="111"/>
      <c r="H17" s="149"/>
      <c r="I17" s="112"/>
      <c r="J17" s="42"/>
      <c r="K17" s="43"/>
      <c r="P17" s="30"/>
      <c r="R17" s="30"/>
      <c r="T17" s="31"/>
    </row>
    <row r="18" spans="1:20" s="28" customFormat="1" x14ac:dyDescent="0.2">
      <c r="A18" s="41" t="s">
        <v>27</v>
      </c>
      <c r="B18" s="59">
        <v>3</v>
      </c>
      <c r="C18" s="60" t="s">
        <v>126</v>
      </c>
      <c r="D18" s="61"/>
      <c r="E18" s="61" t="s">
        <v>125</v>
      </c>
      <c r="F18" s="62" t="s">
        <v>67</v>
      </c>
      <c r="G18" s="63">
        <v>3.06</v>
      </c>
      <c r="H18" s="128"/>
      <c r="I18" s="64">
        <f>ROUND(G18*H18,2)</f>
        <v>0</v>
      </c>
      <c r="J18" s="42"/>
      <c r="K18" s="43"/>
      <c r="P18" s="30"/>
      <c r="R18" s="30"/>
      <c r="T18" s="31"/>
    </row>
    <row r="19" spans="1:20" s="28" customFormat="1" ht="25.5" x14ac:dyDescent="0.2">
      <c r="A19" s="42" t="s">
        <v>31</v>
      </c>
      <c r="B19" s="65"/>
      <c r="C19" s="66"/>
      <c r="D19" s="67"/>
      <c r="E19" s="61" t="s">
        <v>262</v>
      </c>
      <c r="F19" s="68"/>
      <c r="G19" s="69"/>
      <c r="H19" s="148"/>
      <c r="I19" s="70"/>
      <c r="J19" s="42"/>
      <c r="K19" s="43"/>
      <c r="P19" s="30"/>
      <c r="R19" s="30"/>
      <c r="T19" s="31"/>
    </row>
    <row r="20" spans="1:20" s="28" customFormat="1" ht="51" x14ac:dyDescent="0.2">
      <c r="A20" s="42" t="s">
        <v>33</v>
      </c>
      <c r="B20" s="65"/>
      <c r="C20" s="66"/>
      <c r="D20" s="67"/>
      <c r="E20" s="71" t="s">
        <v>261</v>
      </c>
      <c r="F20" s="68"/>
      <c r="G20" s="69"/>
      <c r="H20" s="148"/>
      <c r="I20" s="70"/>
      <c r="J20" s="42"/>
      <c r="K20" s="43"/>
      <c r="P20" s="30"/>
      <c r="R20" s="30"/>
      <c r="T20" s="31"/>
    </row>
    <row r="21" spans="1:20" s="28" customFormat="1" ht="12.75" customHeight="1" x14ac:dyDescent="0.2">
      <c r="A21" s="42" t="s">
        <v>35</v>
      </c>
      <c r="B21" s="113"/>
      <c r="C21" s="114"/>
      <c r="D21" s="115"/>
      <c r="E21" s="116" t="s">
        <v>124</v>
      </c>
      <c r="F21" s="129" t="s">
        <v>70</v>
      </c>
      <c r="G21" s="69"/>
      <c r="H21" s="148"/>
      <c r="I21" s="70"/>
      <c r="J21" s="42"/>
      <c r="K21" s="43"/>
      <c r="P21" s="30"/>
      <c r="R21" s="30"/>
      <c r="T21" s="31"/>
    </row>
    <row r="22" spans="1:20" s="28" customFormat="1" x14ac:dyDescent="0.2">
      <c r="A22" s="41" t="s">
        <v>27</v>
      </c>
      <c r="B22" s="59">
        <v>4</v>
      </c>
      <c r="C22" s="60" t="s">
        <v>260</v>
      </c>
      <c r="D22" s="61"/>
      <c r="E22" s="61" t="s">
        <v>259</v>
      </c>
      <c r="F22" s="62" t="s">
        <v>67</v>
      </c>
      <c r="G22" s="63">
        <v>4.7549999999999999</v>
      </c>
      <c r="H22" s="128"/>
      <c r="I22" s="64">
        <f>ROUND(G22*H22,2)</f>
        <v>0</v>
      </c>
      <c r="J22" s="42"/>
      <c r="K22" s="43"/>
      <c r="P22" s="30"/>
      <c r="R22" s="30"/>
      <c r="T22" s="31"/>
    </row>
    <row r="23" spans="1:20" s="28" customFormat="1" x14ac:dyDescent="0.2">
      <c r="A23" s="42" t="s">
        <v>31</v>
      </c>
      <c r="B23" s="65"/>
      <c r="C23" s="66"/>
      <c r="D23" s="67"/>
      <c r="E23" s="124" t="s">
        <v>258</v>
      </c>
      <c r="F23" s="68"/>
      <c r="G23" s="69"/>
      <c r="H23" s="148"/>
      <c r="I23" s="70"/>
      <c r="J23" s="42"/>
      <c r="K23" s="43"/>
      <c r="P23" s="30"/>
      <c r="R23" s="30"/>
      <c r="T23" s="31"/>
    </row>
    <row r="24" spans="1:20" s="28" customFormat="1" ht="51" x14ac:dyDescent="0.2">
      <c r="A24" s="42" t="s">
        <v>33</v>
      </c>
      <c r="B24" s="65"/>
      <c r="C24" s="66"/>
      <c r="D24" s="67"/>
      <c r="E24" s="125" t="s">
        <v>257</v>
      </c>
      <c r="F24" s="68"/>
      <c r="G24" s="69"/>
      <c r="H24" s="148"/>
      <c r="I24" s="70"/>
      <c r="J24" s="42"/>
      <c r="K24" s="43"/>
      <c r="P24" s="30"/>
      <c r="R24" s="30"/>
      <c r="T24" s="31"/>
    </row>
    <row r="25" spans="1:20" s="28" customFormat="1" ht="12.75" customHeight="1" x14ac:dyDescent="0.2">
      <c r="A25" s="47" t="s">
        <v>35</v>
      </c>
      <c r="B25" s="107"/>
      <c r="C25" s="108"/>
      <c r="D25" s="109"/>
      <c r="E25" s="126" t="s">
        <v>256</v>
      </c>
      <c r="F25" s="138" t="s">
        <v>70</v>
      </c>
      <c r="G25" s="111"/>
      <c r="H25" s="149"/>
      <c r="I25" s="112"/>
      <c r="J25" s="42"/>
      <c r="K25" s="43"/>
      <c r="P25" s="30"/>
      <c r="R25" s="30"/>
      <c r="T25" s="31"/>
    </row>
    <row r="26" spans="1:20" s="28" customFormat="1" x14ac:dyDescent="0.2">
      <c r="A26" s="41" t="s">
        <v>27</v>
      </c>
      <c r="B26" s="59">
        <v>5</v>
      </c>
      <c r="C26" s="60" t="s">
        <v>255</v>
      </c>
      <c r="D26" s="61"/>
      <c r="E26" s="61" t="s">
        <v>254</v>
      </c>
      <c r="F26" s="62" t="s">
        <v>67</v>
      </c>
      <c r="G26" s="63">
        <v>4.0659999999999998</v>
      </c>
      <c r="H26" s="128"/>
      <c r="I26" s="64">
        <f>ROUND(G26*H26,2)</f>
        <v>0</v>
      </c>
      <c r="J26" s="42"/>
      <c r="K26" s="43"/>
      <c r="P26" s="30"/>
      <c r="R26" s="30"/>
      <c r="T26" s="31"/>
    </row>
    <row r="27" spans="1:20" s="28" customFormat="1" x14ac:dyDescent="0.2">
      <c r="A27" s="42" t="s">
        <v>31</v>
      </c>
      <c r="B27" s="65"/>
      <c r="C27" s="66"/>
      <c r="D27" s="67"/>
      <c r="E27" s="61" t="s">
        <v>253</v>
      </c>
      <c r="F27" s="68"/>
      <c r="G27" s="69"/>
      <c r="H27" s="148"/>
      <c r="I27" s="70"/>
      <c r="J27" s="42"/>
      <c r="K27" s="43"/>
      <c r="P27" s="30"/>
      <c r="R27" s="30"/>
      <c r="T27" s="31"/>
    </row>
    <row r="28" spans="1:20" s="28" customFormat="1" ht="51" x14ac:dyDescent="0.2">
      <c r="A28" s="42" t="s">
        <v>33</v>
      </c>
      <c r="B28" s="65"/>
      <c r="C28" s="66"/>
      <c r="D28" s="67"/>
      <c r="E28" s="71" t="s">
        <v>252</v>
      </c>
      <c r="F28" s="68"/>
      <c r="G28" s="69"/>
      <c r="H28" s="148"/>
      <c r="I28" s="70"/>
      <c r="J28" s="42"/>
      <c r="K28" s="43"/>
      <c r="P28" s="30"/>
      <c r="R28" s="30"/>
      <c r="T28" s="31"/>
    </row>
    <row r="29" spans="1:20" s="28" customFormat="1" ht="12.75" customHeight="1" x14ac:dyDescent="0.2">
      <c r="A29" s="47" t="s">
        <v>35</v>
      </c>
      <c r="B29" s="107"/>
      <c r="C29" s="108"/>
      <c r="D29" s="109"/>
      <c r="E29" s="127" t="s">
        <v>247</v>
      </c>
      <c r="F29" s="138" t="s">
        <v>70</v>
      </c>
      <c r="G29" s="111"/>
      <c r="H29" s="149"/>
      <c r="I29" s="112"/>
      <c r="J29" s="42"/>
      <c r="K29" s="43"/>
      <c r="P29" s="30"/>
      <c r="R29" s="30"/>
      <c r="T29" s="31"/>
    </row>
    <row r="30" spans="1:20" s="28" customFormat="1" x14ac:dyDescent="0.2">
      <c r="A30" s="41" t="s">
        <v>27</v>
      </c>
      <c r="B30" s="59">
        <v>6</v>
      </c>
      <c r="C30" s="60" t="s">
        <v>251</v>
      </c>
      <c r="D30" s="61"/>
      <c r="E30" s="61" t="s">
        <v>250</v>
      </c>
      <c r="F30" s="62" t="s">
        <v>67</v>
      </c>
      <c r="G30" s="63">
        <v>4.62</v>
      </c>
      <c r="H30" s="128"/>
      <c r="I30" s="64">
        <f>ROUND(G30*H30,2)</f>
        <v>0</v>
      </c>
      <c r="J30" s="42"/>
      <c r="K30" s="43"/>
      <c r="P30" s="30"/>
      <c r="R30" s="30"/>
      <c r="T30" s="31"/>
    </row>
    <row r="31" spans="1:20" s="28" customFormat="1" x14ac:dyDescent="0.2">
      <c r="A31" s="42" t="s">
        <v>31</v>
      </c>
      <c r="B31" s="65"/>
      <c r="C31" s="66"/>
      <c r="D31" s="67"/>
      <c r="E31" s="61" t="s">
        <v>249</v>
      </c>
      <c r="F31" s="68"/>
      <c r="G31" s="69"/>
      <c r="H31" s="148"/>
      <c r="I31" s="70"/>
      <c r="J31" s="42"/>
      <c r="K31" s="43"/>
      <c r="P31" s="30"/>
      <c r="R31" s="30"/>
      <c r="T31" s="31"/>
    </row>
    <row r="32" spans="1:20" s="28" customFormat="1" ht="51" x14ac:dyDescent="0.2">
      <c r="A32" s="42" t="s">
        <v>33</v>
      </c>
      <c r="B32" s="65"/>
      <c r="C32" s="66"/>
      <c r="D32" s="67"/>
      <c r="E32" s="71" t="s">
        <v>248</v>
      </c>
      <c r="F32" s="68"/>
      <c r="G32" s="69"/>
      <c r="H32" s="148"/>
      <c r="I32" s="70"/>
      <c r="J32" s="42"/>
      <c r="K32" s="43"/>
      <c r="P32" s="30"/>
      <c r="R32" s="30"/>
      <c r="T32" s="31"/>
    </row>
    <row r="33" spans="1:20" s="28" customFormat="1" ht="12.75" customHeight="1" x14ac:dyDescent="0.2">
      <c r="A33" s="42" t="s">
        <v>35</v>
      </c>
      <c r="B33" s="113"/>
      <c r="C33" s="114"/>
      <c r="D33" s="115"/>
      <c r="E33" s="127" t="s">
        <v>247</v>
      </c>
      <c r="F33" s="129" t="s">
        <v>70</v>
      </c>
      <c r="G33" s="69"/>
      <c r="H33" s="148"/>
      <c r="I33" s="70"/>
      <c r="J33" s="42"/>
      <c r="K33" s="43"/>
      <c r="P33" s="30"/>
      <c r="R33" s="30"/>
      <c r="T33" s="31"/>
    </row>
    <row r="34" spans="1:20" s="28" customFormat="1" ht="12.75" customHeight="1" x14ac:dyDescent="0.2">
      <c r="A34" s="48" t="s">
        <v>24</v>
      </c>
      <c r="B34" s="51"/>
      <c r="C34" s="52" t="s">
        <v>17</v>
      </c>
      <c r="D34" s="53"/>
      <c r="E34" s="54" t="s">
        <v>120</v>
      </c>
      <c r="F34" s="55"/>
      <c r="G34" s="56"/>
      <c r="H34" s="146"/>
      <c r="I34" s="57">
        <f>SUM($I$35:$I$50)</f>
        <v>0</v>
      </c>
      <c r="J34" s="42"/>
      <c r="K34" s="43"/>
      <c r="P34" s="30"/>
      <c r="R34" s="30"/>
      <c r="T34" s="31"/>
    </row>
    <row r="35" spans="1:20" s="28" customFormat="1" x14ac:dyDescent="0.2">
      <c r="A35" s="44" t="s">
        <v>27</v>
      </c>
      <c r="B35" s="59">
        <v>7</v>
      </c>
      <c r="C35" s="60" t="s">
        <v>246</v>
      </c>
      <c r="D35" s="61"/>
      <c r="E35" s="97" t="s">
        <v>245</v>
      </c>
      <c r="F35" s="62" t="s">
        <v>67</v>
      </c>
      <c r="G35" s="63">
        <v>5.1000000000000005</v>
      </c>
      <c r="H35" s="128"/>
      <c r="I35" s="64">
        <f>ROUND(G35*H35,2)</f>
        <v>0</v>
      </c>
      <c r="J35" s="42"/>
      <c r="K35" s="43"/>
      <c r="P35" s="30"/>
      <c r="R35" s="30"/>
      <c r="T35" s="31"/>
    </row>
    <row r="36" spans="1:20" s="28" customFormat="1" x14ac:dyDescent="0.2">
      <c r="A36" s="45" t="s">
        <v>31</v>
      </c>
      <c r="B36" s="99"/>
      <c r="C36" s="100"/>
      <c r="D36" s="101"/>
      <c r="E36" s="97" t="s">
        <v>244</v>
      </c>
      <c r="F36" s="102"/>
      <c r="G36" s="103"/>
      <c r="H36" s="147"/>
      <c r="I36" s="104"/>
      <c r="J36" s="42"/>
      <c r="K36" s="43"/>
      <c r="P36" s="30"/>
      <c r="R36" s="30"/>
      <c r="T36" s="31"/>
    </row>
    <row r="37" spans="1:20" s="28" customFormat="1" ht="51" x14ac:dyDescent="0.2">
      <c r="A37" s="43" t="s">
        <v>33</v>
      </c>
      <c r="B37" s="65"/>
      <c r="C37" s="66"/>
      <c r="D37" s="67"/>
      <c r="E37" s="105" t="s">
        <v>243</v>
      </c>
      <c r="F37" s="68"/>
      <c r="G37" s="69"/>
      <c r="H37" s="148"/>
      <c r="I37" s="70"/>
      <c r="J37" s="42"/>
      <c r="K37" s="43"/>
      <c r="P37" s="30"/>
      <c r="R37" s="30"/>
      <c r="T37" s="31"/>
    </row>
    <row r="38" spans="1:20" s="28" customFormat="1" ht="12.75" customHeight="1" x14ac:dyDescent="0.2">
      <c r="A38" s="46" t="s">
        <v>35</v>
      </c>
      <c r="B38" s="107"/>
      <c r="C38" s="108"/>
      <c r="D38" s="109"/>
      <c r="E38" s="96" t="s">
        <v>242</v>
      </c>
      <c r="F38" s="138" t="s">
        <v>70</v>
      </c>
      <c r="G38" s="111"/>
      <c r="H38" s="149"/>
      <c r="I38" s="112"/>
      <c r="J38" s="42"/>
      <c r="K38" s="43"/>
      <c r="P38" s="30"/>
      <c r="R38" s="30"/>
      <c r="T38" s="31"/>
    </row>
    <row r="39" spans="1:20" s="28" customFormat="1" x14ac:dyDescent="0.2">
      <c r="A39" s="44" t="s">
        <v>27</v>
      </c>
      <c r="B39" s="59">
        <v>8</v>
      </c>
      <c r="C39" s="60" t="s">
        <v>241</v>
      </c>
      <c r="D39" s="61"/>
      <c r="E39" s="97" t="s">
        <v>240</v>
      </c>
      <c r="F39" s="62" t="s">
        <v>67</v>
      </c>
      <c r="G39" s="63">
        <v>6.5990000000000002</v>
      </c>
      <c r="H39" s="128"/>
      <c r="I39" s="64">
        <f>ROUND(G39*H39,2)</f>
        <v>0</v>
      </c>
      <c r="J39" s="42"/>
      <c r="K39" s="43"/>
      <c r="P39" s="30"/>
      <c r="R39" s="30"/>
      <c r="T39" s="31"/>
    </row>
    <row r="40" spans="1:20" s="28" customFormat="1" ht="25.5" x14ac:dyDescent="0.2">
      <c r="A40" s="45" t="s">
        <v>31</v>
      </c>
      <c r="B40" s="99"/>
      <c r="C40" s="100"/>
      <c r="D40" s="101"/>
      <c r="E40" s="97" t="s">
        <v>239</v>
      </c>
      <c r="F40" s="102"/>
      <c r="G40" s="103"/>
      <c r="H40" s="147"/>
      <c r="I40" s="104"/>
      <c r="J40" s="42"/>
      <c r="K40" s="43"/>
      <c r="P40" s="30"/>
      <c r="R40" s="30"/>
      <c r="T40" s="31"/>
    </row>
    <row r="41" spans="1:20" s="28" customFormat="1" ht="51" x14ac:dyDescent="0.2">
      <c r="A41" s="43" t="s">
        <v>33</v>
      </c>
      <c r="B41" s="65"/>
      <c r="C41" s="66"/>
      <c r="D41" s="67"/>
      <c r="E41" s="105" t="s">
        <v>238</v>
      </c>
      <c r="F41" s="68"/>
      <c r="G41" s="69"/>
      <c r="H41" s="148"/>
      <c r="I41" s="70"/>
      <c r="J41" s="42"/>
      <c r="K41" s="43"/>
      <c r="P41" s="30"/>
      <c r="R41" s="30"/>
      <c r="T41" s="31"/>
    </row>
    <row r="42" spans="1:20" s="28" customFormat="1" ht="12.75" customHeight="1" x14ac:dyDescent="0.2">
      <c r="A42" s="46" t="s">
        <v>35</v>
      </c>
      <c r="B42" s="107"/>
      <c r="C42" s="108"/>
      <c r="D42" s="109"/>
      <c r="E42" s="96" t="s">
        <v>237</v>
      </c>
      <c r="F42" s="138" t="s">
        <v>70</v>
      </c>
      <c r="G42" s="111"/>
      <c r="H42" s="149"/>
      <c r="I42" s="112"/>
      <c r="J42" s="42"/>
      <c r="K42" s="43"/>
      <c r="P42" s="30"/>
      <c r="R42" s="30"/>
      <c r="T42" s="31"/>
    </row>
    <row r="43" spans="1:20" s="28" customFormat="1" x14ac:dyDescent="0.2">
      <c r="A43" s="44" t="s">
        <v>27</v>
      </c>
      <c r="B43" s="59">
        <v>9</v>
      </c>
      <c r="C43" s="60" t="s">
        <v>236</v>
      </c>
      <c r="D43" s="61"/>
      <c r="E43" s="97" t="s">
        <v>235</v>
      </c>
      <c r="F43" s="62" t="s">
        <v>45</v>
      </c>
      <c r="G43" s="63">
        <v>0.129</v>
      </c>
      <c r="H43" s="128"/>
      <c r="I43" s="64">
        <f>ROUND(G43*H43,2)</f>
        <v>0</v>
      </c>
      <c r="J43" s="42"/>
      <c r="K43" s="43"/>
      <c r="P43" s="30"/>
      <c r="R43" s="30"/>
      <c r="T43" s="31"/>
    </row>
    <row r="44" spans="1:20" s="28" customFormat="1" ht="25.5" x14ac:dyDescent="0.2">
      <c r="A44" s="45" t="s">
        <v>31</v>
      </c>
      <c r="B44" s="99"/>
      <c r="C44" s="100"/>
      <c r="D44" s="101"/>
      <c r="E44" s="97" t="s">
        <v>234</v>
      </c>
      <c r="F44" s="102"/>
      <c r="G44" s="103"/>
      <c r="H44" s="147"/>
      <c r="I44" s="104"/>
      <c r="J44" s="42"/>
      <c r="K44" s="43"/>
      <c r="P44" s="30"/>
      <c r="R44" s="30"/>
      <c r="T44" s="31"/>
    </row>
    <row r="45" spans="1:20" s="28" customFormat="1" ht="51" x14ac:dyDescent="0.2">
      <c r="A45" s="43" t="s">
        <v>33</v>
      </c>
      <c r="B45" s="65"/>
      <c r="C45" s="66"/>
      <c r="D45" s="67"/>
      <c r="E45" s="105" t="s">
        <v>233</v>
      </c>
      <c r="F45" s="68"/>
      <c r="G45" s="69"/>
      <c r="H45" s="148"/>
      <c r="I45" s="70"/>
      <c r="J45" s="42"/>
      <c r="K45" s="43"/>
      <c r="P45" s="30"/>
      <c r="R45" s="30"/>
      <c r="T45" s="31"/>
    </row>
    <row r="46" spans="1:20" s="28" customFormat="1" ht="12.75" customHeight="1" x14ac:dyDescent="0.2">
      <c r="A46" s="46" t="s">
        <v>35</v>
      </c>
      <c r="B46" s="107"/>
      <c r="C46" s="108"/>
      <c r="D46" s="109"/>
      <c r="E46" s="96" t="s">
        <v>232</v>
      </c>
      <c r="F46" s="138" t="s">
        <v>70</v>
      </c>
      <c r="G46" s="111"/>
      <c r="H46" s="149"/>
      <c r="I46" s="112"/>
      <c r="J46" s="42"/>
      <c r="K46" s="43"/>
      <c r="P46" s="30"/>
      <c r="R46" s="30"/>
      <c r="T46" s="31"/>
    </row>
    <row r="47" spans="1:20" s="28" customFormat="1" x14ac:dyDescent="0.2">
      <c r="A47" s="44" t="s">
        <v>27</v>
      </c>
      <c r="B47" s="59">
        <v>10</v>
      </c>
      <c r="C47" s="60" t="s">
        <v>231</v>
      </c>
      <c r="D47" s="61"/>
      <c r="E47" s="97" t="s">
        <v>230</v>
      </c>
      <c r="F47" s="62" t="s">
        <v>119</v>
      </c>
      <c r="G47" s="63">
        <v>9.5</v>
      </c>
      <c r="H47" s="128"/>
      <c r="I47" s="64">
        <f>ROUND(G47*H47,2)</f>
        <v>0</v>
      </c>
      <c r="J47" s="42"/>
      <c r="K47" s="43"/>
      <c r="P47" s="30"/>
      <c r="R47" s="30"/>
      <c r="T47" s="31"/>
    </row>
    <row r="48" spans="1:20" s="28" customFormat="1" x14ac:dyDescent="0.2">
      <c r="A48" s="45" t="s">
        <v>31</v>
      </c>
      <c r="B48" s="99"/>
      <c r="C48" s="100"/>
      <c r="D48" s="101"/>
      <c r="E48" s="97" t="s">
        <v>229</v>
      </c>
      <c r="F48" s="102"/>
      <c r="G48" s="103"/>
      <c r="H48" s="147"/>
      <c r="I48" s="104"/>
      <c r="J48" s="42"/>
      <c r="K48" s="43"/>
      <c r="P48" s="30"/>
      <c r="R48" s="30"/>
      <c r="T48" s="31"/>
    </row>
    <row r="49" spans="1:20" s="28" customFormat="1" ht="51" x14ac:dyDescent="0.2">
      <c r="A49" s="43" t="s">
        <v>33</v>
      </c>
      <c r="B49" s="65"/>
      <c r="C49" s="66"/>
      <c r="D49" s="67"/>
      <c r="E49" s="105" t="s">
        <v>228</v>
      </c>
      <c r="F49" s="68"/>
      <c r="G49" s="69"/>
      <c r="H49" s="148"/>
      <c r="I49" s="70"/>
      <c r="J49" s="42"/>
      <c r="K49" s="43"/>
      <c r="P49" s="30"/>
      <c r="R49" s="30"/>
      <c r="T49" s="31"/>
    </row>
    <row r="50" spans="1:20" s="28" customFormat="1" ht="12.75" customHeight="1" x14ac:dyDescent="0.2">
      <c r="A50" s="46" t="s">
        <v>35</v>
      </c>
      <c r="B50" s="107"/>
      <c r="C50" s="108"/>
      <c r="D50" s="109"/>
      <c r="E50" s="96" t="s">
        <v>227</v>
      </c>
      <c r="F50" s="138" t="s">
        <v>70</v>
      </c>
      <c r="G50" s="111"/>
      <c r="H50" s="149"/>
      <c r="I50" s="112"/>
      <c r="J50" s="42"/>
      <c r="K50" s="43"/>
      <c r="P50" s="30"/>
      <c r="R50" s="30"/>
      <c r="T50" s="31"/>
    </row>
    <row r="51" spans="1:20" s="28" customFormat="1" ht="12.75" customHeight="1" x14ac:dyDescent="0.2">
      <c r="A51" s="49" t="s">
        <v>24</v>
      </c>
      <c r="B51" s="139"/>
      <c r="C51" s="140" t="s">
        <v>226</v>
      </c>
      <c r="D51" s="141"/>
      <c r="E51" s="54" t="s">
        <v>225</v>
      </c>
      <c r="F51" s="142"/>
      <c r="G51" s="143"/>
      <c r="H51" s="144"/>
      <c r="I51" s="145">
        <f>SUM($I$52:$I$59)</f>
        <v>0</v>
      </c>
      <c r="J51" s="42"/>
      <c r="K51" s="43"/>
      <c r="P51" s="30"/>
      <c r="R51" s="30"/>
      <c r="T51" s="31"/>
    </row>
    <row r="52" spans="1:20" s="28" customFormat="1" ht="25.5" x14ac:dyDescent="0.2">
      <c r="A52" s="44" t="s">
        <v>27</v>
      </c>
      <c r="B52" s="59">
        <v>11</v>
      </c>
      <c r="C52" s="60" t="s">
        <v>224</v>
      </c>
      <c r="D52" s="61"/>
      <c r="E52" s="97" t="s">
        <v>223</v>
      </c>
      <c r="F52" s="62" t="s">
        <v>79</v>
      </c>
      <c r="G52" s="63">
        <v>1</v>
      </c>
      <c r="H52" s="128"/>
      <c r="I52" s="64">
        <f>ROUND(G52*H52,2)</f>
        <v>0</v>
      </c>
      <c r="J52" s="42"/>
      <c r="K52" s="43"/>
      <c r="P52" s="30"/>
      <c r="R52" s="30"/>
      <c r="T52" s="31"/>
    </row>
    <row r="53" spans="1:20" s="28" customFormat="1" x14ac:dyDescent="0.2">
      <c r="A53" s="45" t="s">
        <v>31</v>
      </c>
      <c r="B53" s="99"/>
      <c r="C53" s="100"/>
      <c r="D53" s="101"/>
      <c r="E53" s="97" t="s">
        <v>222</v>
      </c>
      <c r="F53" s="102"/>
      <c r="G53" s="103"/>
      <c r="H53" s="147"/>
      <c r="I53" s="104"/>
      <c r="J53" s="42"/>
      <c r="K53" s="43"/>
      <c r="P53" s="30"/>
      <c r="R53" s="30"/>
      <c r="T53" s="31"/>
    </row>
    <row r="54" spans="1:20" s="28" customFormat="1" ht="51" x14ac:dyDescent="0.2">
      <c r="A54" s="43" t="s">
        <v>33</v>
      </c>
      <c r="B54" s="65"/>
      <c r="C54" s="66"/>
      <c r="D54" s="67"/>
      <c r="E54" s="105" t="s">
        <v>113</v>
      </c>
      <c r="F54" s="68"/>
      <c r="G54" s="69"/>
      <c r="H54" s="148"/>
      <c r="I54" s="70"/>
      <c r="J54" s="42"/>
      <c r="K54" s="43"/>
      <c r="P54" s="30"/>
      <c r="R54" s="30"/>
      <c r="T54" s="31"/>
    </row>
    <row r="55" spans="1:20" s="28" customFormat="1" ht="12.75" customHeight="1" x14ac:dyDescent="0.2">
      <c r="A55" s="46" t="s">
        <v>35</v>
      </c>
      <c r="B55" s="107"/>
      <c r="C55" s="108"/>
      <c r="D55" s="109"/>
      <c r="E55" s="96" t="s">
        <v>221</v>
      </c>
      <c r="F55" s="138" t="s">
        <v>70</v>
      </c>
      <c r="G55" s="111"/>
      <c r="H55" s="149"/>
      <c r="I55" s="112"/>
      <c r="J55" s="42"/>
      <c r="K55" s="43"/>
      <c r="P55" s="30"/>
      <c r="R55" s="30"/>
      <c r="T55" s="31"/>
    </row>
    <row r="56" spans="1:20" s="28" customFormat="1" x14ac:dyDescent="0.2">
      <c r="A56" s="44" t="s">
        <v>27</v>
      </c>
      <c r="B56" s="59">
        <v>12</v>
      </c>
      <c r="C56" s="60" t="s">
        <v>220</v>
      </c>
      <c r="D56" s="61"/>
      <c r="E56" s="97" t="s">
        <v>219</v>
      </c>
      <c r="F56" s="62" t="s">
        <v>79</v>
      </c>
      <c r="G56" s="63">
        <v>1</v>
      </c>
      <c r="H56" s="128"/>
      <c r="I56" s="64">
        <f>ROUND(G56*H56,2)</f>
        <v>0</v>
      </c>
      <c r="J56" s="42"/>
      <c r="K56" s="43"/>
      <c r="P56" s="30"/>
      <c r="R56" s="30"/>
      <c r="T56" s="31"/>
    </row>
    <row r="57" spans="1:20" s="28" customFormat="1" x14ac:dyDescent="0.2">
      <c r="A57" s="45" t="s">
        <v>31</v>
      </c>
      <c r="B57" s="99"/>
      <c r="C57" s="100"/>
      <c r="D57" s="101"/>
      <c r="E57" s="97"/>
      <c r="F57" s="102"/>
      <c r="G57" s="103"/>
      <c r="H57" s="147"/>
      <c r="I57" s="104"/>
      <c r="J57" s="42"/>
      <c r="K57" s="43"/>
      <c r="P57" s="30"/>
      <c r="R57" s="30"/>
      <c r="T57" s="31"/>
    </row>
    <row r="58" spans="1:20" s="28" customFormat="1" ht="51" x14ac:dyDescent="0.2">
      <c r="A58" s="43" t="s">
        <v>33</v>
      </c>
      <c r="B58" s="65"/>
      <c r="C58" s="66"/>
      <c r="D58" s="67"/>
      <c r="E58" s="105" t="s">
        <v>113</v>
      </c>
      <c r="F58" s="68"/>
      <c r="G58" s="69"/>
      <c r="H58" s="148"/>
      <c r="I58" s="70"/>
      <c r="J58" s="42"/>
      <c r="K58" s="43"/>
      <c r="P58" s="30"/>
      <c r="R58" s="30"/>
      <c r="T58" s="31"/>
    </row>
    <row r="59" spans="1:20" s="28" customFormat="1" ht="12.75" customHeight="1" x14ac:dyDescent="0.2">
      <c r="A59" s="46" t="s">
        <v>35</v>
      </c>
      <c r="B59" s="107"/>
      <c r="C59" s="108"/>
      <c r="D59" s="109"/>
      <c r="E59" s="96" t="s">
        <v>218</v>
      </c>
      <c r="F59" s="138" t="s">
        <v>70</v>
      </c>
      <c r="G59" s="111"/>
      <c r="H59" s="149"/>
      <c r="I59" s="112"/>
      <c r="J59" s="42"/>
      <c r="K59" s="43"/>
      <c r="P59" s="30"/>
      <c r="R59" s="30"/>
      <c r="T59" s="31"/>
    </row>
    <row r="60" spans="1:20" s="28" customFormat="1" ht="12.75" customHeight="1" x14ac:dyDescent="0.2">
      <c r="A60" s="48" t="s">
        <v>24</v>
      </c>
      <c r="B60" s="51"/>
      <c r="C60" s="52" t="s">
        <v>22</v>
      </c>
      <c r="D60" s="53"/>
      <c r="E60" s="54" t="s">
        <v>88</v>
      </c>
      <c r="F60" s="55"/>
      <c r="G60" s="56"/>
      <c r="H60" s="146"/>
      <c r="I60" s="57">
        <f>SUM($I$61:$I$64)</f>
        <v>0</v>
      </c>
      <c r="J60" s="42"/>
      <c r="K60" s="43"/>
      <c r="P60" s="30"/>
      <c r="R60" s="30"/>
      <c r="T60" s="31"/>
    </row>
    <row r="61" spans="1:20" s="28" customFormat="1" x14ac:dyDescent="0.2">
      <c r="A61" s="44" t="s">
        <v>27</v>
      </c>
      <c r="B61" s="59">
        <v>13</v>
      </c>
      <c r="C61" s="60" t="s">
        <v>217</v>
      </c>
      <c r="D61" s="61"/>
      <c r="E61" s="97" t="s">
        <v>216</v>
      </c>
      <c r="F61" s="62" t="s">
        <v>73</v>
      </c>
      <c r="G61" s="63">
        <v>24.33</v>
      </c>
      <c r="H61" s="128"/>
      <c r="I61" s="64">
        <f>ROUND(G61*H61,2)</f>
        <v>0</v>
      </c>
      <c r="J61" s="42"/>
      <c r="K61" s="43"/>
      <c r="P61" s="30"/>
      <c r="R61" s="30"/>
      <c r="T61" s="31"/>
    </row>
    <row r="62" spans="1:20" s="28" customFormat="1" x14ac:dyDescent="0.2">
      <c r="A62" s="45" t="s">
        <v>31</v>
      </c>
      <c r="B62" s="99"/>
      <c r="C62" s="100"/>
      <c r="D62" s="101"/>
      <c r="E62" s="97" t="s">
        <v>68</v>
      </c>
      <c r="F62" s="102"/>
      <c r="G62" s="103"/>
      <c r="H62" s="147"/>
      <c r="I62" s="104"/>
      <c r="J62" s="42"/>
      <c r="K62" s="43"/>
      <c r="P62" s="30"/>
      <c r="R62" s="30"/>
      <c r="T62" s="31"/>
    </row>
    <row r="63" spans="1:20" s="28" customFormat="1" ht="51" x14ac:dyDescent="0.2">
      <c r="A63" s="43" t="s">
        <v>33</v>
      </c>
      <c r="B63" s="65"/>
      <c r="C63" s="66"/>
      <c r="D63" s="67"/>
      <c r="E63" s="105" t="s">
        <v>215</v>
      </c>
      <c r="F63" s="68"/>
      <c r="G63" s="69"/>
      <c r="H63" s="148"/>
      <c r="I63" s="70"/>
      <c r="J63" s="42"/>
      <c r="K63" s="43"/>
      <c r="P63" s="30"/>
      <c r="R63" s="30"/>
      <c r="T63" s="31"/>
    </row>
    <row r="64" spans="1:20" s="28" customFormat="1" ht="12.75" customHeight="1" x14ac:dyDescent="0.2">
      <c r="A64" s="46" t="s">
        <v>35</v>
      </c>
      <c r="B64" s="107"/>
      <c r="C64" s="108"/>
      <c r="D64" s="109"/>
      <c r="E64" s="96" t="s">
        <v>145</v>
      </c>
      <c r="F64" s="138" t="s">
        <v>70</v>
      </c>
      <c r="G64" s="111"/>
      <c r="H64" s="149"/>
      <c r="I64" s="112"/>
      <c r="J64" s="42"/>
      <c r="K64" s="43"/>
      <c r="P64" s="30"/>
      <c r="R64" s="30"/>
      <c r="T64" s="31"/>
    </row>
  </sheetData>
  <dataConsolidate link="1"/>
  <mergeCells count="10">
    <mergeCell ref="G5:G6"/>
    <mergeCell ref="H5:I5"/>
    <mergeCell ref="C3:D3"/>
    <mergeCell ref="C4:D4"/>
    <mergeCell ref="A5:A6"/>
    <mergeCell ref="B5:B6"/>
    <mergeCell ref="C5:C6"/>
    <mergeCell ref="D5:D6"/>
    <mergeCell ref="E5:E6"/>
    <mergeCell ref="F5:F6"/>
  </mergeCells>
  <conditionalFormatting sqref="G1:G1048576">
    <cfRule type="expression" dxfId="67" priority="1">
      <formula>AND(ISNUMBER($G1),$G1=0)</formula>
    </cfRule>
  </conditionalFormatting>
  <conditionalFormatting sqref="K1:K1048576">
    <cfRule type="cellIs" dxfId="66" priority="2" operator="greaterThan">
      <formula>0</formula>
    </cfRule>
    <cfRule type="expression" dxfId="65" priority="3" stopIfTrue="1">
      <formula>"&lt;&gt;je.odkaz($K1)"""</formula>
    </cfRule>
  </conditionalFormatting>
  <printOptions horizontalCentered="1"/>
  <pageMargins left="0.55118110236220474" right="0.55118110236220474" top="0.78740157480314965" bottom="0.59055118110236227" header="0.51181102362204722" footer="0.51181102362204722"/>
  <pageSetup paperSize="9" scale="84"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F62A3-C586-4614-B610-95BD4FFDBF1C}">
  <sheetPr codeName="List1">
    <pageSetUpPr fitToPage="1"/>
  </sheetPr>
  <dimension ref="A1:O136"/>
  <sheetViews>
    <sheetView showGridLines="0" topLeftCell="B1" zoomScale="85" zoomScaleNormal="85" zoomScaleSheetLayoutView="85" workbookViewId="0">
      <pane ySplit="12" topLeftCell="A13" activePane="bottomLeft" state="frozen"/>
      <selection activeCell="B1" sqref="B1"/>
      <selection pane="bottomLeft" activeCell="H15" sqref="H15"/>
    </sheetView>
  </sheetViews>
  <sheetFormatPr defaultColWidth="8" defaultRowHeight="11.25" x14ac:dyDescent="0.2"/>
  <cols>
    <col min="1" max="1" width="2.75" style="218" hidden="1" customWidth="1"/>
    <col min="2" max="2" width="7.5" style="218" customWidth="1"/>
    <col min="3" max="3" width="9.25" style="218" customWidth="1"/>
    <col min="4" max="4" width="8.75" style="218" customWidth="1"/>
    <col min="5" max="5" width="10" style="218" customWidth="1"/>
    <col min="6" max="6" width="64.875" style="218" customWidth="1"/>
    <col min="7" max="7" width="7.875" style="220" customWidth="1"/>
    <col min="8" max="8" width="11.375" style="220" customWidth="1"/>
    <col min="9" max="9" width="9.5" style="220" customWidth="1"/>
    <col min="10" max="10" width="8.875" style="220" customWidth="1"/>
    <col min="11" max="11" width="11.25" style="220" customWidth="1"/>
    <col min="12" max="12" width="16.625" style="220" customWidth="1"/>
    <col min="13" max="14" width="8" style="218"/>
    <col min="15" max="15" width="8" style="218" customWidth="1"/>
    <col min="16" max="16384" width="8" style="218"/>
  </cols>
  <sheetData>
    <row r="1" spans="1:15" s="161" customFormat="1" ht="30.75" customHeight="1" thickTop="1" thickBot="1" x14ac:dyDescent="0.25">
      <c r="B1" s="365" t="s">
        <v>343</v>
      </c>
      <c r="C1" s="366"/>
      <c r="D1" s="366"/>
      <c r="E1" s="366"/>
      <c r="F1" s="366"/>
      <c r="G1" s="366"/>
      <c r="H1" s="366"/>
      <c r="I1" s="162"/>
      <c r="J1" s="163"/>
      <c r="K1" s="163"/>
      <c r="L1" s="164" t="s">
        <v>344</v>
      </c>
    </row>
    <row r="2" spans="1:15" s="161" customFormat="1" ht="57" customHeight="1" thickTop="1" thickBot="1" x14ac:dyDescent="0.25">
      <c r="B2" s="367" t="s">
        <v>1</v>
      </c>
      <c r="C2" s="368"/>
      <c r="D2" s="165" t="s">
        <v>345</v>
      </c>
      <c r="E2" s="166"/>
      <c r="F2" s="167" t="s">
        <v>2</v>
      </c>
      <c r="G2" s="168"/>
      <c r="H2" s="169"/>
      <c r="I2" s="369" t="s">
        <v>346</v>
      </c>
      <c r="J2" s="370"/>
      <c r="K2" s="371">
        <f>SUMIFS(L:L,B:B,"SOUČET")</f>
        <v>0</v>
      </c>
      <c r="L2" s="372"/>
    </row>
    <row r="3" spans="1:15" s="161" customFormat="1" ht="42.75" customHeight="1" thickTop="1" thickBot="1" x14ac:dyDescent="0.25">
      <c r="B3" s="170" t="s">
        <v>347</v>
      </c>
      <c r="C3" s="171"/>
      <c r="D3" s="172" t="s">
        <v>344</v>
      </c>
      <c r="E3" s="173"/>
      <c r="F3" s="174" t="s">
        <v>348</v>
      </c>
      <c r="G3" s="175"/>
      <c r="H3" s="176"/>
      <c r="I3" s="177"/>
      <c r="J3" s="178"/>
      <c r="K3" s="373"/>
      <c r="L3" s="374"/>
    </row>
    <row r="4" spans="1:15" s="161" customFormat="1" ht="18" customHeight="1" thickTop="1" x14ac:dyDescent="0.2">
      <c r="B4" s="360" t="s">
        <v>349</v>
      </c>
      <c r="C4" s="361"/>
      <c r="D4" s="362"/>
      <c r="E4" s="179" t="s">
        <v>350</v>
      </c>
      <c r="F4" s="180" t="str">
        <f>INDEX('[1]Kategorie monitoringu'!A1:B34,MATCH(E4,'[1]Kategorie monitoringu'!A1:A34,0),2)</f>
        <v xml:space="preserve"> Rozvody VN, NN, osvětlení a dálkové ovládání odpojovačů</v>
      </c>
      <c r="G4" s="181"/>
      <c r="H4" s="182"/>
      <c r="I4" s="363" t="s">
        <v>351</v>
      </c>
      <c r="J4" s="364"/>
      <c r="K4" s="183"/>
      <c r="L4" s="184"/>
    </row>
    <row r="5" spans="1:15" s="161" customFormat="1" ht="18" customHeight="1" x14ac:dyDescent="0.2">
      <c r="B5" s="185" t="s">
        <v>352</v>
      </c>
      <c r="C5" s="186"/>
      <c r="D5" s="186"/>
      <c r="E5" s="179" t="s">
        <v>353</v>
      </c>
      <c r="F5" s="375" t="str">
        <f>IF((E5="Stádium 2"),"  Dokumentace pro územní řízení - DUR",(IF((E5="Stádium 3"),"  Projektová dokumentace (DOS/DSP)","")))</f>
        <v xml:space="preserve">  Projektová dokumentace (DOS/DSP)</v>
      </c>
      <c r="G5" s="375"/>
      <c r="H5" s="376"/>
      <c r="I5" s="377" t="s">
        <v>354</v>
      </c>
      <c r="J5" s="362"/>
      <c r="K5" s="187"/>
      <c r="L5" s="188"/>
    </row>
    <row r="6" spans="1:15" s="161" customFormat="1" ht="18" customHeight="1" x14ac:dyDescent="0.2">
      <c r="B6" s="185" t="s">
        <v>355</v>
      </c>
      <c r="C6" s="186"/>
      <c r="D6" s="186"/>
      <c r="E6" s="187" t="s">
        <v>356</v>
      </c>
      <c r="F6" s="378" t="s">
        <v>357</v>
      </c>
      <c r="G6" s="378"/>
      <c r="H6" s="379"/>
      <c r="I6" s="377" t="s">
        <v>358</v>
      </c>
      <c r="J6" s="362"/>
      <c r="K6" s="187" t="s">
        <v>359</v>
      </c>
      <c r="L6" s="188"/>
      <c r="O6" s="189"/>
    </row>
    <row r="7" spans="1:15" s="161" customFormat="1" ht="18" customHeight="1" x14ac:dyDescent="0.2">
      <c r="B7" s="380" t="s">
        <v>360</v>
      </c>
      <c r="C7" s="381"/>
      <c r="D7" s="381"/>
      <c r="E7" s="190"/>
      <c r="F7" s="382" t="s">
        <v>361</v>
      </c>
      <c r="G7" s="383"/>
      <c r="H7" s="384"/>
      <c r="I7" s="385" t="s">
        <v>362</v>
      </c>
      <c r="J7" s="361"/>
      <c r="K7" s="191"/>
      <c r="L7" s="188"/>
      <c r="O7" s="192"/>
    </row>
    <row r="8" spans="1:15" s="161" customFormat="1" ht="19.5" customHeight="1" thickBot="1" x14ac:dyDescent="0.25">
      <c r="B8" s="392" t="s">
        <v>363</v>
      </c>
      <c r="C8" s="393"/>
      <c r="D8" s="393"/>
      <c r="E8" s="193"/>
      <c r="F8" s="194"/>
      <c r="G8" s="394"/>
      <c r="H8" s="395"/>
      <c r="I8" s="396" t="s">
        <v>364</v>
      </c>
      <c r="J8" s="381"/>
      <c r="K8" s="195"/>
      <c r="L8" s="196"/>
    </row>
    <row r="9" spans="1:15" s="161" customFormat="1" ht="9.75" customHeight="1" x14ac:dyDescent="0.2">
      <c r="B9" s="397" t="s">
        <v>2</v>
      </c>
      <c r="C9" s="398"/>
      <c r="D9" s="398"/>
      <c r="E9" s="398"/>
      <c r="F9" s="398"/>
      <c r="G9" s="398"/>
      <c r="H9" s="398"/>
      <c r="I9" s="398"/>
      <c r="J9" s="398"/>
      <c r="K9" s="197" t="str">
        <f>$I$5</f>
        <v>ISPROFIN:</v>
      </c>
      <c r="L9" s="198"/>
    </row>
    <row r="10" spans="1:15" s="161" customFormat="1" ht="15" customHeight="1" x14ac:dyDescent="0.2">
      <c r="B10" s="399" t="s">
        <v>8</v>
      </c>
      <c r="C10" s="388" t="s">
        <v>9</v>
      </c>
      <c r="D10" s="388" t="s">
        <v>10</v>
      </c>
      <c r="E10" s="388" t="s">
        <v>365</v>
      </c>
      <c r="F10" s="386" t="s">
        <v>366</v>
      </c>
      <c r="G10" s="386" t="s">
        <v>12</v>
      </c>
      <c r="H10" s="386" t="s">
        <v>13</v>
      </c>
      <c r="I10" s="388" t="s">
        <v>367</v>
      </c>
      <c r="J10" s="388" t="s">
        <v>368</v>
      </c>
      <c r="K10" s="390" t="s">
        <v>14</v>
      </c>
      <c r="L10" s="391"/>
    </row>
    <row r="11" spans="1:15" s="161" customFormat="1" ht="15" customHeight="1" x14ac:dyDescent="0.2">
      <c r="B11" s="399"/>
      <c r="C11" s="388"/>
      <c r="D11" s="388"/>
      <c r="E11" s="388"/>
      <c r="F11" s="386"/>
      <c r="G11" s="386"/>
      <c r="H11" s="386"/>
      <c r="I11" s="388"/>
      <c r="J11" s="388"/>
      <c r="K11" s="390"/>
      <c r="L11" s="391"/>
    </row>
    <row r="12" spans="1:15" s="161" customFormat="1" ht="12.75" customHeight="1" thickBot="1" x14ac:dyDescent="0.25">
      <c r="B12" s="400"/>
      <c r="C12" s="389"/>
      <c r="D12" s="389"/>
      <c r="E12" s="389"/>
      <c r="F12" s="387"/>
      <c r="G12" s="387"/>
      <c r="H12" s="387"/>
      <c r="I12" s="389"/>
      <c r="J12" s="389"/>
      <c r="K12" s="199" t="s">
        <v>15</v>
      </c>
      <c r="L12" s="200" t="s">
        <v>16</v>
      </c>
    </row>
    <row r="13" spans="1:15" s="201" customFormat="1" ht="20.100000000000001" customHeight="1" thickBot="1" x14ac:dyDescent="0.25">
      <c r="A13" s="201" t="s">
        <v>369</v>
      </c>
      <c r="B13" s="202" t="s">
        <v>370</v>
      </c>
      <c r="C13" s="203" t="s">
        <v>131</v>
      </c>
      <c r="D13" s="204"/>
      <c r="E13" s="204"/>
      <c r="F13" s="205" t="s">
        <v>371</v>
      </c>
      <c r="G13" s="204"/>
      <c r="H13" s="204"/>
      <c r="I13" s="204"/>
      <c r="J13" s="204"/>
      <c r="K13" s="204"/>
      <c r="L13" s="206"/>
    </row>
    <row r="14" spans="1:15" s="201" customFormat="1" ht="11.25" customHeight="1" thickBot="1" x14ac:dyDescent="0.25">
      <c r="A14" s="201" t="s">
        <v>27</v>
      </c>
      <c r="B14" s="207">
        <v>1</v>
      </c>
      <c r="C14" s="208" t="s">
        <v>372</v>
      </c>
      <c r="D14" s="209" t="s">
        <v>357</v>
      </c>
      <c r="E14" s="209" t="s">
        <v>373</v>
      </c>
      <c r="F14" s="209" t="s">
        <v>374</v>
      </c>
      <c r="G14" s="208" t="s">
        <v>67</v>
      </c>
      <c r="H14" s="208">
        <f>ROUND(1,3)</f>
        <v>1</v>
      </c>
      <c r="I14" s="208">
        <v>0</v>
      </c>
      <c r="J14" s="208">
        <f>ROUND(H14,3) * I14</f>
        <v>0</v>
      </c>
      <c r="K14" s="210"/>
      <c r="L14" s="211">
        <f>ROUND(ROUND(H14,3) * ROUND(K14,2),2)</f>
        <v>0</v>
      </c>
    </row>
    <row r="15" spans="1:15" s="201" customFormat="1" ht="22.5" x14ac:dyDescent="0.2">
      <c r="A15" s="201" t="s">
        <v>31</v>
      </c>
      <c r="B15" s="212"/>
      <c r="F15" s="213" t="s">
        <v>375</v>
      </c>
      <c r="G15" s="214"/>
      <c r="H15" s="214"/>
      <c r="I15" s="214"/>
      <c r="J15" s="214"/>
      <c r="K15" s="214"/>
      <c r="L15" s="215"/>
    </row>
    <row r="16" spans="1:15" s="201" customFormat="1" x14ac:dyDescent="0.2">
      <c r="A16" s="201" t="s">
        <v>33</v>
      </c>
      <c r="B16" s="212"/>
      <c r="F16" s="216" t="s">
        <v>357</v>
      </c>
      <c r="G16" s="214"/>
      <c r="H16" s="214"/>
      <c r="I16" s="214"/>
      <c r="J16" s="214"/>
      <c r="K16" s="214"/>
      <c r="L16" s="215"/>
    </row>
    <row r="17" spans="1:12" s="201" customFormat="1" ht="270.75" thickBot="1" x14ac:dyDescent="0.25">
      <c r="A17" s="201" t="s">
        <v>35</v>
      </c>
      <c r="B17" s="212"/>
      <c r="F17" s="217" t="s">
        <v>376</v>
      </c>
      <c r="G17" s="214"/>
      <c r="H17" s="214"/>
      <c r="I17" s="214"/>
      <c r="J17" s="214"/>
      <c r="K17" s="214"/>
      <c r="L17" s="215"/>
    </row>
    <row r="18" spans="1:12" ht="11.25" customHeight="1" thickBot="1" x14ac:dyDescent="0.25">
      <c r="A18" s="218" t="s">
        <v>27</v>
      </c>
      <c r="B18" s="207">
        <v>2</v>
      </c>
      <c r="C18" s="208" t="s">
        <v>255</v>
      </c>
      <c r="D18" s="209" t="s">
        <v>357</v>
      </c>
      <c r="E18" s="209" t="s">
        <v>373</v>
      </c>
      <c r="F18" s="209" t="s">
        <v>377</v>
      </c>
      <c r="G18" s="208" t="s">
        <v>67</v>
      </c>
      <c r="H18" s="208">
        <f>ROUND(1,3)</f>
        <v>1</v>
      </c>
      <c r="I18" s="208">
        <v>0</v>
      </c>
      <c r="J18" s="208">
        <f>ROUND(H18,3) * I18</f>
        <v>0</v>
      </c>
      <c r="K18" s="210"/>
      <c r="L18" s="211">
        <f>ROUND(ROUND(H18,3) * ROUND(K18,2),2)</f>
        <v>0</v>
      </c>
    </row>
    <row r="19" spans="1:12" ht="22.5" x14ac:dyDescent="0.2">
      <c r="A19" s="218" t="s">
        <v>31</v>
      </c>
      <c r="B19" s="219"/>
      <c r="F19" s="213" t="s">
        <v>378</v>
      </c>
      <c r="L19" s="221"/>
    </row>
    <row r="20" spans="1:12" x14ac:dyDescent="0.2">
      <c r="A20" s="201" t="s">
        <v>33</v>
      </c>
      <c r="B20" s="219"/>
      <c r="F20" s="216" t="s">
        <v>357</v>
      </c>
      <c r="L20" s="221"/>
    </row>
    <row r="21" spans="1:12" ht="192" thickBot="1" x14ac:dyDescent="0.25">
      <c r="A21" s="218" t="s">
        <v>35</v>
      </c>
      <c r="B21" s="219"/>
      <c r="F21" s="217" t="s">
        <v>379</v>
      </c>
      <c r="L21" s="221"/>
    </row>
    <row r="22" spans="1:12" ht="11.25" customHeight="1" thickBot="1" x14ac:dyDescent="0.25">
      <c r="A22" s="218" t="s">
        <v>27</v>
      </c>
      <c r="B22" s="207">
        <v>3</v>
      </c>
      <c r="C22" s="208" t="s">
        <v>380</v>
      </c>
      <c r="D22" s="209" t="s">
        <v>357</v>
      </c>
      <c r="E22" s="209" t="s">
        <v>373</v>
      </c>
      <c r="F22" s="209" t="s">
        <v>381</v>
      </c>
      <c r="G22" s="208" t="s">
        <v>119</v>
      </c>
      <c r="H22" s="208">
        <f>ROUND(2,3)</f>
        <v>2</v>
      </c>
      <c r="I22" s="208">
        <v>0</v>
      </c>
      <c r="J22" s="208">
        <f>ROUND(H22,3) * I22</f>
        <v>0</v>
      </c>
      <c r="K22" s="210"/>
      <c r="L22" s="211">
        <f>ROUND(ROUND(H22,3) * ROUND(K22,2),2)</f>
        <v>0</v>
      </c>
    </row>
    <row r="23" spans="1:12" ht="22.5" x14ac:dyDescent="0.2">
      <c r="A23" s="218" t="s">
        <v>31</v>
      </c>
      <c r="B23" s="219"/>
      <c r="F23" s="213" t="s">
        <v>382</v>
      </c>
      <c r="L23" s="221"/>
    </row>
    <row r="24" spans="1:12" x14ac:dyDescent="0.2">
      <c r="A24" s="201" t="s">
        <v>33</v>
      </c>
      <c r="B24" s="219"/>
      <c r="F24" s="216" t="s">
        <v>357</v>
      </c>
      <c r="L24" s="221"/>
    </row>
    <row r="25" spans="1:12" ht="12" thickBot="1" x14ac:dyDescent="0.25">
      <c r="A25" s="218" t="s">
        <v>35</v>
      </c>
      <c r="B25" s="219"/>
      <c r="F25" s="217" t="s">
        <v>383</v>
      </c>
      <c r="L25" s="221"/>
    </row>
    <row r="26" spans="1:12" ht="11.25" customHeight="1" thickBot="1" x14ac:dyDescent="0.25">
      <c r="A26" s="218" t="s">
        <v>27</v>
      </c>
      <c r="B26" s="207">
        <v>4</v>
      </c>
      <c r="C26" s="208" t="s">
        <v>384</v>
      </c>
      <c r="D26" s="209" t="s">
        <v>357</v>
      </c>
      <c r="E26" s="209" t="s">
        <v>373</v>
      </c>
      <c r="F26" s="209" t="s">
        <v>385</v>
      </c>
      <c r="G26" s="208" t="s">
        <v>119</v>
      </c>
      <c r="H26" s="208">
        <f>ROUND(2,3)</f>
        <v>2</v>
      </c>
      <c r="I26" s="208">
        <v>0</v>
      </c>
      <c r="J26" s="208">
        <f>ROUND(H26,3) * I26</f>
        <v>0</v>
      </c>
      <c r="K26" s="210"/>
      <c r="L26" s="211">
        <f>ROUND(ROUND(H26,3) * ROUND(K26,2),2)</f>
        <v>0</v>
      </c>
    </row>
    <row r="27" spans="1:12" ht="22.5" x14ac:dyDescent="0.2">
      <c r="A27" s="218" t="s">
        <v>31</v>
      </c>
      <c r="B27" s="219"/>
      <c r="F27" s="213" t="s">
        <v>382</v>
      </c>
      <c r="L27" s="221"/>
    </row>
    <row r="28" spans="1:12" x14ac:dyDescent="0.2">
      <c r="A28" s="201" t="s">
        <v>33</v>
      </c>
      <c r="B28" s="219"/>
      <c r="F28" s="216" t="s">
        <v>357</v>
      </c>
      <c r="L28" s="221"/>
    </row>
    <row r="29" spans="1:12" ht="23.25" thickBot="1" x14ac:dyDescent="0.25">
      <c r="A29" s="218" t="s">
        <v>35</v>
      </c>
      <c r="B29" s="219"/>
      <c r="F29" s="217" t="s">
        <v>386</v>
      </c>
      <c r="L29" s="221"/>
    </row>
    <row r="30" spans="1:12" ht="11.25" customHeight="1" thickBot="1" x14ac:dyDescent="0.25">
      <c r="A30" s="218" t="s">
        <v>27</v>
      </c>
      <c r="B30" s="207">
        <v>5</v>
      </c>
      <c r="C30" s="208" t="s">
        <v>387</v>
      </c>
      <c r="D30" s="209" t="s">
        <v>357</v>
      </c>
      <c r="E30" s="209" t="s">
        <v>373</v>
      </c>
      <c r="F30" s="209" t="s">
        <v>388</v>
      </c>
      <c r="G30" s="208" t="s">
        <v>73</v>
      </c>
      <c r="H30" s="208">
        <f>ROUND(25,3)</f>
        <v>25</v>
      </c>
      <c r="I30" s="208">
        <v>0</v>
      </c>
      <c r="J30" s="208">
        <f>ROUND(H30,3) * I30</f>
        <v>0</v>
      </c>
      <c r="K30" s="210"/>
      <c r="L30" s="211">
        <f>ROUND(ROUND(H30,3) * ROUND(K30,2),2)</f>
        <v>0</v>
      </c>
    </row>
    <row r="31" spans="1:12" ht="22.5" x14ac:dyDescent="0.2">
      <c r="A31" s="218" t="s">
        <v>31</v>
      </c>
      <c r="B31" s="219"/>
      <c r="F31" s="213" t="s">
        <v>389</v>
      </c>
      <c r="L31" s="221"/>
    </row>
    <row r="32" spans="1:12" x14ac:dyDescent="0.2">
      <c r="A32" s="201" t="s">
        <v>33</v>
      </c>
      <c r="B32" s="219"/>
      <c r="F32" s="216" t="s">
        <v>357</v>
      </c>
      <c r="L32" s="221"/>
    </row>
    <row r="33" spans="1:12" ht="90.75" thickBot="1" x14ac:dyDescent="0.25">
      <c r="A33" s="218" t="s">
        <v>35</v>
      </c>
      <c r="B33" s="219"/>
      <c r="F33" s="217" t="s">
        <v>390</v>
      </c>
      <c r="L33" s="221"/>
    </row>
    <row r="34" spans="1:12" ht="11.25" customHeight="1" thickBot="1" x14ac:dyDescent="0.25">
      <c r="A34" s="218" t="s">
        <v>27</v>
      </c>
      <c r="B34" s="207">
        <v>6</v>
      </c>
      <c r="C34" s="208" t="s">
        <v>391</v>
      </c>
      <c r="D34" s="209" t="s">
        <v>357</v>
      </c>
      <c r="E34" s="209" t="s">
        <v>373</v>
      </c>
      <c r="F34" s="209" t="s">
        <v>392</v>
      </c>
      <c r="G34" s="208" t="s">
        <v>73</v>
      </c>
      <c r="H34" s="208">
        <f>ROUND(10,3)</f>
        <v>10</v>
      </c>
      <c r="I34" s="208">
        <v>0</v>
      </c>
      <c r="J34" s="208">
        <f>ROUND(H34,3) * I34</f>
        <v>0</v>
      </c>
      <c r="K34" s="210"/>
      <c r="L34" s="211">
        <f>ROUND(ROUND(H34,3) * ROUND(K34,2),2)</f>
        <v>0</v>
      </c>
    </row>
    <row r="35" spans="1:12" ht="22.5" x14ac:dyDescent="0.2">
      <c r="A35" s="218" t="s">
        <v>31</v>
      </c>
      <c r="B35" s="219"/>
      <c r="F35" s="213" t="s">
        <v>393</v>
      </c>
      <c r="L35" s="221"/>
    </row>
    <row r="36" spans="1:12" x14ac:dyDescent="0.2">
      <c r="A36" s="201" t="s">
        <v>33</v>
      </c>
      <c r="B36" s="219"/>
      <c r="F36" s="216" t="s">
        <v>357</v>
      </c>
      <c r="L36" s="221"/>
    </row>
    <row r="37" spans="1:12" ht="113.25" thickBot="1" x14ac:dyDescent="0.25">
      <c r="A37" s="218" t="s">
        <v>35</v>
      </c>
      <c r="B37" s="219"/>
      <c r="F37" s="217" t="s">
        <v>394</v>
      </c>
      <c r="L37" s="221"/>
    </row>
    <row r="38" spans="1:12" ht="11.25" customHeight="1" thickBot="1" x14ac:dyDescent="0.25">
      <c r="A38" s="218" t="s">
        <v>27</v>
      </c>
      <c r="B38" s="207">
        <v>7</v>
      </c>
      <c r="C38" s="208" t="s">
        <v>395</v>
      </c>
      <c r="D38" s="209" t="s">
        <v>357</v>
      </c>
      <c r="E38" s="209" t="s">
        <v>373</v>
      </c>
      <c r="F38" s="209" t="s">
        <v>396</v>
      </c>
      <c r="G38" s="208" t="s">
        <v>73</v>
      </c>
      <c r="H38" s="208">
        <f>ROUND(10,3)</f>
        <v>10</v>
      </c>
      <c r="I38" s="208">
        <v>0</v>
      </c>
      <c r="J38" s="208">
        <f>ROUND(H38,3) * I38</f>
        <v>0</v>
      </c>
      <c r="K38" s="210"/>
      <c r="L38" s="211">
        <f>ROUND(ROUND(H38,3) * ROUND(K38,2),2)</f>
        <v>0</v>
      </c>
    </row>
    <row r="39" spans="1:12" ht="22.5" x14ac:dyDescent="0.2">
      <c r="A39" s="218" t="s">
        <v>31</v>
      </c>
      <c r="B39" s="219"/>
      <c r="F39" s="213" t="s">
        <v>397</v>
      </c>
      <c r="L39" s="221"/>
    </row>
    <row r="40" spans="1:12" x14ac:dyDescent="0.2">
      <c r="A40" s="201" t="s">
        <v>33</v>
      </c>
      <c r="B40" s="219"/>
      <c r="F40" s="216" t="s">
        <v>357</v>
      </c>
      <c r="L40" s="221"/>
    </row>
    <row r="41" spans="1:12" ht="68.25" thickBot="1" x14ac:dyDescent="0.25">
      <c r="A41" s="218" t="s">
        <v>35</v>
      </c>
      <c r="B41" s="219"/>
      <c r="F41" s="217" t="s">
        <v>398</v>
      </c>
      <c r="L41" s="221"/>
    </row>
    <row r="42" spans="1:12" ht="13.5" customHeight="1" thickBot="1" x14ac:dyDescent="0.25">
      <c r="B42" s="222" t="s">
        <v>399</v>
      </c>
      <c r="C42" s="223" t="s">
        <v>400</v>
      </c>
      <c r="D42" s="224"/>
      <c r="E42" s="224"/>
      <c r="F42" s="224" t="s">
        <v>371</v>
      </c>
      <c r="G42" s="224"/>
      <c r="H42" s="224"/>
      <c r="I42" s="224"/>
      <c r="J42" s="224"/>
      <c r="K42" s="224"/>
      <c r="L42" s="225">
        <f>SUM(L14:L41)</f>
        <v>0</v>
      </c>
    </row>
    <row r="43" spans="1:12" ht="20.100000000000001" customHeight="1" thickBot="1" x14ac:dyDescent="0.25">
      <c r="A43" s="218" t="s">
        <v>369</v>
      </c>
      <c r="B43" s="226" t="s">
        <v>370</v>
      </c>
      <c r="C43" s="203" t="s">
        <v>401</v>
      </c>
      <c r="D43" s="204"/>
      <c r="E43" s="204"/>
      <c r="F43" s="205" t="s">
        <v>402</v>
      </c>
      <c r="G43" s="204"/>
      <c r="H43" s="204"/>
      <c r="I43" s="204"/>
      <c r="J43" s="204"/>
      <c r="K43" s="204"/>
      <c r="L43" s="206"/>
    </row>
    <row r="44" spans="1:12" ht="11.25" customHeight="1" thickBot="1" x14ac:dyDescent="0.25">
      <c r="A44" s="218" t="s">
        <v>27</v>
      </c>
      <c r="B44" s="207">
        <v>8</v>
      </c>
      <c r="C44" s="208" t="s">
        <v>403</v>
      </c>
      <c r="D44" s="209" t="s">
        <v>357</v>
      </c>
      <c r="E44" s="209" t="s">
        <v>373</v>
      </c>
      <c r="F44" s="209" t="s">
        <v>404</v>
      </c>
      <c r="G44" s="208" t="s">
        <v>79</v>
      </c>
      <c r="H44" s="208">
        <f>ROUND(1,3)</f>
        <v>1</v>
      </c>
      <c r="I44" s="208">
        <v>0</v>
      </c>
      <c r="J44" s="208">
        <f>ROUND(H44,3) * I44</f>
        <v>0</v>
      </c>
      <c r="K44" s="210"/>
      <c r="L44" s="211">
        <f>ROUND(ROUND(H44,3) * ROUND(K44,2),2)</f>
        <v>0</v>
      </c>
    </row>
    <row r="45" spans="1:12" ht="22.5" x14ac:dyDescent="0.2">
      <c r="A45" s="218" t="s">
        <v>31</v>
      </c>
      <c r="B45" s="219"/>
      <c r="F45" s="213" t="s">
        <v>405</v>
      </c>
      <c r="L45" s="221"/>
    </row>
    <row r="46" spans="1:12" x14ac:dyDescent="0.2">
      <c r="A46" s="201" t="s">
        <v>33</v>
      </c>
      <c r="B46" s="219"/>
      <c r="F46" s="216" t="s">
        <v>357</v>
      </c>
      <c r="L46" s="221"/>
    </row>
    <row r="47" spans="1:12" ht="68.25" thickBot="1" x14ac:dyDescent="0.25">
      <c r="A47" s="218" t="s">
        <v>35</v>
      </c>
      <c r="B47" s="219"/>
      <c r="F47" s="217" t="s">
        <v>406</v>
      </c>
      <c r="L47" s="221"/>
    </row>
    <row r="48" spans="1:12" ht="11.25" customHeight="1" thickBot="1" x14ac:dyDescent="0.25">
      <c r="A48" s="218" t="s">
        <v>27</v>
      </c>
      <c r="B48" s="207">
        <v>9</v>
      </c>
      <c r="C48" s="208" t="s">
        <v>407</v>
      </c>
      <c r="D48" s="209" t="s">
        <v>357</v>
      </c>
      <c r="E48" s="209" t="s">
        <v>373</v>
      </c>
      <c r="F48" s="209" t="s">
        <v>408</v>
      </c>
      <c r="G48" s="208" t="s">
        <v>79</v>
      </c>
      <c r="H48" s="208">
        <f>ROUND(1,3)</f>
        <v>1</v>
      </c>
      <c r="I48" s="208">
        <v>0</v>
      </c>
      <c r="J48" s="208">
        <f>ROUND(H48,3) * I48</f>
        <v>0</v>
      </c>
      <c r="K48" s="210"/>
      <c r="L48" s="211">
        <f>ROUND(ROUND(H48,3) * ROUND(K48,2),2)</f>
        <v>0</v>
      </c>
    </row>
    <row r="49" spans="1:12" ht="22.5" x14ac:dyDescent="0.2">
      <c r="A49" s="218" t="s">
        <v>31</v>
      </c>
      <c r="B49" s="219"/>
      <c r="F49" s="213" t="s">
        <v>409</v>
      </c>
      <c r="L49" s="221"/>
    </row>
    <row r="50" spans="1:12" x14ac:dyDescent="0.2">
      <c r="A50" s="201" t="s">
        <v>33</v>
      </c>
      <c r="B50" s="219"/>
      <c r="F50" s="216" t="s">
        <v>357</v>
      </c>
      <c r="L50" s="221"/>
    </row>
    <row r="51" spans="1:12" ht="68.25" thickBot="1" x14ac:dyDescent="0.25">
      <c r="A51" s="218" t="s">
        <v>35</v>
      </c>
      <c r="B51" s="219"/>
      <c r="F51" s="217" t="s">
        <v>410</v>
      </c>
      <c r="L51" s="221"/>
    </row>
    <row r="52" spans="1:12" ht="11.25" customHeight="1" thickBot="1" x14ac:dyDescent="0.25">
      <c r="A52" s="218" t="s">
        <v>27</v>
      </c>
      <c r="B52" s="207">
        <v>10</v>
      </c>
      <c r="C52" s="208" t="s">
        <v>411</v>
      </c>
      <c r="D52" s="209" t="s">
        <v>357</v>
      </c>
      <c r="E52" s="209" t="s">
        <v>373</v>
      </c>
      <c r="F52" s="209" t="s">
        <v>412</v>
      </c>
      <c r="G52" s="208" t="s">
        <v>73</v>
      </c>
      <c r="H52" s="208">
        <f>ROUND(15,3)</f>
        <v>15</v>
      </c>
      <c r="I52" s="208">
        <v>0</v>
      </c>
      <c r="J52" s="208">
        <f>ROUND(H52,3) * I52</f>
        <v>0</v>
      </c>
      <c r="K52" s="210"/>
      <c r="L52" s="211">
        <f>ROUND(ROUND(H52,3) * ROUND(K52,2),2)</f>
        <v>0</v>
      </c>
    </row>
    <row r="53" spans="1:12" ht="22.5" x14ac:dyDescent="0.2">
      <c r="A53" s="218" t="s">
        <v>31</v>
      </c>
      <c r="B53" s="219"/>
      <c r="F53" s="213" t="s">
        <v>413</v>
      </c>
      <c r="L53" s="221"/>
    </row>
    <row r="54" spans="1:12" x14ac:dyDescent="0.2">
      <c r="A54" s="201" t="s">
        <v>33</v>
      </c>
      <c r="B54" s="219"/>
      <c r="F54" s="216" t="s">
        <v>357</v>
      </c>
      <c r="L54" s="221"/>
    </row>
    <row r="55" spans="1:12" ht="68.25" thickBot="1" x14ac:dyDescent="0.25">
      <c r="A55" s="218" t="s">
        <v>35</v>
      </c>
      <c r="B55" s="219"/>
      <c r="F55" s="217" t="s">
        <v>414</v>
      </c>
      <c r="L55" s="221"/>
    </row>
    <row r="56" spans="1:12" ht="11.25" customHeight="1" thickBot="1" x14ac:dyDescent="0.25">
      <c r="A56" s="218" t="s">
        <v>27</v>
      </c>
      <c r="B56" s="207">
        <v>11</v>
      </c>
      <c r="C56" s="208" t="s">
        <v>415</v>
      </c>
      <c r="D56" s="209" t="s">
        <v>357</v>
      </c>
      <c r="E56" s="209" t="s">
        <v>373</v>
      </c>
      <c r="F56" s="209" t="s">
        <v>416</v>
      </c>
      <c r="G56" s="208" t="s">
        <v>73</v>
      </c>
      <c r="H56" s="208">
        <f>ROUND(35,3)</f>
        <v>35</v>
      </c>
      <c r="I56" s="208">
        <v>0</v>
      </c>
      <c r="J56" s="208">
        <f>ROUND(H56,3) * I56</f>
        <v>0</v>
      </c>
      <c r="K56" s="210"/>
      <c r="L56" s="211">
        <f>ROUND(ROUND(H56,3) * ROUND(K56,2),2)</f>
        <v>0</v>
      </c>
    </row>
    <row r="57" spans="1:12" ht="22.5" x14ac:dyDescent="0.2">
      <c r="A57" s="218" t="s">
        <v>31</v>
      </c>
      <c r="B57" s="219"/>
      <c r="F57" s="213" t="s">
        <v>413</v>
      </c>
      <c r="L57" s="221"/>
    </row>
    <row r="58" spans="1:12" x14ac:dyDescent="0.2">
      <c r="A58" s="201" t="s">
        <v>33</v>
      </c>
      <c r="B58" s="219"/>
      <c r="F58" s="216" t="s">
        <v>357</v>
      </c>
      <c r="L58" s="221"/>
    </row>
    <row r="59" spans="1:12" ht="68.25" thickBot="1" x14ac:dyDescent="0.25">
      <c r="A59" s="218" t="s">
        <v>35</v>
      </c>
      <c r="B59" s="219"/>
      <c r="F59" s="217" t="s">
        <v>414</v>
      </c>
      <c r="L59" s="221"/>
    </row>
    <row r="60" spans="1:12" ht="11.25" customHeight="1" thickBot="1" x14ac:dyDescent="0.25">
      <c r="A60" s="218" t="s">
        <v>27</v>
      </c>
      <c r="B60" s="207">
        <v>12</v>
      </c>
      <c r="C60" s="208" t="s">
        <v>417</v>
      </c>
      <c r="D60" s="209" t="s">
        <v>357</v>
      </c>
      <c r="E60" s="209" t="s">
        <v>373</v>
      </c>
      <c r="F60" s="209" t="s">
        <v>418</v>
      </c>
      <c r="G60" s="208" t="s">
        <v>79</v>
      </c>
      <c r="H60" s="208">
        <f>ROUND(2,3)</f>
        <v>2</v>
      </c>
      <c r="I60" s="208">
        <v>0</v>
      </c>
      <c r="J60" s="208">
        <f>ROUND(H60,3) * I60</f>
        <v>0</v>
      </c>
      <c r="K60" s="210"/>
      <c r="L60" s="211">
        <f>ROUND(ROUND(H60,3) * ROUND(K60,2),2)</f>
        <v>0</v>
      </c>
    </row>
    <row r="61" spans="1:12" ht="22.5" x14ac:dyDescent="0.2">
      <c r="A61" s="218" t="s">
        <v>31</v>
      </c>
      <c r="B61" s="219"/>
      <c r="F61" s="213" t="s">
        <v>419</v>
      </c>
      <c r="L61" s="221"/>
    </row>
    <row r="62" spans="1:12" x14ac:dyDescent="0.2">
      <c r="A62" s="201" t="s">
        <v>33</v>
      </c>
      <c r="B62" s="219"/>
      <c r="F62" s="216" t="s">
        <v>357</v>
      </c>
      <c r="L62" s="221"/>
    </row>
    <row r="63" spans="1:12" ht="79.5" thickBot="1" x14ac:dyDescent="0.25">
      <c r="A63" s="218" t="s">
        <v>35</v>
      </c>
      <c r="B63" s="219"/>
      <c r="F63" s="217" t="s">
        <v>420</v>
      </c>
      <c r="L63" s="221"/>
    </row>
    <row r="64" spans="1:12" ht="11.25" customHeight="1" thickBot="1" x14ac:dyDescent="0.25">
      <c r="A64" s="218" t="s">
        <v>27</v>
      </c>
      <c r="B64" s="207">
        <v>13</v>
      </c>
      <c r="C64" s="208" t="s">
        <v>421</v>
      </c>
      <c r="D64" s="209" t="s">
        <v>357</v>
      </c>
      <c r="E64" s="209" t="s">
        <v>373</v>
      </c>
      <c r="F64" s="209" t="s">
        <v>422</v>
      </c>
      <c r="G64" s="208" t="s">
        <v>79</v>
      </c>
      <c r="H64" s="208">
        <f>ROUND(6,3)</f>
        <v>6</v>
      </c>
      <c r="I64" s="208">
        <v>0</v>
      </c>
      <c r="J64" s="208">
        <f>ROUND(H64,3) * I64</f>
        <v>0</v>
      </c>
      <c r="K64" s="210"/>
      <c r="L64" s="211">
        <f>ROUND(ROUND(H64,3) * ROUND(K64,2),2)</f>
        <v>0</v>
      </c>
    </row>
    <row r="65" spans="1:12" ht="22.5" x14ac:dyDescent="0.2">
      <c r="A65" s="218" t="s">
        <v>31</v>
      </c>
      <c r="B65" s="219"/>
      <c r="F65" s="213" t="s">
        <v>419</v>
      </c>
      <c r="L65" s="221"/>
    </row>
    <row r="66" spans="1:12" x14ac:dyDescent="0.2">
      <c r="A66" s="201" t="s">
        <v>33</v>
      </c>
      <c r="B66" s="219"/>
      <c r="F66" s="216" t="s">
        <v>357</v>
      </c>
      <c r="L66" s="221"/>
    </row>
    <row r="67" spans="1:12" ht="79.5" thickBot="1" x14ac:dyDescent="0.25">
      <c r="A67" s="218" t="s">
        <v>35</v>
      </c>
      <c r="B67" s="219"/>
      <c r="F67" s="217" t="s">
        <v>420</v>
      </c>
      <c r="L67" s="221"/>
    </row>
    <row r="68" spans="1:12" ht="11.25" customHeight="1" thickBot="1" x14ac:dyDescent="0.25">
      <c r="A68" s="218" t="s">
        <v>27</v>
      </c>
      <c r="B68" s="207">
        <v>14</v>
      </c>
      <c r="C68" s="208" t="s">
        <v>423</v>
      </c>
      <c r="D68" s="209" t="s">
        <v>357</v>
      </c>
      <c r="E68" s="209" t="s">
        <v>373</v>
      </c>
      <c r="F68" s="209" t="s">
        <v>424</v>
      </c>
      <c r="G68" s="208" t="s">
        <v>79</v>
      </c>
      <c r="H68" s="208">
        <f>ROUND(10,3)</f>
        <v>10</v>
      </c>
      <c r="I68" s="208">
        <v>0</v>
      </c>
      <c r="J68" s="208">
        <f>ROUND(H68,3) * I68</f>
        <v>0</v>
      </c>
      <c r="K68" s="210"/>
      <c r="L68" s="211">
        <f>ROUND(ROUND(H68,3) * ROUND(K68,2),2)</f>
        <v>0</v>
      </c>
    </row>
    <row r="69" spans="1:12" ht="22.5" x14ac:dyDescent="0.2">
      <c r="A69" s="218" t="s">
        <v>31</v>
      </c>
      <c r="B69" s="219"/>
      <c r="F69" s="213" t="s">
        <v>405</v>
      </c>
      <c r="L69" s="221"/>
    </row>
    <row r="70" spans="1:12" x14ac:dyDescent="0.2">
      <c r="A70" s="201" t="s">
        <v>33</v>
      </c>
      <c r="B70" s="219"/>
      <c r="F70" s="216" t="s">
        <v>357</v>
      </c>
      <c r="L70" s="221"/>
    </row>
    <row r="71" spans="1:12" ht="79.5" thickBot="1" x14ac:dyDescent="0.25">
      <c r="A71" s="218" t="s">
        <v>35</v>
      </c>
      <c r="B71" s="219"/>
      <c r="F71" s="217" t="s">
        <v>425</v>
      </c>
      <c r="L71" s="221"/>
    </row>
    <row r="72" spans="1:12" ht="11.25" customHeight="1" thickBot="1" x14ac:dyDescent="0.25">
      <c r="A72" s="218" t="s">
        <v>27</v>
      </c>
      <c r="B72" s="207">
        <v>15</v>
      </c>
      <c r="C72" s="208" t="s">
        <v>426</v>
      </c>
      <c r="D72" s="209" t="s">
        <v>357</v>
      </c>
      <c r="E72" s="209" t="s">
        <v>373</v>
      </c>
      <c r="F72" s="209" t="s">
        <v>427</v>
      </c>
      <c r="G72" s="208" t="s">
        <v>79</v>
      </c>
      <c r="H72" s="208">
        <f>ROUND(1,3)</f>
        <v>1</v>
      </c>
      <c r="I72" s="208">
        <v>0</v>
      </c>
      <c r="J72" s="208">
        <f>ROUND(H72,3) * I72</f>
        <v>0</v>
      </c>
      <c r="K72" s="210"/>
      <c r="L72" s="211">
        <f>ROUND(ROUND(H72,3) * ROUND(K72,2),2)</f>
        <v>0</v>
      </c>
    </row>
    <row r="73" spans="1:12" ht="22.5" x14ac:dyDescent="0.2">
      <c r="A73" s="218" t="s">
        <v>31</v>
      </c>
      <c r="B73" s="219"/>
      <c r="F73" s="213" t="s">
        <v>428</v>
      </c>
      <c r="L73" s="221"/>
    </row>
    <row r="74" spans="1:12" x14ac:dyDescent="0.2">
      <c r="A74" s="201" t="s">
        <v>33</v>
      </c>
      <c r="B74" s="219"/>
      <c r="F74" s="216" t="s">
        <v>357</v>
      </c>
      <c r="L74" s="221"/>
    </row>
    <row r="75" spans="1:12" ht="79.5" thickBot="1" x14ac:dyDescent="0.25">
      <c r="A75" s="218" t="s">
        <v>35</v>
      </c>
      <c r="B75" s="219"/>
      <c r="F75" s="217" t="s">
        <v>429</v>
      </c>
      <c r="L75" s="221"/>
    </row>
    <row r="76" spans="1:12" ht="11.25" customHeight="1" thickBot="1" x14ac:dyDescent="0.25">
      <c r="A76" s="218" t="s">
        <v>27</v>
      </c>
      <c r="B76" s="207">
        <v>16</v>
      </c>
      <c r="C76" s="208" t="s">
        <v>430</v>
      </c>
      <c r="D76" s="209" t="s">
        <v>357</v>
      </c>
      <c r="E76" s="209" t="s">
        <v>373</v>
      </c>
      <c r="F76" s="209" t="s">
        <v>431</v>
      </c>
      <c r="G76" s="208" t="s">
        <v>79</v>
      </c>
      <c r="H76" s="208">
        <f>ROUND(1,3)</f>
        <v>1</v>
      </c>
      <c r="I76" s="208">
        <v>0</v>
      </c>
      <c r="J76" s="208">
        <f>ROUND(H76,3) * I76</f>
        <v>0</v>
      </c>
      <c r="K76" s="210"/>
      <c r="L76" s="211">
        <f>ROUND(ROUND(H76,3) * ROUND(K76,2),2)</f>
        <v>0</v>
      </c>
    </row>
    <row r="77" spans="1:12" ht="22.5" x14ac:dyDescent="0.2">
      <c r="A77" s="218" t="s">
        <v>31</v>
      </c>
      <c r="B77" s="219"/>
      <c r="F77" s="213" t="s">
        <v>432</v>
      </c>
      <c r="L77" s="221"/>
    </row>
    <row r="78" spans="1:12" x14ac:dyDescent="0.2">
      <c r="A78" s="201" t="s">
        <v>33</v>
      </c>
      <c r="B78" s="219"/>
      <c r="F78" s="216" t="s">
        <v>357</v>
      </c>
      <c r="L78" s="221"/>
    </row>
    <row r="79" spans="1:12" ht="113.25" thickBot="1" x14ac:dyDescent="0.25">
      <c r="A79" s="218" t="s">
        <v>35</v>
      </c>
      <c r="B79" s="219"/>
      <c r="F79" s="217" t="s">
        <v>433</v>
      </c>
      <c r="L79" s="221"/>
    </row>
    <row r="80" spans="1:12" ht="11.25" customHeight="1" thickBot="1" x14ac:dyDescent="0.25">
      <c r="A80" s="218" t="s">
        <v>27</v>
      </c>
      <c r="B80" s="207">
        <v>17</v>
      </c>
      <c r="C80" s="208" t="s">
        <v>434</v>
      </c>
      <c r="D80" s="209" t="s">
        <v>357</v>
      </c>
      <c r="E80" s="209" t="s">
        <v>373</v>
      </c>
      <c r="F80" s="209" t="s">
        <v>435</v>
      </c>
      <c r="G80" s="208" t="s">
        <v>79</v>
      </c>
      <c r="H80" s="208">
        <f>ROUND(2,3)</f>
        <v>2</v>
      </c>
      <c r="I80" s="208">
        <v>0</v>
      </c>
      <c r="J80" s="208">
        <f>ROUND(H80,3) * I80</f>
        <v>0</v>
      </c>
      <c r="K80" s="210"/>
      <c r="L80" s="211">
        <f>ROUND(ROUND(H80,3) * ROUND(K80,2),2)</f>
        <v>0</v>
      </c>
    </row>
    <row r="81" spans="1:12" ht="22.5" x14ac:dyDescent="0.2">
      <c r="A81" s="218" t="s">
        <v>31</v>
      </c>
      <c r="B81" s="219"/>
      <c r="F81" s="213" t="s">
        <v>405</v>
      </c>
      <c r="L81" s="221"/>
    </row>
    <row r="82" spans="1:12" x14ac:dyDescent="0.2">
      <c r="A82" s="201" t="s">
        <v>33</v>
      </c>
      <c r="B82" s="219"/>
      <c r="F82" s="216" t="s">
        <v>357</v>
      </c>
      <c r="L82" s="221"/>
    </row>
    <row r="83" spans="1:12" ht="90.75" thickBot="1" x14ac:dyDescent="0.25">
      <c r="A83" s="218" t="s">
        <v>35</v>
      </c>
      <c r="B83" s="219"/>
      <c r="F83" s="217" t="s">
        <v>436</v>
      </c>
      <c r="L83" s="221"/>
    </row>
    <row r="84" spans="1:12" ht="11.25" customHeight="1" thickBot="1" x14ac:dyDescent="0.25">
      <c r="A84" s="218" t="s">
        <v>27</v>
      </c>
      <c r="B84" s="207">
        <v>18</v>
      </c>
      <c r="C84" s="208" t="s">
        <v>437</v>
      </c>
      <c r="D84" s="209" t="s">
        <v>357</v>
      </c>
      <c r="E84" s="209" t="s">
        <v>373</v>
      </c>
      <c r="F84" s="209" t="s">
        <v>438</v>
      </c>
      <c r="G84" s="208" t="s">
        <v>79</v>
      </c>
      <c r="H84" s="208">
        <f>ROUND(1,3)</f>
        <v>1</v>
      </c>
      <c r="I84" s="208">
        <v>0</v>
      </c>
      <c r="J84" s="208">
        <f>ROUND(H84,3) * I84</f>
        <v>0</v>
      </c>
      <c r="K84" s="210"/>
      <c r="L84" s="211">
        <f>ROUND(ROUND(H84,3) * ROUND(K84,2),2)</f>
        <v>0</v>
      </c>
    </row>
    <row r="85" spans="1:12" ht="22.5" x14ac:dyDescent="0.2">
      <c r="A85" s="218" t="s">
        <v>31</v>
      </c>
      <c r="B85" s="219"/>
      <c r="F85" s="213" t="s">
        <v>405</v>
      </c>
      <c r="L85" s="221"/>
    </row>
    <row r="86" spans="1:12" x14ac:dyDescent="0.2">
      <c r="A86" s="201" t="s">
        <v>33</v>
      </c>
      <c r="B86" s="219"/>
      <c r="F86" s="216" t="s">
        <v>357</v>
      </c>
      <c r="L86" s="221"/>
    </row>
    <row r="87" spans="1:12" ht="90.75" thickBot="1" x14ac:dyDescent="0.25">
      <c r="A87" s="218" t="s">
        <v>35</v>
      </c>
      <c r="B87" s="219"/>
      <c r="F87" s="217" t="s">
        <v>436</v>
      </c>
      <c r="L87" s="221"/>
    </row>
    <row r="88" spans="1:12" ht="11.25" customHeight="1" thickBot="1" x14ac:dyDescent="0.25">
      <c r="A88" s="218" t="s">
        <v>27</v>
      </c>
      <c r="B88" s="207">
        <v>19</v>
      </c>
      <c r="C88" s="208" t="s">
        <v>439</v>
      </c>
      <c r="D88" s="209" t="s">
        <v>357</v>
      </c>
      <c r="E88" s="209" t="s">
        <v>373</v>
      </c>
      <c r="F88" s="209" t="s">
        <v>440</v>
      </c>
      <c r="G88" s="208" t="s">
        <v>79</v>
      </c>
      <c r="H88" s="208">
        <f>ROUND(1,3)</f>
        <v>1</v>
      </c>
      <c r="I88" s="208">
        <v>0</v>
      </c>
      <c r="J88" s="208">
        <f>ROUND(H88,3) * I88</f>
        <v>0</v>
      </c>
      <c r="K88" s="210"/>
      <c r="L88" s="211">
        <f>ROUND(ROUND(H88,3) * ROUND(K88,2),2)</f>
        <v>0</v>
      </c>
    </row>
    <row r="89" spans="1:12" ht="22.5" x14ac:dyDescent="0.2">
      <c r="A89" s="218" t="s">
        <v>31</v>
      </c>
      <c r="B89" s="219"/>
      <c r="F89" s="213" t="s">
        <v>405</v>
      </c>
      <c r="L89" s="221"/>
    </row>
    <row r="90" spans="1:12" x14ac:dyDescent="0.2">
      <c r="A90" s="201" t="s">
        <v>33</v>
      </c>
      <c r="B90" s="219"/>
      <c r="F90" s="216" t="s">
        <v>357</v>
      </c>
      <c r="L90" s="221"/>
    </row>
    <row r="91" spans="1:12" ht="90.75" thickBot="1" x14ac:dyDescent="0.25">
      <c r="A91" s="218" t="s">
        <v>35</v>
      </c>
      <c r="B91" s="219"/>
      <c r="F91" s="217" t="s">
        <v>436</v>
      </c>
      <c r="L91" s="221"/>
    </row>
    <row r="92" spans="1:12" ht="11.25" customHeight="1" thickBot="1" x14ac:dyDescent="0.25">
      <c r="A92" s="218" t="s">
        <v>27</v>
      </c>
      <c r="B92" s="207">
        <v>20</v>
      </c>
      <c r="C92" s="208" t="s">
        <v>441</v>
      </c>
      <c r="D92" s="209" t="s">
        <v>357</v>
      </c>
      <c r="E92" s="209" t="s">
        <v>373</v>
      </c>
      <c r="F92" s="209" t="s">
        <v>442</v>
      </c>
      <c r="G92" s="208" t="s">
        <v>79</v>
      </c>
      <c r="H92" s="208">
        <f>ROUND(1,3)</f>
        <v>1</v>
      </c>
      <c r="I92" s="208">
        <v>0</v>
      </c>
      <c r="J92" s="208">
        <f>ROUND(H92,3) * I92</f>
        <v>0</v>
      </c>
      <c r="K92" s="210"/>
      <c r="L92" s="211">
        <f>ROUND(ROUND(H92,3) * ROUND(K92,2),2)</f>
        <v>0</v>
      </c>
    </row>
    <row r="93" spans="1:12" ht="22.5" x14ac:dyDescent="0.2">
      <c r="A93" s="218" t="s">
        <v>31</v>
      </c>
      <c r="B93" s="219"/>
      <c r="F93" s="213" t="s">
        <v>405</v>
      </c>
      <c r="L93" s="221"/>
    </row>
    <row r="94" spans="1:12" x14ac:dyDescent="0.2">
      <c r="A94" s="201" t="s">
        <v>33</v>
      </c>
      <c r="B94" s="219"/>
      <c r="F94" s="216" t="s">
        <v>357</v>
      </c>
      <c r="L94" s="221"/>
    </row>
    <row r="95" spans="1:12" ht="90.75" thickBot="1" x14ac:dyDescent="0.25">
      <c r="A95" s="218" t="s">
        <v>35</v>
      </c>
      <c r="B95" s="219"/>
      <c r="F95" s="217" t="s">
        <v>436</v>
      </c>
      <c r="L95" s="221"/>
    </row>
    <row r="96" spans="1:12" ht="11.25" customHeight="1" thickBot="1" x14ac:dyDescent="0.25">
      <c r="A96" s="218" t="s">
        <v>27</v>
      </c>
      <c r="B96" s="207">
        <v>21</v>
      </c>
      <c r="C96" s="208" t="s">
        <v>443</v>
      </c>
      <c r="D96" s="209" t="s">
        <v>357</v>
      </c>
      <c r="E96" s="209" t="s">
        <v>373</v>
      </c>
      <c r="F96" s="209" t="s">
        <v>444</v>
      </c>
      <c r="G96" s="208" t="s">
        <v>79</v>
      </c>
      <c r="H96" s="208">
        <f>ROUND(6,3)</f>
        <v>6</v>
      </c>
      <c r="I96" s="208">
        <v>0</v>
      </c>
      <c r="J96" s="208">
        <f>ROUND(H96,3) * I96</f>
        <v>0</v>
      </c>
      <c r="K96" s="210"/>
      <c r="L96" s="211">
        <f>ROUND(ROUND(H96,3) * ROUND(K96,2),2)</f>
        <v>0</v>
      </c>
    </row>
    <row r="97" spans="1:12" ht="22.5" x14ac:dyDescent="0.2">
      <c r="A97" s="218" t="s">
        <v>31</v>
      </c>
      <c r="B97" s="219"/>
      <c r="F97" s="213" t="s">
        <v>405</v>
      </c>
      <c r="L97" s="221"/>
    </row>
    <row r="98" spans="1:12" x14ac:dyDescent="0.2">
      <c r="A98" s="201" t="s">
        <v>33</v>
      </c>
      <c r="B98" s="219"/>
      <c r="F98" s="216" t="s">
        <v>357</v>
      </c>
      <c r="L98" s="221"/>
    </row>
    <row r="99" spans="1:12" ht="79.5" thickBot="1" x14ac:dyDescent="0.25">
      <c r="A99" s="218" t="s">
        <v>35</v>
      </c>
      <c r="B99" s="219"/>
      <c r="F99" s="217" t="s">
        <v>445</v>
      </c>
      <c r="L99" s="221"/>
    </row>
    <row r="100" spans="1:12" ht="11.25" customHeight="1" thickBot="1" x14ac:dyDescent="0.25">
      <c r="A100" s="218" t="s">
        <v>27</v>
      </c>
      <c r="B100" s="207">
        <v>22</v>
      </c>
      <c r="C100" s="208" t="s">
        <v>446</v>
      </c>
      <c r="D100" s="209" t="s">
        <v>357</v>
      </c>
      <c r="E100" s="209" t="s">
        <v>373</v>
      </c>
      <c r="F100" s="209" t="s">
        <v>447</v>
      </c>
      <c r="G100" s="208" t="s">
        <v>79</v>
      </c>
      <c r="H100" s="208">
        <f>ROUND(1,3)</f>
        <v>1</v>
      </c>
      <c r="I100" s="208">
        <v>0</v>
      </c>
      <c r="J100" s="208">
        <f>ROUND(H100,3) * I100</f>
        <v>0</v>
      </c>
      <c r="K100" s="210"/>
      <c r="L100" s="211">
        <f>ROUND(ROUND(H100,3) * ROUND(K100,2),2)</f>
        <v>0</v>
      </c>
    </row>
    <row r="101" spans="1:12" ht="22.5" x14ac:dyDescent="0.2">
      <c r="A101" s="218" t="s">
        <v>31</v>
      </c>
      <c r="B101" s="219"/>
      <c r="F101" s="213" t="s">
        <v>405</v>
      </c>
      <c r="L101" s="221"/>
    </row>
    <row r="102" spans="1:12" x14ac:dyDescent="0.2">
      <c r="A102" s="201" t="s">
        <v>33</v>
      </c>
      <c r="B102" s="219"/>
      <c r="F102" s="216" t="s">
        <v>357</v>
      </c>
      <c r="L102" s="221"/>
    </row>
    <row r="103" spans="1:12" ht="90.75" thickBot="1" x14ac:dyDescent="0.25">
      <c r="A103" s="218" t="s">
        <v>35</v>
      </c>
      <c r="B103" s="219"/>
      <c r="F103" s="217" t="s">
        <v>436</v>
      </c>
      <c r="L103" s="221"/>
    </row>
    <row r="104" spans="1:12" ht="11.25" customHeight="1" thickBot="1" x14ac:dyDescent="0.25">
      <c r="A104" s="218" t="s">
        <v>27</v>
      </c>
      <c r="B104" s="207">
        <v>23</v>
      </c>
      <c r="C104" s="208" t="s">
        <v>448</v>
      </c>
      <c r="D104" s="209" t="s">
        <v>357</v>
      </c>
      <c r="E104" s="209" t="s">
        <v>373</v>
      </c>
      <c r="F104" s="209" t="s">
        <v>449</v>
      </c>
      <c r="G104" s="208" t="s">
        <v>79</v>
      </c>
      <c r="H104" s="208">
        <f>ROUND(1,3)</f>
        <v>1</v>
      </c>
      <c r="I104" s="208">
        <v>0</v>
      </c>
      <c r="J104" s="208">
        <f>ROUND(H104,3) * I104</f>
        <v>0</v>
      </c>
      <c r="K104" s="210"/>
      <c r="L104" s="211">
        <f>ROUND(ROUND(H104,3) * ROUND(K104,2),2)</f>
        <v>0</v>
      </c>
    </row>
    <row r="105" spans="1:12" ht="22.5" x14ac:dyDescent="0.2">
      <c r="A105" s="218" t="s">
        <v>31</v>
      </c>
      <c r="B105" s="219"/>
      <c r="F105" s="213" t="s">
        <v>405</v>
      </c>
      <c r="L105" s="221"/>
    </row>
    <row r="106" spans="1:12" x14ac:dyDescent="0.2">
      <c r="A106" s="201" t="s">
        <v>33</v>
      </c>
      <c r="B106" s="219"/>
      <c r="F106" s="216" t="s">
        <v>357</v>
      </c>
      <c r="L106" s="221"/>
    </row>
    <row r="107" spans="1:12" ht="90.75" thickBot="1" x14ac:dyDescent="0.25">
      <c r="A107" s="218" t="s">
        <v>35</v>
      </c>
      <c r="B107" s="219"/>
      <c r="F107" s="217" t="s">
        <v>450</v>
      </c>
      <c r="L107" s="221"/>
    </row>
    <row r="108" spans="1:12" ht="11.25" customHeight="1" thickBot="1" x14ac:dyDescent="0.25">
      <c r="A108" s="218" t="s">
        <v>27</v>
      </c>
      <c r="B108" s="207">
        <v>24</v>
      </c>
      <c r="C108" s="208" t="s">
        <v>451</v>
      </c>
      <c r="D108" s="209" t="s">
        <v>357</v>
      </c>
      <c r="E108" s="209" t="s">
        <v>373</v>
      </c>
      <c r="F108" s="209" t="s">
        <v>452</v>
      </c>
      <c r="G108" s="208" t="s">
        <v>79</v>
      </c>
      <c r="H108" s="208">
        <f>ROUND(3,3)</f>
        <v>3</v>
      </c>
      <c r="I108" s="208">
        <v>0</v>
      </c>
      <c r="J108" s="208">
        <f>ROUND(H108,3) * I108</f>
        <v>0</v>
      </c>
      <c r="K108" s="210"/>
      <c r="L108" s="211">
        <f>ROUND(ROUND(H108,3) * ROUND(K108,2),2)</f>
        <v>0</v>
      </c>
    </row>
    <row r="109" spans="1:12" ht="22.5" x14ac:dyDescent="0.2">
      <c r="A109" s="218" t="s">
        <v>31</v>
      </c>
      <c r="B109" s="219"/>
      <c r="F109" s="213" t="s">
        <v>405</v>
      </c>
      <c r="L109" s="221"/>
    </row>
    <row r="110" spans="1:12" x14ac:dyDescent="0.2">
      <c r="A110" s="201" t="s">
        <v>33</v>
      </c>
      <c r="B110" s="219"/>
      <c r="F110" s="216" t="s">
        <v>357</v>
      </c>
      <c r="L110" s="221"/>
    </row>
    <row r="111" spans="1:12" ht="90.75" thickBot="1" x14ac:dyDescent="0.25">
      <c r="A111" s="218" t="s">
        <v>35</v>
      </c>
      <c r="B111" s="219"/>
      <c r="F111" s="217" t="s">
        <v>453</v>
      </c>
      <c r="L111" s="221"/>
    </row>
    <row r="112" spans="1:12" ht="11.25" customHeight="1" thickBot="1" x14ac:dyDescent="0.25">
      <c r="A112" s="218" t="s">
        <v>27</v>
      </c>
      <c r="B112" s="207">
        <v>25</v>
      </c>
      <c r="C112" s="208" t="s">
        <v>454</v>
      </c>
      <c r="D112" s="209" t="s">
        <v>357</v>
      </c>
      <c r="E112" s="209" t="s">
        <v>373</v>
      </c>
      <c r="F112" s="209" t="s">
        <v>455</v>
      </c>
      <c r="G112" s="208" t="s">
        <v>79</v>
      </c>
      <c r="H112" s="208">
        <f>ROUND(10,3)</f>
        <v>10</v>
      </c>
      <c r="I112" s="208">
        <v>0</v>
      </c>
      <c r="J112" s="208">
        <f>ROUND(H112,3) * I112</f>
        <v>0</v>
      </c>
      <c r="K112" s="210"/>
      <c r="L112" s="211">
        <f>ROUND(ROUND(H112,3) * ROUND(K112,2),2)</f>
        <v>0</v>
      </c>
    </row>
    <row r="113" spans="1:12" ht="22.5" x14ac:dyDescent="0.2">
      <c r="A113" s="218" t="s">
        <v>31</v>
      </c>
      <c r="B113" s="219"/>
      <c r="F113" s="213" t="s">
        <v>405</v>
      </c>
      <c r="L113" s="221"/>
    </row>
    <row r="114" spans="1:12" x14ac:dyDescent="0.2">
      <c r="A114" s="201" t="s">
        <v>33</v>
      </c>
      <c r="B114" s="219"/>
      <c r="F114" s="216" t="s">
        <v>357</v>
      </c>
      <c r="L114" s="221"/>
    </row>
    <row r="115" spans="1:12" ht="90.75" thickBot="1" x14ac:dyDescent="0.25">
      <c r="A115" s="218" t="s">
        <v>35</v>
      </c>
      <c r="B115" s="219"/>
      <c r="F115" s="217" t="s">
        <v>453</v>
      </c>
      <c r="L115" s="221"/>
    </row>
    <row r="116" spans="1:12" ht="11.25" customHeight="1" thickBot="1" x14ac:dyDescent="0.25">
      <c r="A116" s="218" t="s">
        <v>27</v>
      </c>
      <c r="B116" s="207">
        <v>26</v>
      </c>
      <c r="C116" s="208" t="s">
        <v>456</v>
      </c>
      <c r="D116" s="209" t="s">
        <v>357</v>
      </c>
      <c r="E116" s="209" t="s">
        <v>373</v>
      </c>
      <c r="F116" s="209" t="s">
        <v>457</v>
      </c>
      <c r="G116" s="208" t="s">
        <v>79</v>
      </c>
      <c r="H116" s="208">
        <f>ROUND(8,3)</f>
        <v>8</v>
      </c>
      <c r="I116" s="208">
        <v>0</v>
      </c>
      <c r="J116" s="208">
        <f>ROUND(H116,3) * I116</f>
        <v>0</v>
      </c>
      <c r="K116" s="210"/>
      <c r="L116" s="211">
        <f>ROUND(ROUND(H116,3) * ROUND(K116,2),2)</f>
        <v>0</v>
      </c>
    </row>
    <row r="117" spans="1:12" ht="22.5" x14ac:dyDescent="0.2">
      <c r="A117" s="218" t="s">
        <v>31</v>
      </c>
      <c r="B117" s="219"/>
      <c r="F117" s="213" t="s">
        <v>405</v>
      </c>
      <c r="L117" s="221"/>
    </row>
    <row r="118" spans="1:12" x14ac:dyDescent="0.2">
      <c r="A118" s="201" t="s">
        <v>33</v>
      </c>
      <c r="B118" s="219"/>
      <c r="F118" s="216" t="s">
        <v>357</v>
      </c>
      <c r="L118" s="221"/>
    </row>
    <row r="119" spans="1:12" ht="90.75" thickBot="1" x14ac:dyDescent="0.25">
      <c r="A119" s="218" t="s">
        <v>35</v>
      </c>
      <c r="B119" s="219"/>
      <c r="F119" s="217" t="s">
        <v>453</v>
      </c>
      <c r="L119" s="221"/>
    </row>
    <row r="120" spans="1:12" ht="11.25" customHeight="1" thickBot="1" x14ac:dyDescent="0.25">
      <c r="A120" s="218" t="s">
        <v>27</v>
      </c>
      <c r="B120" s="207">
        <v>27</v>
      </c>
      <c r="C120" s="208" t="s">
        <v>458</v>
      </c>
      <c r="D120" s="209" t="s">
        <v>357</v>
      </c>
      <c r="E120" s="209" t="s">
        <v>373</v>
      </c>
      <c r="F120" s="209" t="s">
        <v>459</v>
      </c>
      <c r="G120" s="208" t="s">
        <v>79</v>
      </c>
      <c r="H120" s="208">
        <f>ROUND(2,3)</f>
        <v>2</v>
      </c>
      <c r="I120" s="208">
        <v>0</v>
      </c>
      <c r="J120" s="208">
        <f>ROUND(H120,3) * I120</f>
        <v>0</v>
      </c>
      <c r="K120" s="210"/>
      <c r="L120" s="211">
        <f>ROUND(ROUND(H120,3) * ROUND(K120,2),2)</f>
        <v>0</v>
      </c>
    </row>
    <row r="121" spans="1:12" ht="22.5" x14ac:dyDescent="0.2">
      <c r="A121" s="218" t="s">
        <v>31</v>
      </c>
      <c r="B121" s="219"/>
      <c r="F121" s="213" t="s">
        <v>405</v>
      </c>
      <c r="L121" s="221"/>
    </row>
    <row r="122" spans="1:12" x14ac:dyDescent="0.2">
      <c r="A122" s="201" t="s">
        <v>33</v>
      </c>
      <c r="B122" s="219"/>
      <c r="F122" s="216" t="s">
        <v>357</v>
      </c>
      <c r="L122" s="221"/>
    </row>
    <row r="123" spans="1:12" ht="90.75" thickBot="1" x14ac:dyDescent="0.25">
      <c r="A123" s="218" t="s">
        <v>35</v>
      </c>
      <c r="B123" s="219"/>
      <c r="F123" s="217" t="s">
        <v>453</v>
      </c>
      <c r="L123" s="221"/>
    </row>
    <row r="124" spans="1:12" ht="11.25" customHeight="1" thickBot="1" x14ac:dyDescent="0.25">
      <c r="A124" s="218" t="s">
        <v>27</v>
      </c>
      <c r="B124" s="207">
        <v>28</v>
      </c>
      <c r="C124" s="208" t="s">
        <v>460</v>
      </c>
      <c r="D124" s="209" t="s">
        <v>357</v>
      </c>
      <c r="E124" s="209" t="s">
        <v>373</v>
      </c>
      <c r="F124" s="209" t="s">
        <v>461</v>
      </c>
      <c r="G124" s="208" t="s">
        <v>79</v>
      </c>
      <c r="H124" s="208">
        <f>ROUND(1,3)</f>
        <v>1</v>
      </c>
      <c r="I124" s="208">
        <v>0</v>
      </c>
      <c r="J124" s="208">
        <f>ROUND(H124,3) * I124</f>
        <v>0</v>
      </c>
      <c r="K124" s="210"/>
      <c r="L124" s="211">
        <f>ROUND(ROUND(H124,3) * ROUND(K124,2),2)</f>
        <v>0</v>
      </c>
    </row>
    <row r="125" spans="1:12" ht="22.5" x14ac:dyDescent="0.2">
      <c r="A125" s="218" t="s">
        <v>31</v>
      </c>
      <c r="B125" s="219"/>
      <c r="F125" s="213" t="s">
        <v>462</v>
      </c>
      <c r="L125" s="221"/>
    </row>
    <row r="126" spans="1:12" x14ac:dyDescent="0.2">
      <c r="A126" s="201" t="s">
        <v>33</v>
      </c>
      <c r="B126" s="219"/>
      <c r="F126" s="216" t="s">
        <v>357</v>
      </c>
      <c r="L126" s="221"/>
    </row>
    <row r="127" spans="1:12" ht="90.75" thickBot="1" x14ac:dyDescent="0.25">
      <c r="A127" s="218" t="s">
        <v>35</v>
      </c>
      <c r="B127" s="219"/>
      <c r="F127" s="217" t="s">
        <v>463</v>
      </c>
      <c r="L127" s="221"/>
    </row>
    <row r="128" spans="1:12" ht="11.25" customHeight="1" thickBot="1" x14ac:dyDescent="0.25">
      <c r="A128" s="218" t="s">
        <v>27</v>
      </c>
      <c r="B128" s="207">
        <v>29</v>
      </c>
      <c r="C128" s="208" t="s">
        <v>464</v>
      </c>
      <c r="D128" s="209" t="s">
        <v>357</v>
      </c>
      <c r="E128" s="209" t="s">
        <v>373</v>
      </c>
      <c r="F128" s="209" t="s">
        <v>465</v>
      </c>
      <c r="G128" s="208" t="s">
        <v>79</v>
      </c>
      <c r="H128" s="208">
        <f>ROUND(1,3)</f>
        <v>1</v>
      </c>
      <c r="I128" s="208">
        <v>0</v>
      </c>
      <c r="J128" s="208">
        <f>ROUND(H128,3) * I128</f>
        <v>0</v>
      </c>
      <c r="K128" s="210"/>
      <c r="L128" s="211">
        <f>ROUND(ROUND(H128,3) * ROUND(K128,2),2)</f>
        <v>0</v>
      </c>
    </row>
    <row r="129" spans="1:12" ht="22.5" x14ac:dyDescent="0.2">
      <c r="A129" s="218" t="s">
        <v>31</v>
      </c>
      <c r="B129" s="219"/>
      <c r="F129" s="213" t="s">
        <v>466</v>
      </c>
      <c r="L129" s="221"/>
    </row>
    <row r="130" spans="1:12" x14ac:dyDescent="0.2">
      <c r="A130" s="201" t="s">
        <v>33</v>
      </c>
      <c r="B130" s="219"/>
      <c r="F130" s="216" t="s">
        <v>357</v>
      </c>
      <c r="L130" s="221"/>
    </row>
    <row r="131" spans="1:12" ht="79.5" thickBot="1" x14ac:dyDescent="0.25">
      <c r="A131" s="218" t="s">
        <v>35</v>
      </c>
      <c r="B131" s="219"/>
      <c r="F131" s="217" t="s">
        <v>467</v>
      </c>
      <c r="L131" s="221"/>
    </row>
    <row r="132" spans="1:12" ht="11.25" customHeight="1" thickBot="1" x14ac:dyDescent="0.25">
      <c r="A132" s="218" t="s">
        <v>27</v>
      </c>
      <c r="B132" s="207">
        <v>30</v>
      </c>
      <c r="C132" s="208" t="s">
        <v>468</v>
      </c>
      <c r="D132" s="209" t="s">
        <v>357</v>
      </c>
      <c r="E132" s="209" t="s">
        <v>373</v>
      </c>
      <c r="F132" s="209" t="s">
        <v>469</v>
      </c>
      <c r="G132" s="208" t="s">
        <v>470</v>
      </c>
      <c r="H132" s="208">
        <f>ROUND(24,3)</f>
        <v>24</v>
      </c>
      <c r="I132" s="208">
        <v>0</v>
      </c>
      <c r="J132" s="208">
        <f>ROUND(H132,3) * I132</f>
        <v>0</v>
      </c>
      <c r="K132" s="210"/>
      <c r="L132" s="211">
        <f>ROUND(ROUND(H132,3) * ROUND(K132,2),2)</f>
        <v>0</v>
      </c>
    </row>
    <row r="133" spans="1:12" ht="33.75" x14ac:dyDescent="0.2">
      <c r="A133" s="218" t="s">
        <v>31</v>
      </c>
      <c r="B133" s="219"/>
      <c r="F133" s="213" t="s">
        <v>471</v>
      </c>
      <c r="L133" s="221"/>
    </row>
    <row r="134" spans="1:12" x14ac:dyDescent="0.2">
      <c r="A134" s="201" t="s">
        <v>33</v>
      </c>
      <c r="B134" s="219"/>
      <c r="F134" s="216" t="s">
        <v>357</v>
      </c>
      <c r="L134" s="221"/>
    </row>
    <row r="135" spans="1:12" ht="79.5" thickBot="1" x14ac:dyDescent="0.25">
      <c r="A135" s="218" t="s">
        <v>35</v>
      </c>
      <c r="B135" s="219"/>
      <c r="F135" s="217" t="s">
        <v>472</v>
      </c>
      <c r="L135" s="221"/>
    </row>
    <row r="136" spans="1:12" ht="13.5" customHeight="1" thickBot="1" x14ac:dyDescent="0.25">
      <c r="B136" s="222" t="s">
        <v>399</v>
      </c>
      <c r="C136" s="223" t="s">
        <v>400</v>
      </c>
      <c r="D136" s="224"/>
      <c r="E136" s="224"/>
      <c r="F136" s="224" t="s">
        <v>402</v>
      </c>
      <c r="G136" s="224"/>
      <c r="H136" s="224"/>
      <c r="I136" s="224"/>
      <c r="J136" s="224"/>
      <c r="K136" s="224"/>
      <c r="L136" s="225">
        <f>SUM(L44:L135)</f>
        <v>0</v>
      </c>
    </row>
  </sheetData>
  <sheetProtection algorithmName="SHA-512" hashValue="L8a0ohjQuGakihm066Cj1hhZ2b8AKvxInsfXpVxDj/uyBWM1hf4kn+nQHh2Jnzm+u4I7W4zsL34H5Hd7YANqgw==" saltValue="VKvNyrCYuETYLwBkt1EuXQ==" spinCount="100000" sheet="1" objects="1" scenarios="1"/>
  <autoFilter ref="A12:L12" xr:uid="{00000000-0009-0000-0000-000000000000}"/>
  <mergeCells count="28">
    <mergeCell ref="K10:L11"/>
    <mergeCell ref="B8:D8"/>
    <mergeCell ref="G8:H8"/>
    <mergeCell ref="I8:J8"/>
    <mergeCell ref="B9:J9"/>
    <mergeCell ref="B10:B12"/>
    <mergeCell ref="C10:C12"/>
    <mergeCell ref="D10:D12"/>
    <mergeCell ref="E10:E12"/>
    <mergeCell ref="F10:F12"/>
    <mergeCell ref="G10:G12"/>
    <mergeCell ref="B7:D7"/>
    <mergeCell ref="F7:H7"/>
    <mergeCell ref="I7:J7"/>
    <mergeCell ref="H10:H12"/>
    <mergeCell ref="I10:I12"/>
    <mergeCell ref="J10:J12"/>
    <mergeCell ref="K2:L2"/>
    <mergeCell ref="K3:L3"/>
    <mergeCell ref="F5:H5"/>
    <mergeCell ref="I5:J5"/>
    <mergeCell ref="F6:H6"/>
    <mergeCell ref="I6:J6"/>
    <mergeCell ref="B4:D4"/>
    <mergeCell ref="I4:J4"/>
    <mergeCell ref="B1:H1"/>
    <mergeCell ref="B2:C2"/>
    <mergeCell ref="I2:J2"/>
  </mergeCells>
  <conditionalFormatting sqref="F6">
    <cfRule type="expression" dxfId="64" priority="1">
      <formula>$E$5="Ostatní"</formula>
    </cfRule>
    <cfRule type="expression" dxfId="63" priority="2">
      <formula>$E$6="Ostatní"</formula>
    </cfRule>
  </conditionalFormatting>
  <dataValidations count="9">
    <dataValidation allowBlank="1" showInputMessage="1" showErrorMessage="1" promptTitle="Číselné označení SO/PS " prompt="musí být uvedeno i v názvu listu SO (nebo PS) XX-XX-XX._x000a_Každé SO/PS musí být zpracováno v samostatném formuláři." sqref="D3" xr:uid="{3520129C-CCAE-424B-82F8-8A2EA61C23FF}"/>
    <dataValidation type="date" allowBlank="1" showInputMessage="1" showErrorMessage="1" prompt="Uvede se předpokládaná doba zahájení realizace konkrétního SO/PS dle Harmonogramu výstavby (den.měsíc.rok - např. 01.12.2020), který je uveden v příslušné části dokumentace stavby." sqref="E7" xr:uid="{6372071B-01CF-4C04-BC27-80AF20171FF3}">
      <formula1>42370</formula1>
      <formula2>55153</formula2>
    </dataValidation>
    <dataValidation type="date" allowBlank="1" showInputMessage="1" showErrorMessage="1" prompt="Uvede se předpokládaná doba ukončení realizace konkrétního SO/PS dle Harmonogramu výstavby (den.měsíc.rok - např. 01.12.2020), který je uveden v příslušné části dokumentace stavby." sqref="E8" xr:uid="{F04513AA-DDA0-41DD-88DB-1D8A6A59F042}">
      <formula1>42370</formula1>
      <formula2>55153</formula2>
    </dataValidation>
    <dataValidation allowBlank="1" showInputMessage="1" showErrorMessage="1" promptTitle="S-kód" prompt="Číslo pod kterým je stavba evidovaná v systému SŽDC." sqref="K6" xr:uid="{5574B93D-D00D-423C-9498-271B400E08EF}"/>
    <dataValidation type="date" allowBlank="1" showInputMessage="1" showErrorMessage="1" errorTitle="Špatný datum" error="Datum musí být v rozmezí_x000a_od 1.1.2016_x000a_do 31.12.2050" promptTitle="Vložit datum" prompt="ve formátu: dd.mm.rrrr" sqref="K8" xr:uid="{071DC305-A0E4-48FD-9CC2-BA6BA33398E4}">
      <formula1>42370</formula1>
      <formula2>55153</formula2>
    </dataValidation>
    <dataValidation type="list" allowBlank="1" showInputMessage="1" showErrorMessage="1" promptTitle="Klasifikace" prompt="pro zatřídění stavebních a inženýrských objektů_x000a_(viz Portál veřejných zakázek MMR):_x000a_Struktura klasifikace:_x000a_1. až 3. místo obor_x000a_4. místo skupina_x000a_5. místo podskupina_x000a_6. místo konstrukčně materiálová charakteristika_x000a_7. místo druh stavební akce_x000a_" sqref="K4" xr:uid="{5A7007DB-16A6-4A0E-927F-0EFF8003AA5F}">
      <formula1>"801,802,803,811,812, 813, 814,815, 817, 821,822, 823,824,825,826,827,828,831,832,833,838,839"</formula1>
    </dataValidation>
    <dataValidation type="list" allowBlank="1" showInputMessage="1" showErrorMessage="1" promptTitle="Výběr stádia dle seznamu:" prompt="Stádium 3_x000a_Stádium 2" sqref="E5" xr:uid="{41EBCF03-68C4-4E4E-BD02-6436E7C64761}">
      <formula1>"Stádium 2,Stádium 3"</formula1>
    </dataValidation>
    <dataValidation type="date" allowBlank="1" showInputMessage="1" showErrorMessage="1" sqref="L8" xr:uid="{45E63070-F5F3-4484-A159-C7C20DA9DCCE}">
      <formula1>42370</formula1>
      <formula2>55153</formula2>
    </dataValidation>
    <dataValidation type="list" allowBlank="1" showInputMessage="1" showErrorMessage="1" sqref="E6" xr:uid="{B1D42E07-13F4-43B0-972D-BF97CD9DBE48}">
      <formula1>"SŽ, Ostatní"</formula1>
    </dataValidation>
  </dataValidations>
  <pageMargins left="0.70833330000000005" right="0.70833330000000005" top="0.74791660000000004" bottom="0.74791660000000004" header="0.3152778" footer="0.3152778"/>
  <pageSetup paperSize="9" scale="69" fitToHeight="0" orientation="landscape" blackAndWhite="1" r:id="rId1"/>
  <headerFooter>
    <oddHeader>&amp;L&amp;"Arial,Tučné"&amp;10FORMULÁŘ SO/PS
&amp;"Arial,Kurzíva"&amp;8verze SOPS/PR/2017/11/01</oddHeader>
    <oddFooter>&amp;L&amp;"Arial,Obyčejné"&amp;10&amp;A&amp;R&amp;"Arial,Obyčejné"&amp;10&amp;P/&amp;N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93DFC-DC9F-4F1D-B72F-945DEAC66495}">
  <sheetPr codeName="List2">
    <pageSetUpPr fitToPage="1"/>
  </sheetPr>
  <dimension ref="A1:O576"/>
  <sheetViews>
    <sheetView showGridLines="0" topLeftCell="B1" zoomScale="130" zoomScaleNormal="130" zoomScaleSheetLayoutView="85" workbookViewId="0">
      <pane ySplit="12" topLeftCell="A13" activePane="bottomLeft" state="frozen"/>
      <selection activeCell="B1" sqref="B1"/>
      <selection pane="bottomLeft" activeCell="K14" sqref="K14"/>
    </sheetView>
  </sheetViews>
  <sheetFormatPr defaultColWidth="8" defaultRowHeight="11.25" x14ac:dyDescent="0.2"/>
  <cols>
    <col min="1" max="1" width="2.75" style="218" hidden="1" customWidth="1"/>
    <col min="2" max="2" width="7.5" style="218" customWidth="1"/>
    <col min="3" max="3" width="9.25" style="218" customWidth="1"/>
    <col min="4" max="4" width="8.75" style="218" customWidth="1"/>
    <col min="5" max="5" width="10" style="218" customWidth="1"/>
    <col min="6" max="6" width="64.875" style="218" customWidth="1"/>
    <col min="7" max="7" width="7.875" style="220" customWidth="1"/>
    <col min="8" max="8" width="11.375" style="220" customWidth="1"/>
    <col min="9" max="9" width="9.5" style="220" customWidth="1"/>
    <col min="10" max="10" width="8.875" style="220" customWidth="1"/>
    <col min="11" max="11" width="11.25" style="220" customWidth="1"/>
    <col min="12" max="12" width="16.625" style="220" customWidth="1"/>
    <col min="13" max="14" width="8" style="218"/>
    <col min="15" max="15" width="8" style="218" customWidth="1"/>
    <col min="16" max="16384" width="8" style="218"/>
  </cols>
  <sheetData>
    <row r="1" spans="1:15" s="161" customFormat="1" ht="30.75" customHeight="1" thickTop="1" thickBot="1" x14ac:dyDescent="0.25">
      <c r="B1" s="365" t="s">
        <v>343</v>
      </c>
      <c r="C1" s="366"/>
      <c r="D1" s="366"/>
      <c r="E1" s="366"/>
      <c r="F1" s="366"/>
      <c r="G1" s="366"/>
      <c r="H1" s="366"/>
      <c r="I1" s="162"/>
      <c r="J1" s="163"/>
      <c r="K1" s="163"/>
      <c r="L1" s="164" t="s">
        <v>473</v>
      </c>
    </row>
    <row r="2" spans="1:15" s="161" customFormat="1" ht="57" customHeight="1" thickTop="1" thickBot="1" x14ac:dyDescent="0.25">
      <c r="B2" s="367" t="s">
        <v>1</v>
      </c>
      <c r="C2" s="368"/>
      <c r="D2" s="165" t="s">
        <v>474</v>
      </c>
      <c r="E2" s="166"/>
      <c r="F2" s="167"/>
      <c r="G2" s="168"/>
      <c r="H2" s="169"/>
      <c r="I2" s="369" t="s">
        <v>346</v>
      </c>
      <c r="J2" s="370"/>
      <c r="K2" s="371">
        <f>SUMIFS(L:L,B:B,"SOUČET")</f>
        <v>0</v>
      </c>
      <c r="L2" s="372"/>
    </row>
    <row r="3" spans="1:15" s="161" customFormat="1" ht="42.75" customHeight="1" thickTop="1" thickBot="1" x14ac:dyDescent="0.25">
      <c r="B3" s="170" t="s">
        <v>347</v>
      </c>
      <c r="C3" s="171"/>
      <c r="D3" s="172" t="s">
        <v>473</v>
      </c>
      <c r="E3" s="173"/>
      <c r="F3" s="174" t="s">
        <v>475</v>
      </c>
      <c r="G3" s="175"/>
      <c r="H3" s="176"/>
      <c r="I3" s="177"/>
      <c r="J3" s="178"/>
      <c r="K3" s="373"/>
      <c r="L3" s="374"/>
    </row>
    <row r="4" spans="1:15" s="161" customFormat="1" ht="18" customHeight="1" thickTop="1" x14ac:dyDescent="0.2">
      <c r="B4" s="360" t="s">
        <v>349</v>
      </c>
      <c r="C4" s="361"/>
      <c r="D4" s="362"/>
      <c r="E4" s="179" t="s">
        <v>476</v>
      </c>
      <c r="F4" s="180" t="s">
        <v>1031</v>
      </c>
      <c r="G4" s="181"/>
      <c r="H4" s="182"/>
      <c r="I4" s="363" t="s">
        <v>351</v>
      </c>
      <c r="J4" s="364"/>
      <c r="K4" s="183"/>
      <c r="L4" s="184"/>
    </row>
    <row r="5" spans="1:15" s="161" customFormat="1" ht="18" customHeight="1" x14ac:dyDescent="0.2">
      <c r="B5" s="185" t="s">
        <v>352</v>
      </c>
      <c r="C5" s="186"/>
      <c r="D5" s="186"/>
      <c r="E5" s="179" t="s">
        <v>353</v>
      </c>
      <c r="F5" s="375" t="str">
        <f>IF((E5="Stádium 2"),"  Dokumentace pro územní řízení - DUR",(IF((E5="Stádium 3"),"  Projektová dokumentace (DOS/DSP)","")))</f>
        <v xml:space="preserve">  Projektová dokumentace (DOS/DSP)</v>
      </c>
      <c r="G5" s="375"/>
      <c r="H5" s="376"/>
      <c r="I5" s="377" t="s">
        <v>354</v>
      </c>
      <c r="J5" s="362"/>
      <c r="K5" s="187" t="s">
        <v>477</v>
      </c>
      <c r="L5" s="188"/>
    </row>
    <row r="6" spans="1:15" s="161" customFormat="1" ht="18" customHeight="1" x14ac:dyDescent="0.2">
      <c r="B6" s="185" t="s">
        <v>355</v>
      </c>
      <c r="C6" s="186"/>
      <c r="D6" s="186"/>
      <c r="E6" s="187" t="s">
        <v>356</v>
      </c>
      <c r="F6" s="378" t="s">
        <v>357</v>
      </c>
      <c r="G6" s="378"/>
      <c r="H6" s="379"/>
      <c r="I6" s="377" t="s">
        <v>358</v>
      </c>
      <c r="J6" s="362"/>
      <c r="K6" s="187" t="s">
        <v>359</v>
      </c>
      <c r="L6" s="188"/>
      <c r="O6" s="189"/>
    </row>
    <row r="7" spans="1:15" s="161" customFormat="1" ht="18" customHeight="1" x14ac:dyDescent="0.2">
      <c r="B7" s="380" t="s">
        <v>360</v>
      </c>
      <c r="C7" s="381"/>
      <c r="D7" s="381"/>
      <c r="E7" s="190"/>
      <c r="F7" s="382" t="s">
        <v>361</v>
      </c>
      <c r="G7" s="383"/>
      <c r="H7" s="384"/>
      <c r="I7" s="385" t="s">
        <v>362</v>
      </c>
      <c r="J7" s="361"/>
      <c r="K7" s="227"/>
      <c r="L7" s="188"/>
      <c r="O7" s="192"/>
    </row>
    <row r="8" spans="1:15" s="161" customFormat="1" ht="19.5" customHeight="1" thickBot="1" x14ac:dyDescent="0.25">
      <c r="B8" s="392" t="s">
        <v>363</v>
      </c>
      <c r="C8" s="393"/>
      <c r="D8" s="393"/>
      <c r="E8" s="193"/>
      <c r="F8" s="194"/>
      <c r="G8" s="394"/>
      <c r="H8" s="395"/>
      <c r="I8" s="396" t="s">
        <v>364</v>
      </c>
      <c r="J8" s="381"/>
      <c r="K8" s="195"/>
      <c r="L8" s="196"/>
    </row>
    <row r="9" spans="1:15" s="161" customFormat="1" ht="9.75" customHeight="1" x14ac:dyDescent="0.2">
      <c r="B9" s="397" t="s">
        <v>478</v>
      </c>
      <c r="C9" s="398"/>
      <c r="D9" s="398"/>
      <c r="E9" s="398"/>
      <c r="F9" s="398"/>
      <c r="G9" s="398"/>
      <c r="H9" s="398"/>
      <c r="I9" s="398"/>
      <c r="J9" s="398"/>
      <c r="K9" s="197" t="str">
        <f>$I$5</f>
        <v>ISPROFIN:</v>
      </c>
      <c r="L9" s="198" t="s">
        <v>477</v>
      </c>
    </row>
    <row r="10" spans="1:15" s="161" customFormat="1" ht="15" customHeight="1" x14ac:dyDescent="0.2">
      <c r="B10" s="399" t="s">
        <v>8</v>
      </c>
      <c r="C10" s="388" t="s">
        <v>9</v>
      </c>
      <c r="D10" s="388" t="s">
        <v>10</v>
      </c>
      <c r="E10" s="388" t="s">
        <v>365</v>
      </c>
      <c r="F10" s="386" t="s">
        <v>366</v>
      </c>
      <c r="G10" s="386" t="s">
        <v>12</v>
      </c>
      <c r="H10" s="386" t="s">
        <v>13</v>
      </c>
      <c r="I10" s="388" t="s">
        <v>367</v>
      </c>
      <c r="J10" s="388" t="s">
        <v>368</v>
      </c>
      <c r="K10" s="390" t="s">
        <v>14</v>
      </c>
      <c r="L10" s="391"/>
    </row>
    <row r="11" spans="1:15" s="161" customFormat="1" ht="15" customHeight="1" x14ac:dyDescent="0.2">
      <c r="B11" s="399"/>
      <c r="C11" s="388"/>
      <c r="D11" s="388"/>
      <c r="E11" s="388"/>
      <c r="F11" s="386"/>
      <c r="G11" s="386"/>
      <c r="H11" s="386"/>
      <c r="I11" s="388"/>
      <c r="J11" s="388"/>
      <c r="K11" s="390"/>
      <c r="L11" s="391"/>
    </row>
    <row r="12" spans="1:15" s="161" customFormat="1" ht="12.75" customHeight="1" thickBot="1" x14ac:dyDescent="0.25">
      <c r="B12" s="400"/>
      <c r="C12" s="389"/>
      <c r="D12" s="389"/>
      <c r="E12" s="389"/>
      <c r="F12" s="387"/>
      <c r="G12" s="387"/>
      <c r="H12" s="387"/>
      <c r="I12" s="389"/>
      <c r="J12" s="389"/>
      <c r="K12" s="199" t="s">
        <v>15</v>
      </c>
      <c r="L12" s="200" t="s">
        <v>16</v>
      </c>
    </row>
    <row r="13" spans="1:15" s="201" customFormat="1" ht="20.100000000000001" customHeight="1" thickBot="1" x14ac:dyDescent="0.25">
      <c r="A13" s="201" t="s">
        <v>369</v>
      </c>
      <c r="B13" s="202" t="s">
        <v>370</v>
      </c>
      <c r="C13" s="203" t="s">
        <v>131</v>
      </c>
      <c r="D13" s="204"/>
      <c r="E13" s="204"/>
      <c r="F13" s="205" t="s">
        <v>479</v>
      </c>
      <c r="G13" s="204"/>
      <c r="H13" s="204"/>
      <c r="I13" s="204"/>
      <c r="J13" s="204"/>
      <c r="K13" s="204"/>
      <c r="L13" s="206"/>
    </row>
    <row r="14" spans="1:15" s="201" customFormat="1" ht="23.25" thickBot="1" x14ac:dyDescent="0.25">
      <c r="A14" s="201" t="s">
        <v>27</v>
      </c>
      <c r="B14" s="207">
        <v>1</v>
      </c>
      <c r="C14" s="208" t="s">
        <v>480</v>
      </c>
      <c r="D14" s="208" t="s">
        <v>131</v>
      </c>
      <c r="E14" s="209" t="s">
        <v>481</v>
      </c>
      <c r="F14" s="209" t="s">
        <v>482</v>
      </c>
      <c r="G14" s="208" t="s">
        <v>45</v>
      </c>
      <c r="H14" s="208">
        <f>ROUND(78,6)</f>
        <v>78</v>
      </c>
      <c r="I14" s="208">
        <v>0</v>
      </c>
      <c r="J14" s="208">
        <f>ROUND(H14,6) * I14</f>
        <v>0</v>
      </c>
      <c r="K14" s="210"/>
      <c r="L14" s="211">
        <f>ROUND(ROUND(H14,6) * ROUND(K14,2),2)</f>
        <v>0</v>
      </c>
    </row>
    <row r="15" spans="1:15" s="201" customFormat="1" x14ac:dyDescent="0.2">
      <c r="A15" s="201" t="s">
        <v>31</v>
      </c>
      <c r="B15" s="212"/>
      <c r="D15" s="214"/>
      <c r="F15" s="213" t="s">
        <v>357</v>
      </c>
      <c r="G15" s="214"/>
      <c r="H15" s="214"/>
      <c r="I15" s="214"/>
      <c r="J15" s="214"/>
      <c r="K15" s="214"/>
      <c r="L15" s="215"/>
    </row>
    <row r="16" spans="1:15" s="201" customFormat="1" x14ac:dyDescent="0.2">
      <c r="A16" s="201" t="s">
        <v>33</v>
      </c>
      <c r="B16" s="212"/>
      <c r="D16" s="214"/>
      <c r="F16" s="216" t="s">
        <v>357</v>
      </c>
      <c r="G16" s="214"/>
      <c r="H16" s="214"/>
      <c r="I16" s="214"/>
      <c r="J16" s="214"/>
      <c r="K16" s="214"/>
      <c r="L16" s="215"/>
    </row>
    <row r="17" spans="1:12" s="201" customFormat="1" ht="79.5" thickBot="1" x14ac:dyDescent="0.25">
      <c r="A17" s="201" t="s">
        <v>35</v>
      </c>
      <c r="B17" s="212"/>
      <c r="D17" s="214"/>
      <c r="F17" s="217" t="s">
        <v>483</v>
      </c>
      <c r="G17" s="214"/>
      <c r="H17" s="214"/>
      <c r="I17" s="214"/>
      <c r="J17" s="214"/>
      <c r="K17" s="214"/>
      <c r="L17" s="215"/>
    </row>
    <row r="18" spans="1:12" ht="23.25" thickBot="1" x14ac:dyDescent="0.25">
      <c r="A18" s="218" t="s">
        <v>27</v>
      </c>
      <c r="B18" s="207">
        <v>2</v>
      </c>
      <c r="C18" s="208" t="s">
        <v>47</v>
      </c>
      <c r="D18" s="208" t="s">
        <v>131</v>
      </c>
      <c r="E18" s="209" t="s">
        <v>481</v>
      </c>
      <c r="F18" s="209" t="s">
        <v>484</v>
      </c>
      <c r="G18" s="208" t="s">
        <v>45</v>
      </c>
      <c r="H18" s="208">
        <f>ROUND(0.2,6)</f>
        <v>0.2</v>
      </c>
      <c r="I18" s="208">
        <v>0</v>
      </c>
      <c r="J18" s="208">
        <f>ROUND(H18,6) * I18</f>
        <v>0</v>
      </c>
      <c r="K18" s="210"/>
      <c r="L18" s="211">
        <f>ROUND(ROUND(H18,6) * ROUND(K18,2),2)</f>
        <v>0</v>
      </c>
    </row>
    <row r="19" spans="1:12" x14ac:dyDescent="0.2">
      <c r="A19" s="218" t="s">
        <v>31</v>
      </c>
      <c r="B19" s="219"/>
      <c r="D19" s="220"/>
      <c r="F19" s="213" t="s">
        <v>485</v>
      </c>
      <c r="L19" s="221"/>
    </row>
    <row r="20" spans="1:12" ht="22.5" x14ac:dyDescent="0.2">
      <c r="A20" s="201" t="s">
        <v>33</v>
      </c>
      <c r="B20" s="219"/>
      <c r="D20" s="220"/>
      <c r="F20" s="216" t="s">
        <v>486</v>
      </c>
      <c r="L20" s="221"/>
    </row>
    <row r="21" spans="1:12" ht="79.5" thickBot="1" x14ac:dyDescent="0.25">
      <c r="A21" s="218" t="s">
        <v>35</v>
      </c>
      <c r="B21" s="219"/>
      <c r="D21" s="220"/>
      <c r="F21" s="217" t="s">
        <v>483</v>
      </c>
      <c r="L21" s="221"/>
    </row>
    <row r="22" spans="1:12" ht="23.25" thickBot="1" x14ac:dyDescent="0.25">
      <c r="A22" s="218" t="s">
        <v>27</v>
      </c>
      <c r="B22" s="207">
        <v>3</v>
      </c>
      <c r="C22" s="208" t="s">
        <v>487</v>
      </c>
      <c r="D22" s="208" t="s">
        <v>131</v>
      </c>
      <c r="E22" s="209" t="s">
        <v>481</v>
      </c>
      <c r="F22" s="209" t="s">
        <v>488</v>
      </c>
      <c r="G22" s="208" t="s">
        <v>45</v>
      </c>
      <c r="H22" s="208">
        <f>ROUND(0.5,6)</f>
        <v>0.5</v>
      </c>
      <c r="I22" s="208">
        <v>0</v>
      </c>
      <c r="J22" s="208">
        <f>ROUND(H22,6) * I22</f>
        <v>0</v>
      </c>
      <c r="K22" s="210"/>
      <c r="L22" s="211">
        <f>ROUND(ROUND(H22,6) * ROUND(K22,2),2)</f>
        <v>0</v>
      </c>
    </row>
    <row r="23" spans="1:12" x14ac:dyDescent="0.2">
      <c r="A23" s="218" t="s">
        <v>31</v>
      </c>
      <c r="B23" s="219"/>
      <c r="D23" s="220"/>
      <c r="F23" s="213" t="s">
        <v>357</v>
      </c>
      <c r="L23" s="221"/>
    </row>
    <row r="24" spans="1:12" x14ac:dyDescent="0.2">
      <c r="A24" s="201" t="s">
        <v>33</v>
      </c>
      <c r="B24" s="219"/>
      <c r="D24" s="220"/>
      <c r="F24" s="216" t="s">
        <v>357</v>
      </c>
      <c r="L24" s="221"/>
    </row>
    <row r="25" spans="1:12" ht="79.5" thickBot="1" x14ac:dyDescent="0.25">
      <c r="A25" s="218" t="s">
        <v>35</v>
      </c>
      <c r="B25" s="219"/>
      <c r="D25" s="220"/>
      <c r="F25" s="217" t="s">
        <v>483</v>
      </c>
      <c r="L25" s="221"/>
    </row>
    <row r="26" spans="1:12" ht="23.25" thickBot="1" x14ac:dyDescent="0.25">
      <c r="A26" s="218" t="s">
        <v>27</v>
      </c>
      <c r="B26" s="207">
        <v>4</v>
      </c>
      <c r="C26" s="208" t="s">
        <v>489</v>
      </c>
      <c r="D26" s="208" t="s">
        <v>131</v>
      </c>
      <c r="E26" s="209" t="s">
        <v>481</v>
      </c>
      <c r="F26" s="209" t="s">
        <v>490</v>
      </c>
      <c r="G26" s="208" t="s">
        <v>45</v>
      </c>
      <c r="H26" s="208">
        <f>ROUND(0.1,6)</f>
        <v>0.1</v>
      </c>
      <c r="I26" s="208">
        <v>0</v>
      </c>
      <c r="J26" s="208">
        <f>ROUND(H26,6) * I26</f>
        <v>0</v>
      </c>
      <c r="K26" s="210"/>
      <c r="L26" s="211">
        <f>ROUND(ROUND(H26,6) * ROUND(K26,2),2)</f>
        <v>0</v>
      </c>
    </row>
    <row r="27" spans="1:12" x14ac:dyDescent="0.2">
      <c r="A27" s="218" t="s">
        <v>31</v>
      </c>
      <c r="B27" s="219"/>
      <c r="D27" s="220"/>
      <c r="F27" s="213" t="s">
        <v>357</v>
      </c>
      <c r="L27" s="221"/>
    </row>
    <row r="28" spans="1:12" ht="22.5" x14ac:dyDescent="0.2">
      <c r="A28" s="201" t="s">
        <v>33</v>
      </c>
      <c r="B28" s="219"/>
      <c r="D28" s="220"/>
      <c r="F28" s="216" t="s">
        <v>491</v>
      </c>
      <c r="L28" s="221"/>
    </row>
    <row r="29" spans="1:12" ht="79.5" thickBot="1" x14ac:dyDescent="0.25">
      <c r="A29" s="218" t="s">
        <v>35</v>
      </c>
      <c r="B29" s="219"/>
      <c r="D29" s="220"/>
      <c r="F29" s="217" t="s">
        <v>483</v>
      </c>
      <c r="L29" s="221"/>
    </row>
    <row r="30" spans="1:12" ht="13.5" customHeight="1" thickBot="1" x14ac:dyDescent="0.25">
      <c r="B30" s="222" t="s">
        <v>399</v>
      </c>
      <c r="C30" s="223" t="s">
        <v>400</v>
      </c>
      <c r="D30" s="223"/>
      <c r="E30" s="224"/>
      <c r="F30" s="224" t="s">
        <v>479</v>
      </c>
      <c r="G30" s="224"/>
      <c r="H30" s="224"/>
      <c r="I30" s="224"/>
      <c r="J30" s="224"/>
      <c r="K30" s="224"/>
      <c r="L30" s="225">
        <f>SUM(L14:L29)</f>
        <v>0</v>
      </c>
    </row>
    <row r="31" spans="1:12" ht="20.100000000000001" customHeight="1" thickBot="1" x14ac:dyDescent="0.25">
      <c r="A31" s="218" t="s">
        <v>369</v>
      </c>
      <c r="B31" s="226" t="s">
        <v>370</v>
      </c>
      <c r="C31" s="203" t="s">
        <v>17</v>
      </c>
      <c r="D31" s="228"/>
      <c r="E31" s="204"/>
      <c r="F31" s="205" t="s">
        <v>492</v>
      </c>
      <c r="G31" s="204"/>
      <c r="H31" s="204"/>
      <c r="I31" s="204"/>
      <c r="J31" s="204"/>
      <c r="K31" s="204"/>
      <c r="L31" s="206"/>
    </row>
    <row r="32" spans="1:12" ht="11.25" customHeight="1" thickBot="1" x14ac:dyDescent="0.25">
      <c r="A32" s="218" t="s">
        <v>27</v>
      </c>
      <c r="B32" s="207">
        <v>5</v>
      </c>
      <c r="C32" s="208" t="s">
        <v>493</v>
      </c>
      <c r="D32" s="208" t="s">
        <v>131</v>
      </c>
      <c r="E32" s="209" t="s">
        <v>373</v>
      </c>
      <c r="F32" s="209" t="s">
        <v>494</v>
      </c>
      <c r="G32" s="208" t="s">
        <v>79</v>
      </c>
      <c r="H32" s="208">
        <f>ROUND(8,6)</f>
        <v>8</v>
      </c>
      <c r="I32" s="208">
        <v>0</v>
      </c>
      <c r="J32" s="208">
        <f>ROUND(H32,6) * I32</f>
        <v>0</v>
      </c>
      <c r="K32" s="210"/>
      <c r="L32" s="211">
        <f>ROUND(ROUND(H32,6) * ROUND(K32,2),2)</f>
        <v>0</v>
      </c>
    </row>
    <row r="33" spans="1:12" x14ac:dyDescent="0.2">
      <c r="A33" s="218" t="s">
        <v>31</v>
      </c>
      <c r="B33" s="219"/>
      <c r="D33" s="220"/>
      <c r="F33" s="213" t="s">
        <v>357</v>
      </c>
      <c r="L33" s="221"/>
    </row>
    <row r="34" spans="1:12" x14ac:dyDescent="0.2">
      <c r="A34" s="201" t="s">
        <v>33</v>
      </c>
      <c r="B34" s="219"/>
      <c r="D34" s="220"/>
      <c r="F34" s="216" t="s">
        <v>357</v>
      </c>
      <c r="L34" s="221"/>
    </row>
    <row r="35" spans="1:12" ht="12" thickBot="1" x14ac:dyDescent="0.25">
      <c r="A35" s="218" t="s">
        <v>35</v>
      </c>
      <c r="B35" s="219"/>
      <c r="D35" s="220"/>
      <c r="F35" s="217" t="s">
        <v>495</v>
      </c>
      <c r="L35" s="221"/>
    </row>
    <row r="36" spans="1:12" ht="11.25" customHeight="1" thickBot="1" x14ac:dyDescent="0.25">
      <c r="A36" s="218" t="s">
        <v>27</v>
      </c>
      <c r="B36" s="207">
        <v>6</v>
      </c>
      <c r="C36" s="208" t="s">
        <v>496</v>
      </c>
      <c r="D36" s="208" t="s">
        <v>131</v>
      </c>
      <c r="E36" s="209" t="s">
        <v>373</v>
      </c>
      <c r="F36" s="209" t="s">
        <v>497</v>
      </c>
      <c r="G36" s="208" t="s">
        <v>119</v>
      </c>
      <c r="H36" s="208">
        <f>ROUND(0.6,6)</f>
        <v>0.6</v>
      </c>
      <c r="I36" s="208">
        <v>0</v>
      </c>
      <c r="J36" s="208">
        <f>ROUND(H36,6) * I36</f>
        <v>0</v>
      </c>
      <c r="K36" s="210"/>
      <c r="L36" s="211">
        <f>ROUND(ROUND(H36,6) * ROUND(K36,2),2)</f>
        <v>0</v>
      </c>
    </row>
    <row r="37" spans="1:12" x14ac:dyDescent="0.2">
      <c r="A37" s="218" t="s">
        <v>31</v>
      </c>
      <c r="B37" s="219"/>
      <c r="D37" s="220"/>
      <c r="F37" s="213" t="s">
        <v>357</v>
      </c>
      <c r="L37" s="221"/>
    </row>
    <row r="38" spans="1:12" x14ac:dyDescent="0.2">
      <c r="A38" s="201" t="s">
        <v>33</v>
      </c>
      <c r="B38" s="219"/>
      <c r="D38" s="220"/>
      <c r="F38" s="216" t="s">
        <v>357</v>
      </c>
      <c r="L38" s="221"/>
    </row>
    <row r="39" spans="1:12" ht="12" thickBot="1" x14ac:dyDescent="0.25">
      <c r="A39" s="218" t="s">
        <v>35</v>
      </c>
      <c r="B39" s="219"/>
      <c r="D39" s="220"/>
      <c r="F39" s="217" t="s">
        <v>495</v>
      </c>
      <c r="L39" s="221"/>
    </row>
    <row r="40" spans="1:12" ht="11.25" customHeight="1" thickBot="1" x14ac:dyDescent="0.25">
      <c r="A40" s="218" t="s">
        <v>27</v>
      </c>
      <c r="B40" s="207">
        <v>7</v>
      </c>
      <c r="C40" s="208" t="s">
        <v>498</v>
      </c>
      <c r="D40" s="208" t="s">
        <v>131</v>
      </c>
      <c r="E40" s="209" t="s">
        <v>373</v>
      </c>
      <c r="F40" s="209" t="s">
        <v>499</v>
      </c>
      <c r="G40" s="208" t="s">
        <v>79</v>
      </c>
      <c r="H40" s="208">
        <f>ROUND(1,6)</f>
        <v>1</v>
      </c>
      <c r="I40" s="208">
        <v>0</v>
      </c>
      <c r="J40" s="208">
        <f>ROUND(H40,6) * I40</f>
        <v>0</v>
      </c>
      <c r="K40" s="210"/>
      <c r="L40" s="211">
        <f>ROUND(ROUND(H40,6) * ROUND(K40,2),2)</f>
        <v>0</v>
      </c>
    </row>
    <row r="41" spans="1:12" x14ac:dyDescent="0.2">
      <c r="A41" s="218" t="s">
        <v>31</v>
      </c>
      <c r="B41" s="219"/>
      <c r="D41" s="220"/>
      <c r="F41" s="213" t="s">
        <v>357</v>
      </c>
      <c r="L41" s="221"/>
    </row>
    <row r="42" spans="1:12" x14ac:dyDescent="0.2">
      <c r="A42" s="201" t="s">
        <v>33</v>
      </c>
      <c r="B42" s="219"/>
      <c r="D42" s="220"/>
      <c r="F42" s="216" t="s">
        <v>357</v>
      </c>
      <c r="L42" s="221"/>
    </row>
    <row r="43" spans="1:12" ht="12" thickBot="1" x14ac:dyDescent="0.25">
      <c r="A43" s="218" t="s">
        <v>35</v>
      </c>
      <c r="B43" s="219"/>
      <c r="D43" s="220"/>
      <c r="F43" s="217" t="s">
        <v>495</v>
      </c>
      <c r="L43" s="221"/>
    </row>
    <row r="44" spans="1:12" ht="11.25" customHeight="1" thickBot="1" x14ac:dyDescent="0.25">
      <c r="A44" s="218" t="s">
        <v>27</v>
      </c>
      <c r="B44" s="207">
        <v>8</v>
      </c>
      <c r="C44" s="208" t="s">
        <v>407</v>
      </c>
      <c r="D44" s="208" t="s">
        <v>131</v>
      </c>
      <c r="E44" s="209" t="s">
        <v>373</v>
      </c>
      <c r="F44" s="209" t="s">
        <v>500</v>
      </c>
      <c r="G44" s="208" t="s">
        <v>79</v>
      </c>
      <c r="H44" s="208">
        <f>ROUND(1,6)</f>
        <v>1</v>
      </c>
      <c r="I44" s="208">
        <v>0</v>
      </c>
      <c r="J44" s="208">
        <f>ROUND(H44,6) * I44</f>
        <v>0</v>
      </c>
      <c r="K44" s="210"/>
      <c r="L44" s="211">
        <f>ROUND(ROUND(H44,6) * ROUND(K44,2),2)</f>
        <v>0</v>
      </c>
    </row>
    <row r="45" spans="1:12" x14ac:dyDescent="0.2">
      <c r="A45" s="218" t="s">
        <v>31</v>
      </c>
      <c r="B45" s="219"/>
      <c r="D45" s="220"/>
      <c r="F45" s="213" t="s">
        <v>357</v>
      </c>
      <c r="L45" s="221"/>
    </row>
    <row r="46" spans="1:12" x14ac:dyDescent="0.2">
      <c r="A46" s="201" t="s">
        <v>33</v>
      </c>
      <c r="B46" s="219"/>
      <c r="D46" s="220"/>
      <c r="F46" s="216" t="s">
        <v>357</v>
      </c>
      <c r="L46" s="221"/>
    </row>
    <row r="47" spans="1:12" ht="12" thickBot="1" x14ac:dyDescent="0.25">
      <c r="A47" s="218" t="s">
        <v>35</v>
      </c>
      <c r="B47" s="219"/>
      <c r="D47" s="220"/>
      <c r="F47" s="217" t="s">
        <v>495</v>
      </c>
      <c r="L47" s="221"/>
    </row>
    <row r="48" spans="1:12" ht="11.25" customHeight="1" thickBot="1" x14ac:dyDescent="0.25">
      <c r="A48" s="218" t="s">
        <v>27</v>
      </c>
      <c r="B48" s="207">
        <v>9</v>
      </c>
      <c r="C48" s="208" t="s">
        <v>501</v>
      </c>
      <c r="D48" s="208" t="s">
        <v>131</v>
      </c>
      <c r="E48" s="209" t="s">
        <v>373</v>
      </c>
      <c r="F48" s="209" t="s">
        <v>502</v>
      </c>
      <c r="G48" s="208" t="s">
        <v>79</v>
      </c>
      <c r="H48" s="208">
        <f>ROUND(10,6)</f>
        <v>10</v>
      </c>
      <c r="I48" s="208">
        <v>0</v>
      </c>
      <c r="J48" s="208">
        <f>ROUND(H48,6) * I48</f>
        <v>0</v>
      </c>
      <c r="K48" s="210"/>
      <c r="L48" s="211">
        <f>ROUND(ROUND(H48,6) * ROUND(K48,2),2)</f>
        <v>0</v>
      </c>
    </row>
    <row r="49" spans="1:12" x14ac:dyDescent="0.2">
      <c r="A49" s="218" t="s">
        <v>31</v>
      </c>
      <c r="B49" s="219"/>
      <c r="D49" s="220"/>
      <c r="F49" s="213" t="s">
        <v>357</v>
      </c>
      <c r="L49" s="221"/>
    </row>
    <row r="50" spans="1:12" x14ac:dyDescent="0.2">
      <c r="A50" s="201" t="s">
        <v>33</v>
      </c>
      <c r="B50" s="219"/>
      <c r="D50" s="220"/>
      <c r="F50" s="216" t="s">
        <v>357</v>
      </c>
      <c r="L50" s="221"/>
    </row>
    <row r="51" spans="1:12" ht="12" thickBot="1" x14ac:dyDescent="0.25">
      <c r="A51" s="218" t="s">
        <v>35</v>
      </c>
      <c r="B51" s="219"/>
      <c r="D51" s="220"/>
      <c r="F51" s="217" t="s">
        <v>495</v>
      </c>
      <c r="L51" s="221"/>
    </row>
    <row r="52" spans="1:12" ht="11.25" customHeight="1" thickBot="1" x14ac:dyDescent="0.25">
      <c r="A52" s="218" t="s">
        <v>27</v>
      </c>
      <c r="B52" s="207">
        <v>10</v>
      </c>
      <c r="C52" s="208" t="s">
        <v>503</v>
      </c>
      <c r="D52" s="208" t="s">
        <v>131</v>
      </c>
      <c r="E52" s="209" t="s">
        <v>373</v>
      </c>
      <c r="F52" s="209" t="s">
        <v>504</v>
      </c>
      <c r="G52" s="208" t="s">
        <v>79</v>
      </c>
      <c r="H52" s="208">
        <f>ROUND(1,6)</f>
        <v>1</v>
      </c>
      <c r="I52" s="208">
        <v>0</v>
      </c>
      <c r="J52" s="208">
        <f>ROUND(H52,6) * I52</f>
        <v>0</v>
      </c>
      <c r="K52" s="210"/>
      <c r="L52" s="211">
        <f>ROUND(ROUND(H52,6) * ROUND(K52,2),2)</f>
        <v>0</v>
      </c>
    </row>
    <row r="53" spans="1:12" x14ac:dyDescent="0.2">
      <c r="A53" s="218" t="s">
        <v>31</v>
      </c>
      <c r="B53" s="219"/>
      <c r="D53" s="220"/>
      <c r="F53" s="213" t="s">
        <v>357</v>
      </c>
      <c r="L53" s="221"/>
    </row>
    <row r="54" spans="1:12" x14ac:dyDescent="0.2">
      <c r="A54" s="201" t="s">
        <v>33</v>
      </c>
      <c r="B54" s="219"/>
      <c r="D54" s="220"/>
      <c r="F54" s="216" t="s">
        <v>357</v>
      </c>
      <c r="L54" s="221"/>
    </row>
    <row r="55" spans="1:12" ht="12" thickBot="1" x14ac:dyDescent="0.25">
      <c r="A55" s="218" t="s">
        <v>35</v>
      </c>
      <c r="B55" s="219"/>
      <c r="D55" s="220"/>
      <c r="F55" s="217" t="s">
        <v>495</v>
      </c>
      <c r="L55" s="221"/>
    </row>
    <row r="56" spans="1:12" ht="11.25" customHeight="1" thickBot="1" x14ac:dyDescent="0.25">
      <c r="A56" s="218" t="s">
        <v>27</v>
      </c>
      <c r="B56" s="207">
        <v>11</v>
      </c>
      <c r="C56" s="208" t="s">
        <v>505</v>
      </c>
      <c r="D56" s="208" t="s">
        <v>131</v>
      </c>
      <c r="E56" s="209" t="s">
        <v>373</v>
      </c>
      <c r="F56" s="209" t="s">
        <v>506</v>
      </c>
      <c r="G56" s="208" t="s">
        <v>79</v>
      </c>
      <c r="H56" s="208">
        <f>ROUND(7,6)</f>
        <v>7</v>
      </c>
      <c r="I56" s="208">
        <v>0</v>
      </c>
      <c r="J56" s="208">
        <f>ROUND(H56,6) * I56</f>
        <v>0</v>
      </c>
      <c r="K56" s="210"/>
      <c r="L56" s="211">
        <f>ROUND(ROUND(H56,6) * ROUND(K56,2),2)</f>
        <v>0</v>
      </c>
    </row>
    <row r="57" spans="1:12" x14ac:dyDescent="0.2">
      <c r="A57" s="218" t="s">
        <v>31</v>
      </c>
      <c r="B57" s="219"/>
      <c r="D57" s="220"/>
      <c r="F57" s="213" t="s">
        <v>507</v>
      </c>
      <c r="L57" s="221"/>
    </row>
    <row r="58" spans="1:12" x14ac:dyDescent="0.2">
      <c r="A58" s="201" t="s">
        <v>33</v>
      </c>
      <c r="B58" s="219"/>
      <c r="D58" s="220"/>
      <c r="F58" s="216" t="s">
        <v>357</v>
      </c>
      <c r="L58" s="221"/>
    </row>
    <row r="59" spans="1:12" ht="12" thickBot="1" x14ac:dyDescent="0.25">
      <c r="A59" s="218" t="s">
        <v>35</v>
      </c>
      <c r="B59" s="219"/>
      <c r="D59" s="220"/>
      <c r="F59" s="217" t="s">
        <v>495</v>
      </c>
      <c r="L59" s="221"/>
    </row>
    <row r="60" spans="1:12" ht="11.25" customHeight="1" thickBot="1" x14ac:dyDescent="0.25">
      <c r="A60" s="218" t="s">
        <v>27</v>
      </c>
      <c r="B60" s="207">
        <v>12</v>
      </c>
      <c r="C60" s="208" t="s">
        <v>411</v>
      </c>
      <c r="D60" s="208" t="s">
        <v>131</v>
      </c>
      <c r="E60" s="209" t="s">
        <v>373</v>
      </c>
      <c r="F60" s="209" t="s">
        <v>508</v>
      </c>
      <c r="G60" s="208" t="s">
        <v>73</v>
      </c>
      <c r="H60" s="208">
        <f>ROUND(15,6)</f>
        <v>15</v>
      </c>
      <c r="I60" s="208">
        <v>0</v>
      </c>
      <c r="J60" s="208">
        <f>ROUND(H60,6) * I60</f>
        <v>0</v>
      </c>
      <c r="K60" s="210"/>
      <c r="L60" s="211">
        <f>ROUND(ROUND(H60,6) * ROUND(K60,2),2)</f>
        <v>0</v>
      </c>
    </row>
    <row r="61" spans="1:12" x14ac:dyDescent="0.2">
      <c r="A61" s="218" t="s">
        <v>31</v>
      </c>
      <c r="B61" s="219"/>
      <c r="D61" s="220"/>
      <c r="F61" s="213" t="s">
        <v>357</v>
      </c>
      <c r="L61" s="221"/>
    </row>
    <row r="62" spans="1:12" ht="22.5" x14ac:dyDescent="0.2">
      <c r="A62" s="201" t="s">
        <v>33</v>
      </c>
      <c r="B62" s="219"/>
      <c r="D62" s="220"/>
      <c r="F62" s="216" t="s">
        <v>509</v>
      </c>
      <c r="L62" s="221"/>
    </row>
    <row r="63" spans="1:12" ht="12" thickBot="1" x14ac:dyDescent="0.25">
      <c r="A63" s="218" t="s">
        <v>35</v>
      </c>
      <c r="B63" s="219"/>
      <c r="D63" s="220"/>
      <c r="F63" s="217" t="s">
        <v>495</v>
      </c>
      <c r="L63" s="221"/>
    </row>
    <row r="64" spans="1:12" ht="11.25" customHeight="1" thickBot="1" x14ac:dyDescent="0.25">
      <c r="A64" s="218" t="s">
        <v>27</v>
      </c>
      <c r="B64" s="207">
        <v>13</v>
      </c>
      <c r="C64" s="208" t="s">
        <v>415</v>
      </c>
      <c r="D64" s="208" t="s">
        <v>131</v>
      </c>
      <c r="E64" s="209" t="s">
        <v>373</v>
      </c>
      <c r="F64" s="209" t="s">
        <v>510</v>
      </c>
      <c r="G64" s="208" t="s">
        <v>73</v>
      </c>
      <c r="H64" s="208">
        <f>ROUND(80,6)</f>
        <v>80</v>
      </c>
      <c r="I64" s="208">
        <v>0</v>
      </c>
      <c r="J64" s="208">
        <f>ROUND(H64,6) * I64</f>
        <v>0</v>
      </c>
      <c r="K64" s="210"/>
      <c r="L64" s="211">
        <f>ROUND(ROUND(H64,6) * ROUND(K64,2),2)</f>
        <v>0</v>
      </c>
    </row>
    <row r="65" spans="1:12" x14ac:dyDescent="0.2">
      <c r="A65" s="218" t="s">
        <v>31</v>
      </c>
      <c r="B65" s="219"/>
      <c r="D65" s="220"/>
      <c r="F65" s="213" t="s">
        <v>357</v>
      </c>
      <c r="L65" s="221"/>
    </row>
    <row r="66" spans="1:12" ht="22.5" x14ac:dyDescent="0.2">
      <c r="A66" s="201" t="s">
        <v>33</v>
      </c>
      <c r="B66" s="219"/>
      <c r="D66" s="220"/>
      <c r="F66" s="216" t="s">
        <v>511</v>
      </c>
      <c r="L66" s="221"/>
    </row>
    <row r="67" spans="1:12" ht="12" thickBot="1" x14ac:dyDescent="0.25">
      <c r="A67" s="218" t="s">
        <v>35</v>
      </c>
      <c r="B67" s="219"/>
      <c r="D67" s="220"/>
      <c r="F67" s="217" t="s">
        <v>495</v>
      </c>
      <c r="L67" s="221"/>
    </row>
    <row r="68" spans="1:12" ht="11.25" customHeight="1" thickBot="1" x14ac:dyDescent="0.25">
      <c r="A68" s="218" t="s">
        <v>27</v>
      </c>
      <c r="B68" s="207">
        <v>14</v>
      </c>
      <c r="C68" s="208" t="s">
        <v>417</v>
      </c>
      <c r="D68" s="208" t="s">
        <v>131</v>
      </c>
      <c r="E68" s="209" t="s">
        <v>373</v>
      </c>
      <c r="F68" s="209" t="s">
        <v>512</v>
      </c>
      <c r="G68" s="208" t="s">
        <v>79</v>
      </c>
      <c r="H68" s="208">
        <f>ROUND(2,6)</f>
        <v>2</v>
      </c>
      <c r="I68" s="208">
        <v>0</v>
      </c>
      <c r="J68" s="208">
        <f>ROUND(H68,6) * I68</f>
        <v>0</v>
      </c>
      <c r="K68" s="210"/>
      <c r="L68" s="211">
        <f>ROUND(ROUND(H68,6) * ROUND(K68,2),2)</f>
        <v>0</v>
      </c>
    </row>
    <row r="69" spans="1:12" x14ac:dyDescent="0.2">
      <c r="A69" s="218" t="s">
        <v>31</v>
      </c>
      <c r="B69" s="219"/>
      <c r="D69" s="220"/>
      <c r="F69" s="213" t="s">
        <v>357</v>
      </c>
      <c r="L69" s="221"/>
    </row>
    <row r="70" spans="1:12" ht="22.5" x14ac:dyDescent="0.2">
      <c r="A70" s="201" t="s">
        <v>33</v>
      </c>
      <c r="B70" s="219"/>
      <c r="D70" s="220"/>
      <c r="F70" s="216" t="s">
        <v>513</v>
      </c>
      <c r="L70" s="221"/>
    </row>
    <row r="71" spans="1:12" ht="12" thickBot="1" x14ac:dyDescent="0.25">
      <c r="A71" s="218" t="s">
        <v>35</v>
      </c>
      <c r="B71" s="219"/>
      <c r="D71" s="220"/>
      <c r="F71" s="217" t="s">
        <v>495</v>
      </c>
      <c r="L71" s="221"/>
    </row>
    <row r="72" spans="1:12" ht="11.25" customHeight="1" thickBot="1" x14ac:dyDescent="0.25">
      <c r="A72" s="218" t="s">
        <v>27</v>
      </c>
      <c r="B72" s="207">
        <v>15</v>
      </c>
      <c r="C72" s="208" t="s">
        <v>421</v>
      </c>
      <c r="D72" s="208" t="s">
        <v>131</v>
      </c>
      <c r="E72" s="209" t="s">
        <v>373</v>
      </c>
      <c r="F72" s="209" t="s">
        <v>514</v>
      </c>
      <c r="G72" s="208" t="s">
        <v>79</v>
      </c>
      <c r="H72" s="208">
        <f>ROUND(4,6)</f>
        <v>4</v>
      </c>
      <c r="I72" s="208">
        <v>0</v>
      </c>
      <c r="J72" s="208">
        <f>ROUND(H72,6) * I72</f>
        <v>0</v>
      </c>
      <c r="K72" s="210"/>
      <c r="L72" s="211">
        <f>ROUND(ROUND(H72,6) * ROUND(K72,2),2)</f>
        <v>0</v>
      </c>
    </row>
    <row r="73" spans="1:12" x14ac:dyDescent="0.2">
      <c r="A73" s="218" t="s">
        <v>31</v>
      </c>
      <c r="B73" s="219"/>
      <c r="D73" s="220"/>
      <c r="F73" s="213" t="s">
        <v>357</v>
      </c>
      <c r="L73" s="221"/>
    </row>
    <row r="74" spans="1:12" ht="22.5" x14ac:dyDescent="0.2">
      <c r="A74" s="201" t="s">
        <v>33</v>
      </c>
      <c r="B74" s="219"/>
      <c r="D74" s="220"/>
      <c r="F74" s="216" t="s">
        <v>515</v>
      </c>
      <c r="L74" s="221"/>
    </row>
    <row r="75" spans="1:12" ht="12" thickBot="1" x14ac:dyDescent="0.25">
      <c r="A75" s="218" t="s">
        <v>35</v>
      </c>
      <c r="B75" s="219"/>
      <c r="D75" s="220"/>
      <c r="F75" s="217" t="s">
        <v>495</v>
      </c>
      <c r="L75" s="221"/>
    </row>
    <row r="76" spans="1:12" ht="11.25" customHeight="1" thickBot="1" x14ac:dyDescent="0.25">
      <c r="A76" s="218" t="s">
        <v>27</v>
      </c>
      <c r="B76" s="207">
        <v>16</v>
      </c>
      <c r="C76" s="208" t="s">
        <v>516</v>
      </c>
      <c r="D76" s="208" t="s">
        <v>131</v>
      </c>
      <c r="E76" s="209" t="s">
        <v>373</v>
      </c>
      <c r="F76" s="209" t="s">
        <v>517</v>
      </c>
      <c r="G76" s="208" t="s">
        <v>79</v>
      </c>
      <c r="H76" s="208">
        <f>ROUND(1,6)</f>
        <v>1</v>
      </c>
      <c r="I76" s="208">
        <v>0</v>
      </c>
      <c r="J76" s="208">
        <f>ROUND(H76,6) * I76</f>
        <v>0</v>
      </c>
      <c r="K76" s="210"/>
      <c r="L76" s="211">
        <f>ROUND(ROUND(H76,6) * ROUND(K76,2),2)</f>
        <v>0</v>
      </c>
    </row>
    <row r="77" spans="1:12" x14ac:dyDescent="0.2">
      <c r="A77" s="218" t="s">
        <v>31</v>
      </c>
      <c r="B77" s="219"/>
      <c r="D77" s="220"/>
      <c r="F77" s="213" t="s">
        <v>357</v>
      </c>
      <c r="L77" s="221"/>
    </row>
    <row r="78" spans="1:12" x14ac:dyDescent="0.2">
      <c r="A78" s="201" t="s">
        <v>33</v>
      </c>
      <c r="B78" s="219"/>
      <c r="D78" s="220"/>
      <c r="F78" s="216" t="s">
        <v>357</v>
      </c>
      <c r="L78" s="221"/>
    </row>
    <row r="79" spans="1:12" ht="12" thickBot="1" x14ac:dyDescent="0.25">
      <c r="A79" s="218" t="s">
        <v>35</v>
      </c>
      <c r="B79" s="219"/>
      <c r="D79" s="220"/>
      <c r="F79" s="217" t="s">
        <v>495</v>
      </c>
      <c r="L79" s="221"/>
    </row>
    <row r="80" spans="1:12" ht="11.25" customHeight="1" thickBot="1" x14ac:dyDescent="0.25">
      <c r="A80" s="218" t="s">
        <v>27</v>
      </c>
      <c r="B80" s="207">
        <v>17</v>
      </c>
      <c r="C80" s="208" t="s">
        <v>454</v>
      </c>
      <c r="D80" s="208" t="s">
        <v>131</v>
      </c>
      <c r="E80" s="209" t="s">
        <v>373</v>
      </c>
      <c r="F80" s="209" t="s">
        <v>455</v>
      </c>
      <c r="G80" s="208" t="s">
        <v>79</v>
      </c>
      <c r="H80" s="208">
        <f>ROUND(7,6)</f>
        <v>7</v>
      </c>
      <c r="I80" s="208">
        <v>0</v>
      </c>
      <c r="J80" s="208">
        <f>ROUND(H80,6) * I80</f>
        <v>0</v>
      </c>
      <c r="K80" s="210"/>
      <c r="L80" s="211">
        <f>ROUND(ROUND(H80,6) * ROUND(K80,2),2)</f>
        <v>0</v>
      </c>
    </row>
    <row r="81" spans="1:12" x14ac:dyDescent="0.2">
      <c r="A81" s="218" t="s">
        <v>31</v>
      </c>
      <c r="B81" s="219"/>
      <c r="D81" s="220"/>
      <c r="F81" s="213" t="s">
        <v>357</v>
      </c>
      <c r="L81" s="221"/>
    </row>
    <row r="82" spans="1:12" x14ac:dyDescent="0.2">
      <c r="A82" s="201" t="s">
        <v>33</v>
      </c>
      <c r="B82" s="219"/>
      <c r="D82" s="220"/>
      <c r="F82" s="216" t="s">
        <v>357</v>
      </c>
      <c r="L82" s="221"/>
    </row>
    <row r="83" spans="1:12" ht="12" thickBot="1" x14ac:dyDescent="0.25">
      <c r="A83" s="218" t="s">
        <v>35</v>
      </c>
      <c r="B83" s="219"/>
      <c r="D83" s="220"/>
      <c r="F83" s="217" t="s">
        <v>495</v>
      </c>
      <c r="L83" s="221"/>
    </row>
    <row r="84" spans="1:12" ht="11.25" customHeight="1" thickBot="1" x14ac:dyDescent="0.25">
      <c r="A84" s="218" t="s">
        <v>27</v>
      </c>
      <c r="B84" s="207">
        <v>18</v>
      </c>
      <c r="C84" s="208" t="s">
        <v>518</v>
      </c>
      <c r="D84" s="208" t="s">
        <v>131</v>
      </c>
      <c r="E84" s="209" t="s">
        <v>373</v>
      </c>
      <c r="F84" s="209" t="s">
        <v>519</v>
      </c>
      <c r="G84" s="208" t="s">
        <v>79</v>
      </c>
      <c r="H84" s="208">
        <f>ROUND(1,6)</f>
        <v>1</v>
      </c>
      <c r="I84" s="208">
        <v>0</v>
      </c>
      <c r="J84" s="208">
        <f>ROUND(H84,6) * I84</f>
        <v>0</v>
      </c>
      <c r="K84" s="210"/>
      <c r="L84" s="211">
        <f>ROUND(ROUND(H84,6) * ROUND(K84,2),2)</f>
        <v>0</v>
      </c>
    </row>
    <row r="85" spans="1:12" x14ac:dyDescent="0.2">
      <c r="A85" s="218" t="s">
        <v>31</v>
      </c>
      <c r="B85" s="219"/>
      <c r="D85" s="220"/>
      <c r="F85" s="213" t="s">
        <v>357</v>
      </c>
      <c r="L85" s="221"/>
    </row>
    <row r="86" spans="1:12" x14ac:dyDescent="0.2">
      <c r="A86" s="201" t="s">
        <v>33</v>
      </c>
      <c r="B86" s="219"/>
      <c r="D86" s="220"/>
      <c r="F86" s="216" t="s">
        <v>357</v>
      </c>
      <c r="L86" s="221"/>
    </row>
    <row r="87" spans="1:12" ht="12" thickBot="1" x14ac:dyDescent="0.25">
      <c r="A87" s="218" t="s">
        <v>35</v>
      </c>
      <c r="B87" s="219"/>
      <c r="D87" s="220"/>
      <c r="F87" s="217" t="s">
        <v>495</v>
      </c>
      <c r="L87" s="221"/>
    </row>
    <row r="88" spans="1:12" ht="11.25" customHeight="1" thickBot="1" x14ac:dyDescent="0.25">
      <c r="A88" s="218" t="s">
        <v>27</v>
      </c>
      <c r="B88" s="207">
        <v>19</v>
      </c>
      <c r="C88" s="208" t="s">
        <v>520</v>
      </c>
      <c r="D88" s="208" t="s">
        <v>131</v>
      </c>
      <c r="E88" s="209" t="s">
        <v>373</v>
      </c>
      <c r="F88" s="209" t="s">
        <v>521</v>
      </c>
      <c r="G88" s="208" t="s">
        <v>79</v>
      </c>
      <c r="H88" s="208">
        <f>ROUND(1,6)</f>
        <v>1</v>
      </c>
      <c r="I88" s="208">
        <v>0</v>
      </c>
      <c r="J88" s="208">
        <f>ROUND(H88,6) * I88</f>
        <v>0</v>
      </c>
      <c r="K88" s="210"/>
      <c r="L88" s="211">
        <f>ROUND(ROUND(H88,6) * ROUND(K88,2),2)</f>
        <v>0</v>
      </c>
    </row>
    <row r="89" spans="1:12" x14ac:dyDescent="0.2">
      <c r="A89" s="218" t="s">
        <v>31</v>
      </c>
      <c r="B89" s="219"/>
      <c r="D89" s="220"/>
      <c r="F89" s="213" t="s">
        <v>357</v>
      </c>
      <c r="L89" s="221"/>
    </row>
    <row r="90" spans="1:12" x14ac:dyDescent="0.2">
      <c r="A90" s="201" t="s">
        <v>33</v>
      </c>
      <c r="B90" s="219"/>
      <c r="D90" s="220"/>
      <c r="F90" s="216" t="s">
        <v>357</v>
      </c>
      <c r="L90" s="221"/>
    </row>
    <row r="91" spans="1:12" ht="12" thickBot="1" x14ac:dyDescent="0.25">
      <c r="A91" s="218" t="s">
        <v>35</v>
      </c>
      <c r="B91" s="219"/>
      <c r="D91" s="220"/>
      <c r="F91" s="217" t="s">
        <v>495</v>
      </c>
      <c r="L91" s="221"/>
    </row>
    <row r="92" spans="1:12" ht="11.25" customHeight="1" thickBot="1" x14ac:dyDescent="0.25">
      <c r="A92" s="218" t="s">
        <v>27</v>
      </c>
      <c r="B92" s="207">
        <v>20</v>
      </c>
      <c r="C92" s="208" t="s">
        <v>464</v>
      </c>
      <c r="D92" s="208" t="s">
        <v>131</v>
      </c>
      <c r="E92" s="209" t="s">
        <v>373</v>
      </c>
      <c r="F92" s="209" t="s">
        <v>522</v>
      </c>
      <c r="G92" s="208" t="s">
        <v>79</v>
      </c>
      <c r="H92" s="208">
        <f>ROUND(7,6)</f>
        <v>7</v>
      </c>
      <c r="I92" s="208">
        <v>0</v>
      </c>
      <c r="J92" s="208">
        <f>ROUND(H92,6) * I92</f>
        <v>0</v>
      </c>
      <c r="K92" s="210"/>
      <c r="L92" s="211">
        <f>ROUND(ROUND(H92,6) * ROUND(K92,2),2)</f>
        <v>0</v>
      </c>
    </row>
    <row r="93" spans="1:12" ht="22.5" x14ac:dyDescent="0.2">
      <c r="A93" s="218" t="s">
        <v>31</v>
      </c>
      <c r="B93" s="219"/>
      <c r="D93" s="220"/>
      <c r="F93" s="213" t="s">
        <v>523</v>
      </c>
      <c r="L93" s="221"/>
    </row>
    <row r="94" spans="1:12" x14ac:dyDescent="0.2">
      <c r="A94" s="201" t="s">
        <v>33</v>
      </c>
      <c r="B94" s="219"/>
      <c r="D94" s="220"/>
      <c r="F94" s="216" t="s">
        <v>357</v>
      </c>
      <c r="L94" s="221"/>
    </row>
    <row r="95" spans="1:12" ht="12" thickBot="1" x14ac:dyDescent="0.25">
      <c r="A95" s="218" t="s">
        <v>35</v>
      </c>
      <c r="B95" s="219"/>
      <c r="D95" s="220"/>
      <c r="F95" s="217" t="s">
        <v>495</v>
      </c>
      <c r="L95" s="221"/>
    </row>
    <row r="96" spans="1:12" ht="11.25" customHeight="1" thickBot="1" x14ac:dyDescent="0.25">
      <c r="A96" s="218" t="s">
        <v>27</v>
      </c>
      <c r="B96" s="207">
        <v>21</v>
      </c>
      <c r="C96" s="208" t="s">
        <v>524</v>
      </c>
      <c r="D96" s="208" t="s">
        <v>131</v>
      </c>
      <c r="E96" s="209" t="s">
        <v>373</v>
      </c>
      <c r="F96" s="209" t="s">
        <v>525</v>
      </c>
      <c r="G96" s="208" t="s">
        <v>79</v>
      </c>
      <c r="H96" s="208">
        <f>ROUND(1,6)</f>
        <v>1</v>
      </c>
      <c r="I96" s="208">
        <v>0</v>
      </c>
      <c r="J96" s="208">
        <f>ROUND(H96,6) * I96</f>
        <v>0</v>
      </c>
      <c r="K96" s="210"/>
      <c r="L96" s="211">
        <f>ROUND(ROUND(H96,6) * ROUND(K96,2),2)</f>
        <v>0</v>
      </c>
    </row>
    <row r="97" spans="1:12" x14ac:dyDescent="0.2">
      <c r="A97" s="218" t="s">
        <v>31</v>
      </c>
      <c r="B97" s="219"/>
      <c r="D97" s="220"/>
      <c r="F97" s="213" t="s">
        <v>357</v>
      </c>
      <c r="L97" s="221"/>
    </row>
    <row r="98" spans="1:12" x14ac:dyDescent="0.2">
      <c r="A98" s="201" t="s">
        <v>33</v>
      </c>
      <c r="B98" s="219"/>
      <c r="D98" s="220"/>
      <c r="F98" s="216" t="s">
        <v>357</v>
      </c>
      <c r="L98" s="221"/>
    </row>
    <row r="99" spans="1:12" ht="12" thickBot="1" x14ac:dyDescent="0.25">
      <c r="A99" s="218" t="s">
        <v>35</v>
      </c>
      <c r="B99" s="219"/>
      <c r="D99" s="220"/>
      <c r="F99" s="217" t="s">
        <v>495</v>
      </c>
      <c r="L99" s="221"/>
    </row>
    <row r="100" spans="1:12" ht="11.25" customHeight="1" thickBot="1" x14ac:dyDescent="0.25">
      <c r="A100" s="218" t="s">
        <v>27</v>
      </c>
      <c r="B100" s="207">
        <v>22</v>
      </c>
      <c r="C100" s="208" t="s">
        <v>526</v>
      </c>
      <c r="D100" s="208" t="s">
        <v>131</v>
      </c>
      <c r="E100" s="209" t="s">
        <v>373</v>
      </c>
      <c r="F100" s="209" t="s">
        <v>527</v>
      </c>
      <c r="G100" s="208" t="s">
        <v>79</v>
      </c>
      <c r="H100" s="208">
        <f>ROUND(1,6)</f>
        <v>1</v>
      </c>
      <c r="I100" s="208">
        <v>0</v>
      </c>
      <c r="J100" s="208">
        <f>ROUND(H100,6) * I100</f>
        <v>0</v>
      </c>
      <c r="K100" s="210"/>
      <c r="L100" s="211">
        <f>ROUND(ROUND(H100,6) * ROUND(K100,2),2)</f>
        <v>0</v>
      </c>
    </row>
    <row r="101" spans="1:12" x14ac:dyDescent="0.2">
      <c r="A101" s="218" t="s">
        <v>31</v>
      </c>
      <c r="B101" s="219"/>
      <c r="D101" s="220"/>
      <c r="F101" s="213" t="s">
        <v>528</v>
      </c>
      <c r="L101" s="221"/>
    </row>
    <row r="102" spans="1:12" x14ac:dyDescent="0.2">
      <c r="A102" s="201" t="s">
        <v>33</v>
      </c>
      <c r="B102" s="219"/>
      <c r="D102" s="220"/>
      <c r="F102" s="216" t="s">
        <v>357</v>
      </c>
      <c r="L102" s="221"/>
    </row>
    <row r="103" spans="1:12" ht="12" thickBot="1" x14ac:dyDescent="0.25">
      <c r="A103" s="218" t="s">
        <v>35</v>
      </c>
      <c r="B103" s="219"/>
      <c r="D103" s="220"/>
      <c r="F103" s="217" t="s">
        <v>495</v>
      </c>
      <c r="L103" s="221"/>
    </row>
    <row r="104" spans="1:12" ht="11.25" customHeight="1" thickBot="1" x14ac:dyDescent="0.25">
      <c r="A104" s="218" t="s">
        <v>27</v>
      </c>
      <c r="B104" s="207">
        <v>23</v>
      </c>
      <c r="C104" s="208" t="s">
        <v>529</v>
      </c>
      <c r="D104" s="208" t="s">
        <v>131</v>
      </c>
      <c r="E104" s="209" t="s">
        <v>373</v>
      </c>
      <c r="F104" s="209" t="s">
        <v>530</v>
      </c>
      <c r="G104" s="208" t="s">
        <v>79</v>
      </c>
      <c r="H104" s="208">
        <f>ROUND(1,6)</f>
        <v>1</v>
      </c>
      <c r="I104" s="208">
        <v>0</v>
      </c>
      <c r="J104" s="208">
        <f>ROUND(H104,6) * I104</f>
        <v>0</v>
      </c>
      <c r="K104" s="210"/>
      <c r="L104" s="211">
        <f>ROUND(ROUND(H104,6) * ROUND(K104,2),2)</f>
        <v>0</v>
      </c>
    </row>
    <row r="105" spans="1:12" x14ac:dyDescent="0.2">
      <c r="A105" s="218" t="s">
        <v>31</v>
      </c>
      <c r="B105" s="219"/>
      <c r="D105" s="220"/>
      <c r="F105" s="213" t="s">
        <v>357</v>
      </c>
      <c r="L105" s="221"/>
    </row>
    <row r="106" spans="1:12" x14ac:dyDescent="0.2">
      <c r="A106" s="201" t="s">
        <v>33</v>
      </c>
      <c r="B106" s="219"/>
      <c r="D106" s="220"/>
      <c r="F106" s="216" t="s">
        <v>357</v>
      </c>
      <c r="L106" s="221"/>
    </row>
    <row r="107" spans="1:12" ht="12" thickBot="1" x14ac:dyDescent="0.25">
      <c r="A107" s="218" t="s">
        <v>35</v>
      </c>
      <c r="B107" s="219"/>
      <c r="D107" s="220"/>
      <c r="F107" s="217" t="s">
        <v>495</v>
      </c>
      <c r="L107" s="221"/>
    </row>
    <row r="108" spans="1:12" ht="11.25" customHeight="1" thickBot="1" x14ac:dyDescent="0.25">
      <c r="A108" s="218" t="s">
        <v>27</v>
      </c>
      <c r="B108" s="207">
        <v>24</v>
      </c>
      <c r="C108" s="208" t="s">
        <v>531</v>
      </c>
      <c r="D108" s="208" t="s">
        <v>131</v>
      </c>
      <c r="E108" s="209" t="s">
        <v>373</v>
      </c>
      <c r="F108" s="209" t="s">
        <v>532</v>
      </c>
      <c r="G108" s="208" t="s">
        <v>79</v>
      </c>
      <c r="H108" s="208">
        <f>ROUND(1,6)</f>
        <v>1</v>
      </c>
      <c r="I108" s="208">
        <v>0</v>
      </c>
      <c r="J108" s="208">
        <f>ROUND(H108,6) * I108</f>
        <v>0</v>
      </c>
      <c r="K108" s="210"/>
      <c r="L108" s="211">
        <f>ROUND(ROUND(H108,6) * ROUND(K108,2),2)</f>
        <v>0</v>
      </c>
    </row>
    <row r="109" spans="1:12" x14ac:dyDescent="0.2">
      <c r="A109" s="218" t="s">
        <v>31</v>
      </c>
      <c r="B109" s="219"/>
      <c r="D109" s="220"/>
      <c r="F109" s="213" t="s">
        <v>357</v>
      </c>
      <c r="L109" s="221"/>
    </row>
    <row r="110" spans="1:12" x14ac:dyDescent="0.2">
      <c r="A110" s="201" t="s">
        <v>33</v>
      </c>
      <c r="B110" s="219"/>
      <c r="D110" s="220"/>
      <c r="F110" s="216" t="s">
        <v>357</v>
      </c>
      <c r="L110" s="221"/>
    </row>
    <row r="111" spans="1:12" ht="12" thickBot="1" x14ac:dyDescent="0.25">
      <c r="A111" s="218" t="s">
        <v>35</v>
      </c>
      <c r="B111" s="219"/>
      <c r="D111" s="220"/>
      <c r="F111" s="217" t="s">
        <v>495</v>
      </c>
      <c r="L111" s="221"/>
    </row>
    <row r="112" spans="1:12" ht="11.25" customHeight="1" thickBot="1" x14ac:dyDescent="0.25">
      <c r="A112" s="218" t="s">
        <v>27</v>
      </c>
      <c r="B112" s="207">
        <v>25</v>
      </c>
      <c r="C112" s="208" t="s">
        <v>533</v>
      </c>
      <c r="D112" s="208" t="s">
        <v>131</v>
      </c>
      <c r="E112" s="209" t="s">
        <v>373</v>
      </c>
      <c r="F112" s="209" t="s">
        <v>534</v>
      </c>
      <c r="G112" s="208" t="s">
        <v>535</v>
      </c>
      <c r="H112" s="208">
        <f>ROUND(1.43,6)</f>
        <v>1.43</v>
      </c>
      <c r="I112" s="208">
        <v>0</v>
      </c>
      <c r="J112" s="208">
        <f>ROUND(H112,6) * I112</f>
        <v>0</v>
      </c>
      <c r="K112" s="210"/>
      <c r="L112" s="211">
        <f>ROUND(ROUND(H112,6) * ROUND(K112,2),2)</f>
        <v>0</v>
      </c>
    </row>
    <row r="113" spans="1:12" x14ac:dyDescent="0.2">
      <c r="A113" s="218" t="s">
        <v>31</v>
      </c>
      <c r="B113" s="219"/>
      <c r="D113" s="220"/>
      <c r="F113" s="213" t="s">
        <v>357</v>
      </c>
      <c r="L113" s="221"/>
    </row>
    <row r="114" spans="1:12" ht="22.5" x14ac:dyDescent="0.2">
      <c r="A114" s="201" t="s">
        <v>33</v>
      </c>
      <c r="B114" s="219"/>
      <c r="D114" s="220"/>
      <c r="F114" s="216" t="s">
        <v>536</v>
      </c>
      <c r="L114" s="221"/>
    </row>
    <row r="115" spans="1:12" ht="12" thickBot="1" x14ac:dyDescent="0.25">
      <c r="A115" s="218" t="s">
        <v>35</v>
      </c>
      <c r="B115" s="219"/>
      <c r="D115" s="220"/>
      <c r="F115" s="217" t="s">
        <v>495</v>
      </c>
      <c r="L115" s="221"/>
    </row>
    <row r="116" spans="1:12" ht="11.25" customHeight="1" thickBot="1" x14ac:dyDescent="0.25">
      <c r="A116" s="218" t="s">
        <v>27</v>
      </c>
      <c r="B116" s="207">
        <v>26</v>
      </c>
      <c r="C116" s="208" t="s">
        <v>537</v>
      </c>
      <c r="D116" s="208" t="s">
        <v>131</v>
      </c>
      <c r="E116" s="209" t="s">
        <v>373</v>
      </c>
      <c r="F116" s="209" t="s">
        <v>538</v>
      </c>
      <c r="G116" s="208" t="s">
        <v>535</v>
      </c>
      <c r="H116" s="208">
        <f>ROUND(38.88,6)</f>
        <v>38.880000000000003</v>
      </c>
      <c r="I116" s="208">
        <v>0</v>
      </c>
      <c r="J116" s="208">
        <f>ROUND(H116,6) * I116</f>
        <v>0</v>
      </c>
      <c r="K116" s="210"/>
      <c r="L116" s="211">
        <f>ROUND(ROUND(H116,6) * ROUND(K116,2),2)</f>
        <v>0</v>
      </c>
    </row>
    <row r="117" spans="1:12" x14ac:dyDescent="0.2">
      <c r="A117" s="218" t="s">
        <v>31</v>
      </c>
      <c r="B117" s="219"/>
      <c r="D117" s="220"/>
      <c r="F117" s="213" t="s">
        <v>357</v>
      </c>
      <c r="L117" s="221"/>
    </row>
    <row r="118" spans="1:12" ht="22.5" x14ac:dyDescent="0.2">
      <c r="A118" s="201" t="s">
        <v>33</v>
      </c>
      <c r="B118" s="219"/>
      <c r="D118" s="220"/>
      <c r="F118" s="216" t="s">
        <v>539</v>
      </c>
      <c r="L118" s="221"/>
    </row>
    <row r="119" spans="1:12" ht="12" thickBot="1" x14ac:dyDescent="0.25">
      <c r="A119" s="218" t="s">
        <v>35</v>
      </c>
      <c r="B119" s="219"/>
      <c r="D119" s="220"/>
      <c r="F119" s="217" t="s">
        <v>495</v>
      </c>
      <c r="L119" s="221"/>
    </row>
    <row r="120" spans="1:12" ht="11.25" customHeight="1" thickBot="1" x14ac:dyDescent="0.25">
      <c r="A120" s="218" t="s">
        <v>27</v>
      </c>
      <c r="B120" s="207">
        <v>27</v>
      </c>
      <c r="C120" s="208" t="s">
        <v>540</v>
      </c>
      <c r="D120" s="208" t="s">
        <v>131</v>
      </c>
      <c r="E120" s="209" t="s">
        <v>373</v>
      </c>
      <c r="F120" s="209" t="s">
        <v>541</v>
      </c>
      <c r="G120" s="208" t="s">
        <v>535</v>
      </c>
      <c r="H120" s="208">
        <f>ROUND(1.43,6)</f>
        <v>1.43</v>
      </c>
      <c r="I120" s="208">
        <v>0</v>
      </c>
      <c r="J120" s="208">
        <f>ROUND(H120,6) * I120</f>
        <v>0</v>
      </c>
      <c r="K120" s="210"/>
      <c r="L120" s="211">
        <f>ROUND(ROUND(H120,6) * ROUND(K120,2),2)</f>
        <v>0</v>
      </c>
    </row>
    <row r="121" spans="1:12" x14ac:dyDescent="0.2">
      <c r="A121" s="218" t="s">
        <v>31</v>
      </c>
      <c r="B121" s="219"/>
      <c r="D121" s="220"/>
      <c r="F121" s="213" t="s">
        <v>357</v>
      </c>
      <c r="L121" s="221"/>
    </row>
    <row r="122" spans="1:12" ht="22.5" x14ac:dyDescent="0.2">
      <c r="A122" s="201" t="s">
        <v>33</v>
      </c>
      <c r="B122" s="219"/>
      <c r="D122" s="220"/>
      <c r="F122" s="216" t="s">
        <v>536</v>
      </c>
      <c r="L122" s="221"/>
    </row>
    <row r="123" spans="1:12" ht="12" thickBot="1" x14ac:dyDescent="0.25">
      <c r="A123" s="218" t="s">
        <v>35</v>
      </c>
      <c r="B123" s="219"/>
      <c r="D123" s="220"/>
      <c r="F123" s="217" t="s">
        <v>495</v>
      </c>
      <c r="L123" s="221"/>
    </row>
    <row r="124" spans="1:12" ht="11.25" customHeight="1" thickBot="1" x14ac:dyDescent="0.25">
      <c r="A124" s="218" t="s">
        <v>27</v>
      </c>
      <c r="B124" s="207">
        <v>28</v>
      </c>
      <c r="C124" s="208" t="s">
        <v>542</v>
      </c>
      <c r="D124" s="208" t="s">
        <v>131</v>
      </c>
      <c r="E124" s="209" t="s">
        <v>373</v>
      </c>
      <c r="F124" s="209" t="s">
        <v>543</v>
      </c>
      <c r="G124" s="208" t="s">
        <v>535</v>
      </c>
      <c r="H124" s="208">
        <f>ROUND(38.88,6)</f>
        <v>38.880000000000003</v>
      </c>
      <c r="I124" s="208">
        <v>0</v>
      </c>
      <c r="J124" s="208">
        <f>ROUND(H124,6) * I124</f>
        <v>0</v>
      </c>
      <c r="K124" s="210"/>
      <c r="L124" s="211">
        <f>ROUND(ROUND(H124,6) * ROUND(K124,2),2)</f>
        <v>0</v>
      </c>
    </row>
    <row r="125" spans="1:12" x14ac:dyDescent="0.2">
      <c r="A125" s="218" t="s">
        <v>31</v>
      </c>
      <c r="B125" s="219"/>
      <c r="D125" s="220"/>
      <c r="F125" s="213" t="s">
        <v>357</v>
      </c>
      <c r="L125" s="221"/>
    </row>
    <row r="126" spans="1:12" ht="22.5" x14ac:dyDescent="0.2">
      <c r="A126" s="201" t="s">
        <v>33</v>
      </c>
      <c r="B126" s="219"/>
      <c r="D126" s="220"/>
      <c r="F126" s="216" t="s">
        <v>544</v>
      </c>
      <c r="L126" s="221"/>
    </row>
    <row r="127" spans="1:12" ht="12" thickBot="1" x14ac:dyDescent="0.25">
      <c r="A127" s="218" t="s">
        <v>35</v>
      </c>
      <c r="B127" s="219"/>
      <c r="D127" s="220"/>
      <c r="F127" s="217" t="s">
        <v>495</v>
      </c>
      <c r="L127" s="221"/>
    </row>
    <row r="128" spans="1:12" ht="11.25" customHeight="1" thickBot="1" x14ac:dyDescent="0.25">
      <c r="A128" s="218" t="s">
        <v>27</v>
      </c>
      <c r="B128" s="207">
        <v>29</v>
      </c>
      <c r="C128" s="208" t="s">
        <v>545</v>
      </c>
      <c r="D128" s="208" t="s">
        <v>131</v>
      </c>
      <c r="E128" s="209" t="s">
        <v>373</v>
      </c>
      <c r="F128" s="209" t="s">
        <v>546</v>
      </c>
      <c r="G128" s="208" t="s">
        <v>79</v>
      </c>
      <c r="H128" s="208">
        <f>ROUND(15,6)</f>
        <v>15</v>
      </c>
      <c r="I128" s="208">
        <v>0</v>
      </c>
      <c r="J128" s="208">
        <f>ROUND(H128,6) * I128</f>
        <v>0</v>
      </c>
      <c r="K128" s="210"/>
      <c r="L128" s="211">
        <f>ROUND(ROUND(H128,6) * ROUND(K128,2),2)</f>
        <v>0</v>
      </c>
    </row>
    <row r="129" spans="1:12" x14ac:dyDescent="0.2">
      <c r="A129" s="218" t="s">
        <v>31</v>
      </c>
      <c r="B129" s="219"/>
      <c r="D129" s="220"/>
      <c r="F129" s="213" t="s">
        <v>357</v>
      </c>
      <c r="L129" s="221"/>
    </row>
    <row r="130" spans="1:12" x14ac:dyDescent="0.2">
      <c r="A130" s="201" t="s">
        <v>33</v>
      </c>
      <c r="B130" s="219"/>
      <c r="D130" s="220"/>
      <c r="F130" s="216" t="s">
        <v>357</v>
      </c>
      <c r="L130" s="221"/>
    </row>
    <row r="131" spans="1:12" ht="12" thickBot="1" x14ac:dyDescent="0.25">
      <c r="A131" s="218" t="s">
        <v>35</v>
      </c>
      <c r="B131" s="219"/>
      <c r="D131" s="220"/>
      <c r="F131" s="217" t="s">
        <v>495</v>
      </c>
      <c r="L131" s="221"/>
    </row>
    <row r="132" spans="1:12" ht="11.25" customHeight="1" thickBot="1" x14ac:dyDescent="0.25">
      <c r="A132" s="218" t="s">
        <v>27</v>
      </c>
      <c r="B132" s="207">
        <v>30</v>
      </c>
      <c r="C132" s="208" t="s">
        <v>547</v>
      </c>
      <c r="D132" s="208" t="s">
        <v>131</v>
      </c>
      <c r="E132" s="209" t="s">
        <v>373</v>
      </c>
      <c r="F132" s="209" t="s">
        <v>548</v>
      </c>
      <c r="G132" s="208" t="s">
        <v>79</v>
      </c>
      <c r="H132" s="208">
        <f>ROUND(2,6)</f>
        <v>2</v>
      </c>
      <c r="I132" s="208">
        <v>0</v>
      </c>
      <c r="J132" s="208">
        <f>ROUND(H132,6) * I132</f>
        <v>0</v>
      </c>
      <c r="K132" s="210"/>
      <c r="L132" s="211">
        <f>ROUND(ROUND(H132,6) * ROUND(K132,2),2)</f>
        <v>0</v>
      </c>
    </row>
    <row r="133" spans="1:12" x14ac:dyDescent="0.2">
      <c r="A133" s="218" t="s">
        <v>31</v>
      </c>
      <c r="B133" s="219"/>
      <c r="D133" s="220"/>
      <c r="F133" s="213" t="s">
        <v>357</v>
      </c>
      <c r="L133" s="221"/>
    </row>
    <row r="134" spans="1:12" x14ac:dyDescent="0.2">
      <c r="A134" s="201" t="s">
        <v>33</v>
      </c>
      <c r="B134" s="219"/>
      <c r="D134" s="220"/>
      <c r="F134" s="216" t="s">
        <v>357</v>
      </c>
      <c r="L134" s="221"/>
    </row>
    <row r="135" spans="1:12" ht="12" thickBot="1" x14ac:dyDescent="0.25">
      <c r="A135" s="218" t="s">
        <v>35</v>
      </c>
      <c r="B135" s="219"/>
      <c r="D135" s="220"/>
      <c r="F135" s="217" t="s">
        <v>495</v>
      </c>
      <c r="L135" s="221"/>
    </row>
    <row r="136" spans="1:12" ht="11.25" customHeight="1" thickBot="1" x14ac:dyDescent="0.25">
      <c r="A136" s="218" t="s">
        <v>27</v>
      </c>
      <c r="B136" s="207">
        <v>31</v>
      </c>
      <c r="C136" s="208" t="s">
        <v>549</v>
      </c>
      <c r="D136" s="208" t="s">
        <v>131</v>
      </c>
      <c r="E136" s="209" t="s">
        <v>373</v>
      </c>
      <c r="F136" s="209" t="s">
        <v>550</v>
      </c>
      <c r="G136" s="208" t="s">
        <v>79</v>
      </c>
      <c r="H136" s="208">
        <f>ROUND(2,6)</f>
        <v>2</v>
      </c>
      <c r="I136" s="208">
        <v>0</v>
      </c>
      <c r="J136" s="208">
        <f>ROUND(H136,6) * I136</f>
        <v>0</v>
      </c>
      <c r="K136" s="210"/>
      <c r="L136" s="211">
        <f>ROUND(ROUND(H136,6) * ROUND(K136,2),2)</f>
        <v>0</v>
      </c>
    </row>
    <row r="137" spans="1:12" x14ac:dyDescent="0.2">
      <c r="A137" s="218" t="s">
        <v>31</v>
      </c>
      <c r="B137" s="219"/>
      <c r="D137" s="220"/>
      <c r="F137" s="213" t="s">
        <v>357</v>
      </c>
      <c r="L137" s="221"/>
    </row>
    <row r="138" spans="1:12" ht="22.5" x14ac:dyDescent="0.2">
      <c r="A138" s="201" t="s">
        <v>33</v>
      </c>
      <c r="B138" s="219"/>
      <c r="D138" s="220"/>
      <c r="F138" s="216" t="s">
        <v>513</v>
      </c>
      <c r="L138" s="221"/>
    </row>
    <row r="139" spans="1:12" ht="12" thickBot="1" x14ac:dyDescent="0.25">
      <c r="A139" s="218" t="s">
        <v>35</v>
      </c>
      <c r="B139" s="219"/>
      <c r="D139" s="220"/>
      <c r="F139" s="217" t="s">
        <v>495</v>
      </c>
      <c r="L139" s="221"/>
    </row>
    <row r="140" spans="1:12" ht="11.25" customHeight="1" thickBot="1" x14ac:dyDescent="0.25">
      <c r="A140" s="218" t="s">
        <v>27</v>
      </c>
      <c r="B140" s="207">
        <v>32</v>
      </c>
      <c r="C140" s="208" t="s">
        <v>551</v>
      </c>
      <c r="D140" s="208" t="s">
        <v>131</v>
      </c>
      <c r="E140" s="209" t="s">
        <v>373</v>
      </c>
      <c r="F140" s="209" t="s">
        <v>552</v>
      </c>
      <c r="G140" s="208" t="s">
        <v>79</v>
      </c>
      <c r="H140" s="208">
        <f>ROUND(28,6)</f>
        <v>28</v>
      </c>
      <c r="I140" s="208">
        <v>0</v>
      </c>
      <c r="J140" s="208">
        <f>ROUND(H140,6) * I140</f>
        <v>0</v>
      </c>
      <c r="K140" s="210"/>
      <c r="L140" s="211">
        <f>ROUND(ROUND(H140,6) * ROUND(K140,2),2)</f>
        <v>0</v>
      </c>
    </row>
    <row r="141" spans="1:12" x14ac:dyDescent="0.2">
      <c r="A141" s="218" t="s">
        <v>31</v>
      </c>
      <c r="B141" s="219"/>
      <c r="D141" s="220"/>
      <c r="F141" s="213" t="s">
        <v>357</v>
      </c>
      <c r="L141" s="221"/>
    </row>
    <row r="142" spans="1:12" x14ac:dyDescent="0.2">
      <c r="A142" s="201" t="s">
        <v>33</v>
      </c>
      <c r="B142" s="219"/>
      <c r="D142" s="220"/>
      <c r="F142" s="216" t="s">
        <v>357</v>
      </c>
      <c r="L142" s="221"/>
    </row>
    <row r="143" spans="1:12" ht="12" thickBot="1" x14ac:dyDescent="0.25">
      <c r="A143" s="218" t="s">
        <v>35</v>
      </c>
      <c r="B143" s="219"/>
      <c r="D143" s="220"/>
      <c r="F143" s="217" t="s">
        <v>495</v>
      </c>
      <c r="L143" s="221"/>
    </row>
    <row r="144" spans="1:12" ht="11.25" customHeight="1" thickBot="1" x14ac:dyDescent="0.25">
      <c r="A144" s="218" t="s">
        <v>27</v>
      </c>
      <c r="B144" s="207">
        <v>33</v>
      </c>
      <c r="C144" s="208" t="s">
        <v>553</v>
      </c>
      <c r="D144" s="208" t="s">
        <v>131</v>
      </c>
      <c r="E144" s="209" t="s">
        <v>373</v>
      </c>
      <c r="F144" s="209" t="s">
        <v>554</v>
      </c>
      <c r="G144" s="208" t="s">
        <v>79</v>
      </c>
      <c r="H144" s="208">
        <f>ROUND(28,6)</f>
        <v>28</v>
      </c>
      <c r="I144" s="208">
        <v>0</v>
      </c>
      <c r="J144" s="208">
        <f>ROUND(H144,6) * I144</f>
        <v>0</v>
      </c>
      <c r="K144" s="210"/>
      <c r="L144" s="211">
        <f>ROUND(ROUND(H144,6) * ROUND(K144,2),2)</f>
        <v>0</v>
      </c>
    </row>
    <row r="145" spans="1:12" x14ac:dyDescent="0.2">
      <c r="A145" s="218" t="s">
        <v>31</v>
      </c>
      <c r="B145" s="219"/>
      <c r="D145" s="220"/>
      <c r="F145" s="213" t="s">
        <v>357</v>
      </c>
      <c r="L145" s="221"/>
    </row>
    <row r="146" spans="1:12" x14ac:dyDescent="0.2">
      <c r="A146" s="201" t="s">
        <v>33</v>
      </c>
      <c r="B146" s="219"/>
      <c r="D146" s="220"/>
      <c r="F146" s="216" t="s">
        <v>357</v>
      </c>
      <c r="L146" s="221"/>
    </row>
    <row r="147" spans="1:12" ht="12" thickBot="1" x14ac:dyDescent="0.25">
      <c r="A147" s="218" t="s">
        <v>35</v>
      </c>
      <c r="B147" s="219"/>
      <c r="D147" s="220"/>
      <c r="F147" s="217" t="s">
        <v>495</v>
      </c>
      <c r="L147" s="221"/>
    </row>
    <row r="148" spans="1:12" ht="11.25" customHeight="1" thickBot="1" x14ac:dyDescent="0.25">
      <c r="A148" s="218" t="s">
        <v>27</v>
      </c>
      <c r="B148" s="207">
        <v>34</v>
      </c>
      <c r="C148" s="208" t="s">
        <v>555</v>
      </c>
      <c r="D148" s="208" t="s">
        <v>131</v>
      </c>
      <c r="E148" s="209" t="s">
        <v>373</v>
      </c>
      <c r="F148" s="209" t="s">
        <v>556</v>
      </c>
      <c r="G148" s="208" t="s">
        <v>73</v>
      </c>
      <c r="H148" s="208">
        <f>ROUND(40,6)</f>
        <v>40</v>
      </c>
      <c r="I148" s="208">
        <v>0</v>
      </c>
      <c r="J148" s="208">
        <f>ROUND(H148,6) * I148</f>
        <v>0</v>
      </c>
      <c r="K148" s="210"/>
      <c r="L148" s="211">
        <f>ROUND(ROUND(H148,6) * ROUND(K148,2),2)</f>
        <v>0</v>
      </c>
    </row>
    <row r="149" spans="1:12" x14ac:dyDescent="0.2">
      <c r="A149" s="218" t="s">
        <v>31</v>
      </c>
      <c r="B149" s="219"/>
      <c r="D149" s="220"/>
      <c r="F149" s="213" t="s">
        <v>357</v>
      </c>
      <c r="L149" s="221"/>
    </row>
    <row r="150" spans="1:12" x14ac:dyDescent="0.2">
      <c r="A150" s="201" t="s">
        <v>33</v>
      </c>
      <c r="B150" s="219"/>
      <c r="D150" s="220"/>
      <c r="F150" s="216" t="s">
        <v>357</v>
      </c>
      <c r="L150" s="221"/>
    </row>
    <row r="151" spans="1:12" ht="12" thickBot="1" x14ac:dyDescent="0.25">
      <c r="A151" s="218" t="s">
        <v>35</v>
      </c>
      <c r="B151" s="219"/>
      <c r="D151" s="220"/>
      <c r="F151" s="217" t="s">
        <v>495</v>
      </c>
      <c r="L151" s="221"/>
    </row>
    <row r="152" spans="1:12" ht="11.25" customHeight="1" thickBot="1" x14ac:dyDescent="0.25">
      <c r="A152" s="218" t="s">
        <v>27</v>
      </c>
      <c r="B152" s="207">
        <v>35</v>
      </c>
      <c r="C152" s="208" t="s">
        <v>557</v>
      </c>
      <c r="D152" s="208" t="s">
        <v>131</v>
      </c>
      <c r="E152" s="209" t="s">
        <v>373</v>
      </c>
      <c r="F152" s="209" t="s">
        <v>558</v>
      </c>
      <c r="G152" s="208" t="s">
        <v>73</v>
      </c>
      <c r="H152" s="208">
        <f>ROUND(40,6)</f>
        <v>40</v>
      </c>
      <c r="I152" s="208">
        <v>0</v>
      </c>
      <c r="J152" s="208">
        <f>ROUND(H152,6) * I152</f>
        <v>0</v>
      </c>
      <c r="K152" s="210"/>
      <c r="L152" s="211">
        <f>ROUND(ROUND(H152,6) * ROUND(K152,2),2)</f>
        <v>0</v>
      </c>
    </row>
    <row r="153" spans="1:12" x14ac:dyDescent="0.2">
      <c r="A153" s="218" t="s">
        <v>31</v>
      </c>
      <c r="B153" s="219"/>
      <c r="D153" s="220"/>
      <c r="F153" s="213" t="s">
        <v>357</v>
      </c>
      <c r="L153" s="221"/>
    </row>
    <row r="154" spans="1:12" x14ac:dyDescent="0.2">
      <c r="A154" s="201" t="s">
        <v>33</v>
      </c>
      <c r="B154" s="219"/>
      <c r="D154" s="220"/>
      <c r="F154" s="216" t="s">
        <v>357</v>
      </c>
      <c r="L154" s="221"/>
    </row>
    <row r="155" spans="1:12" ht="12" thickBot="1" x14ac:dyDescent="0.25">
      <c r="A155" s="218" t="s">
        <v>35</v>
      </c>
      <c r="B155" s="219"/>
      <c r="D155" s="220"/>
      <c r="F155" s="217" t="s">
        <v>495</v>
      </c>
      <c r="L155" s="221"/>
    </row>
    <row r="156" spans="1:12" ht="11.25" customHeight="1" thickBot="1" x14ac:dyDescent="0.25">
      <c r="A156" s="218" t="s">
        <v>27</v>
      </c>
      <c r="B156" s="207">
        <v>36</v>
      </c>
      <c r="C156" s="208" t="s">
        <v>559</v>
      </c>
      <c r="D156" s="208" t="s">
        <v>131</v>
      </c>
      <c r="E156" s="209" t="s">
        <v>373</v>
      </c>
      <c r="F156" s="209" t="s">
        <v>560</v>
      </c>
      <c r="G156" s="208" t="s">
        <v>79</v>
      </c>
      <c r="H156" s="208">
        <f>ROUND(2,6)</f>
        <v>2</v>
      </c>
      <c r="I156" s="208">
        <v>0</v>
      </c>
      <c r="J156" s="208">
        <f>ROUND(H156,6) * I156</f>
        <v>0</v>
      </c>
      <c r="K156" s="210"/>
      <c r="L156" s="211">
        <f>ROUND(ROUND(H156,6) * ROUND(K156,2),2)</f>
        <v>0</v>
      </c>
    </row>
    <row r="157" spans="1:12" x14ac:dyDescent="0.2">
      <c r="A157" s="218" t="s">
        <v>31</v>
      </c>
      <c r="B157" s="219"/>
      <c r="D157" s="220"/>
      <c r="F157" s="213" t="s">
        <v>561</v>
      </c>
      <c r="L157" s="221"/>
    </row>
    <row r="158" spans="1:12" x14ac:dyDescent="0.2">
      <c r="A158" s="201" t="s">
        <v>33</v>
      </c>
      <c r="B158" s="219"/>
      <c r="D158" s="220"/>
      <c r="F158" s="216" t="s">
        <v>357</v>
      </c>
      <c r="L158" s="221"/>
    </row>
    <row r="159" spans="1:12" ht="12" thickBot="1" x14ac:dyDescent="0.25">
      <c r="A159" s="218" t="s">
        <v>35</v>
      </c>
      <c r="B159" s="219"/>
      <c r="D159" s="220"/>
      <c r="F159" s="217" t="s">
        <v>495</v>
      </c>
      <c r="L159" s="221"/>
    </row>
    <row r="160" spans="1:12" ht="11.25" customHeight="1" thickBot="1" x14ac:dyDescent="0.25">
      <c r="A160" s="218" t="s">
        <v>27</v>
      </c>
      <c r="B160" s="207">
        <v>37</v>
      </c>
      <c r="C160" s="208" t="s">
        <v>562</v>
      </c>
      <c r="D160" s="208" t="s">
        <v>131</v>
      </c>
      <c r="E160" s="209" t="s">
        <v>373</v>
      </c>
      <c r="F160" s="209" t="s">
        <v>563</v>
      </c>
      <c r="G160" s="208" t="s">
        <v>79</v>
      </c>
      <c r="H160" s="208">
        <f>ROUND(2,6)</f>
        <v>2</v>
      </c>
      <c r="I160" s="208">
        <v>0</v>
      </c>
      <c r="J160" s="208">
        <f>ROUND(H160,6) * I160</f>
        <v>0</v>
      </c>
      <c r="K160" s="210"/>
      <c r="L160" s="211">
        <f>ROUND(ROUND(H160,6) * ROUND(K160,2),2)</f>
        <v>0</v>
      </c>
    </row>
    <row r="161" spans="1:12" x14ac:dyDescent="0.2">
      <c r="A161" s="218" t="s">
        <v>31</v>
      </c>
      <c r="B161" s="219"/>
      <c r="D161" s="220"/>
      <c r="F161" s="213" t="s">
        <v>561</v>
      </c>
      <c r="L161" s="221"/>
    </row>
    <row r="162" spans="1:12" x14ac:dyDescent="0.2">
      <c r="A162" s="201" t="s">
        <v>33</v>
      </c>
      <c r="B162" s="219"/>
      <c r="D162" s="220"/>
      <c r="F162" s="216" t="s">
        <v>357</v>
      </c>
      <c r="L162" s="221"/>
    </row>
    <row r="163" spans="1:12" ht="12" thickBot="1" x14ac:dyDescent="0.25">
      <c r="A163" s="218" t="s">
        <v>35</v>
      </c>
      <c r="B163" s="219"/>
      <c r="D163" s="220"/>
      <c r="F163" s="217" t="s">
        <v>495</v>
      </c>
      <c r="L163" s="221"/>
    </row>
    <row r="164" spans="1:12" ht="11.25" customHeight="1" thickBot="1" x14ac:dyDescent="0.25">
      <c r="A164" s="218" t="s">
        <v>27</v>
      </c>
      <c r="B164" s="207">
        <v>38</v>
      </c>
      <c r="C164" s="208" t="s">
        <v>564</v>
      </c>
      <c r="D164" s="208" t="s">
        <v>131</v>
      </c>
      <c r="E164" s="209" t="s">
        <v>373</v>
      </c>
      <c r="F164" s="209" t="s">
        <v>565</v>
      </c>
      <c r="G164" s="208" t="s">
        <v>79</v>
      </c>
      <c r="H164" s="208">
        <f>ROUND(1,6)</f>
        <v>1</v>
      </c>
      <c r="I164" s="208">
        <v>0</v>
      </c>
      <c r="J164" s="208">
        <f>ROUND(H164,6) * I164</f>
        <v>0</v>
      </c>
      <c r="K164" s="210"/>
      <c r="L164" s="211">
        <f>ROUND(ROUND(H164,6) * ROUND(K164,2),2)</f>
        <v>0</v>
      </c>
    </row>
    <row r="165" spans="1:12" x14ac:dyDescent="0.2">
      <c r="A165" s="218" t="s">
        <v>31</v>
      </c>
      <c r="B165" s="219"/>
      <c r="D165" s="220"/>
      <c r="F165" s="213" t="s">
        <v>357</v>
      </c>
      <c r="L165" s="221"/>
    </row>
    <row r="166" spans="1:12" x14ac:dyDescent="0.2">
      <c r="A166" s="201" t="s">
        <v>33</v>
      </c>
      <c r="B166" s="219"/>
      <c r="D166" s="220"/>
      <c r="F166" s="216" t="s">
        <v>357</v>
      </c>
      <c r="L166" s="221"/>
    </row>
    <row r="167" spans="1:12" ht="12" thickBot="1" x14ac:dyDescent="0.25">
      <c r="A167" s="218" t="s">
        <v>35</v>
      </c>
      <c r="B167" s="219"/>
      <c r="D167" s="220"/>
      <c r="F167" s="217" t="s">
        <v>495</v>
      </c>
      <c r="L167" s="221"/>
    </row>
    <row r="168" spans="1:12" ht="11.25" customHeight="1" thickBot="1" x14ac:dyDescent="0.25">
      <c r="A168" s="218" t="s">
        <v>27</v>
      </c>
      <c r="B168" s="207">
        <v>39</v>
      </c>
      <c r="C168" s="208" t="s">
        <v>566</v>
      </c>
      <c r="D168" s="208" t="s">
        <v>131</v>
      </c>
      <c r="E168" s="209" t="s">
        <v>373</v>
      </c>
      <c r="F168" s="209" t="s">
        <v>567</v>
      </c>
      <c r="G168" s="208" t="s">
        <v>79</v>
      </c>
      <c r="H168" s="208">
        <f>ROUND(1,6)</f>
        <v>1</v>
      </c>
      <c r="I168" s="208">
        <v>0</v>
      </c>
      <c r="J168" s="208">
        <f>ROUND(H168,6) * I168</f>
        <v>0</v>
      </c>
      <c r="K168" s="210"/>
      <c r="L168" s="211">
        <f>ROUND(ROUND(H168,6) * ROUND(K168,2),2)</f>
        <v>0</v>
      </c>
    </row>
    <row r="169" spans="1:12" x14ac:dyDescent="0.2">
      <c r="A169" s="218" t="s">
        <v>31</v>
      </c>
      <c r="B169" s="219"/>
      <c r="D169" s="220"/>
      <c r="F169" s="213" t="s">
        <v>357</v>
      </c>
      <c r="L169" s="221"/>
    </row>
    <row r="170" spans="1:12" x14ac:dyDescent="0.2">
      <c r="A170" s="201" t="s">
        <v>33</v>
      </c>
      <c r="B170" s="219"/>
      <c r="D170" s="220"/>
      <c r="F170" s="216" t="s">
        <v>357</v>
      </c>
      <c r="L170" s="221"/>
    </row>
    <row r="171" spans="1:12" ht="12" thickBot="1" x14ac:dyDescent="0.25">
      <c r="A171" s="218" t="s">
        <v>35</v>
      </c>
      <c r="B171" s="219"/>
      <c r="D171" s="220"/>
      <c r="F171" s="217" t="s">
        <v>495</v>
      </c>
      <c r="L171" s="221"/>
    </row>
    <row r="172" spans="1:12" ht="11.25" customHeight="1" thickBot="1" x14ac:dyDescent="0.25">
      <c r="A172" s="218" t="s">
        <v>27</v>
      </c>
      <c r="B172" s="207">
        <v>40</v>
      </c>
      <c r="C172" s="208" t="s">
        <v>568</v>
      </c>
      <c r="D172" s="208" t="s">
        <v>131</v>
      </c>
      <c r="E172" s="209" t="s">
        <v>373</v>
      </c>
      <c r="F172" s="209" t="s">
        <v>569</v>
      </c>
      <c r="G172" s="208" t="s">
        <v>79</v>
      </c>
      <c r="H172" s="208">
        <f>ROUND(2,6)</f>
        <v>2</v>
      </c>
      <c r="I172" s="208">
        <v>0</v>
      </c>
      <c r="J172" s="208">
        <f>ROUND(H172,6) * I172</f>
        <v>0</v>
      </c>
      <c r="K172" s="210"/>
      <c r="L172" s="211">
        <f>ROUND(ROUND(H172,6) * ROUND(K172,2),2)</f>
        <v>0</v>
      </c>
    </row>
    <row r="173" spans="1:12" x14ac:dyDescent="0.2">
      <c r="A173" s="218" t="s">
        <v>31</v>
      </c>
      <c r="B173" s="219"/>
      <c r="D173" s="220"/>
      <c r="F173" s="213" t="s">
        <v>357</v>
      </c>
      <c r="L173" s="221"/>
    </row>
    <row r="174" spans="1:12" x14ac:dyDescent="0.2">
      <c r="A174" s="201" t="s">
        <v>33</v>
      </c>
      <c r="B174" s="219"/>
      <c r="D174" s="220"/>
      <c r="F174" s="216" t="s">
        <v>357</v>
      </c>
      <c r="L174" s="221"/>
    </row>
    <row r="175" spans="1:12" ht="12" thickBot="1" x14ac:dyDescent="0.25">
      <c r="A175" s="218" t="s">
        <v>35</v>
      </c>
      <c r="B175" s="219"/>
      <c r="D175" s="220"/>
      <c r="F175" s="217" t="s">
        <v>495</v>
      </c>
      <c r="L175" s="221"/>
    </row>
    <row r="176" spans="1:12" ht="11.25" customHeight="1" thickBot="1" x14ac:dyDescent="0.25">
      <c r="A176" s="218" t="s">
        <v>27</v>
      </c>
      <c r="B176" s="207">
        <v>41</v>
      </c>
      <c r="C176" s="208" t="s">
        <v>570</v>
      </c>
      <c r="D176" s="208" t="s">
        <v>131</v>
      </c>
      <c r="E176" s="209" t="s">
        <v>373</v>
      </c>
      <c r="F176" s="209" t="s">
        <v>571</v>
      </c>
      <c r="G176" s="208" t="s">
        <v>79</v>
      </c>
      <c r="H176" s="208">
        <f>ROUND(2,6)</f>
        <v>2</v>
      </c>
      <c r="I176" s="208">
        <v>0</v>
      </c>
      <c r="J176" s="208">
        <f>ROUND(H176,6) * I176</f>
        <v>0</v>
      </c>
      <c r="K176" s="210"/>
      <c r="L176" s="211">
        <f>ROUND(ROUND(H176,6) * ROUND(K176,2),2)</f>
        <v>0</v>
      </c>
    </row>
    <row r="177" spans="1:12" x14ac:dyDescent="0.2">
      <c r="A177" s="218" t="s">
        <v>31</v>
      </c>
      <c r="B177" s="219"/>
      <c r="D177" s="220"/>
      <c r="F177" s="213" t="s">
        <v>357</v>
      </c>
      <c r="L177" s="221"/>
    </row>
    <row r="178" spans="1:12" x14ac:dyDescent="0.2">
      <c r="A178" s="201" t="s">
        <v>33</v>
      </c>
      <c r="B178" s="219"/>
      <c r="D178" s="220"/>
      <c r="F178" s="216" t="s">
        <v>357</v>
      </c>
      <c r="L178" s="221"/>
    </row>
    <row r="179" spans="1:12" ht="12" thickBot="1" x14ac:dyDescent="0.25">
      <c r="A179" s="218" t="s">
        <v>35</v>
      </c>
      <c r="B179" s="219"/>
      <c r="D179" s="220"/>
      <c r="F179" s="217" t="s">
        <v>495</v>
      </c>
      <c r="L179" s="221"/>
    </row>
    <row r="180" spans="1:12" ht="11.25" customHeight="1" thickBot="1" x14ac:dyDescent="0.25">
      <c r="A180" s="218" t="s">
        <v>27</v>
      </c>
      <c r="B180" s="207">
        <v>42</v>
      </c>
      <c r="C180" s="208" t="s">
        <v>572</v>
      </c>
      <c r="D180" s="208" t="s">
        <v>131</v>
      </c>
      <c r="E180" s="209" t="s">
        <v>373</v>
      </c>
      <c r="F180" s="209" t="s">
        <v>573</v>
      </c>
      <c r="G180" s="208" t="s">
        <v>79</v>
      </c>
      <c r="H180" s="208">
        <f>ROUND(4,6)</f>
        <v>4</v>
      </c>
      <c r="I180" s="208">
        <v>0</v>
      </c>
      <c r="J180" s="208">
        <f>ROUND(H180,6) * I180</f>
        <v>0</v>
      </c>
      <c r="K180" s="210"/>
      <c r="L180" s="211">
        <f>ROUND(ROUND(H180,6) * ROUND(K180,2),2)</f>
        <v>0</v>
      </c>
    </row>
    <row r="181" spans="1:12" x14ac:dyDescent="0.2">
      <c r="A181" s="218" t="s">
        <v>31</v>
      </c>
      <c r="B181" s="219"/>
      <c r="D181" s="220"/>
      <c r="F181" s="213" t="s">
        <v>357</v>
      </c>
      <c r="L181" s="221"/>
    </row>
    <row r="182" spans="1:12" x14ac:dyDescent="0.2">
      <c r="A182" s="201" t="s">
        <v>33</v>
      </c>
      <c r="B182" s="219"/>
      <c r="D182" s="220"/>
      <c r="F182" s="216" t="s">
        <v>357</v>
      </c>
      <c r="L182" s="221"/>
    </row>
    <row r="183" spans="1:12" ht="12" thickBot="1" x14ac:dyDescent="0.25">
      <c r="A183" s="218" t="s">
        <v>35</v>
      </c>
      <c r="B183" s="219"/>
      <c r="D183" s="220"/>
      <c r="F183" s="217" t="s">
        <v>495</v>
      </c>
      <c r="L183" s="221"/>
    </row>
    <row r="184" spans="1:12" ht="11.25" customHeight="1" thickBot="1" x14ac:dyDescent="0.25">
      <c r="A184" s="218" t="s">
        <v>27</v>
      </c>
      <c r="B184" s="207">
        <v>43</v>
      </c>
      <c r="C184" s="208" t="s">
        <v>574</v>
      </c>
      <c r="D184" s="208" t="s">
        <v>131</v>
      </c>
      <c r="E184" s="209" t="s">
        <v>373</v>
      </c>
      <c r="F184" s="209" t="s">
        <v>575</v>
      </c>
      <c r="G184" s="208" t="s">
        <v>79</v>
      </c>
      <c r="H184" s="208">
        <f>ROUND(4,6)</f>
        <v>4</v>
      </c>
      <c r="I184" s="208">
        <v>0</v>
      </c>
      <c r="J184" s="208">
        <f>ROUND(H184,6) * I184</f>
        <v>0</v>
      </c>
      <c r="K184" s="210"/>
      <c r="L184" s="211">
        <f>ROUND(ROUND(H184,6) * ROUND(K184,2),2)</f>
        <v>0</v>
      </c>
    </row>
    <row r="185" spans="1:12" x14ac:dyDescent="0.2">
      <c r="A185" s="218" t="s">
        <v>31</v>
      </c>
      <c r="B185" s="219"/>
      <c r="D185" s="220"/>
      <c r="F185" s="213" t="s">
        <v>357</v>
      </c>
      <c r="L185" s="221"/>
    </row>
    <row r="186" spans="1:12" x14ac:dyDescent="0.2">
      <c r="A186" s="201" t="s">
        <v>33</v>
      </c>
      <c r="B186" s="219"/>
      <c r="D186" s="220"/>
      <c r="F186" s="216" t="s">
        <v>357</v>
      </c>
      <c r="L186" s="221"/>
    </row>
    <row r="187" spans="1:12" ht="12" thickBot="1" x14ac:dyDescent="0.25">
      <c r="A187" s="218" t="s">
        <v>35</v>
      </c>
      <c r="B187" s="219"/>
      <c r="D187" s="220"/>
      <c r="F187" s="217" t="s">
        <v>495</v>
      </c>
      <c r="L187" s="221"/>
    </row>
    <row r="188" spans="1:12" ht="11.25" customHeight="1" thickBot="1" x14ac:dyDescent="0.25">
      <c r="A188" s="218" t="s">
        <v>27</v>
      </c>
      <c r="B188" s="207">
        <v>44</v>
      </c>
      <c r="C188" s="208" t="s">
        <v>576</v>
      </c>
      <c r="D188" s="208" t="s">
        <v>131</v>
      </c>
      <c r="E188" s="209" t="s">
        <v>373</v>
      </c>
      <c r="F188" s="209" t="s">
        <v>577</v>
      </c>
      <c r="G188" s="208" t="s">
        <v>79</v>
      </c>
      <c r="H188" s="208">
        <f>ROUND(2,6)</f>
        <v>2</v>
      </c>
      <c r="I188" s="208">
        <v>0</v>
      </c>
      <c r="J188" s="208">
        <f>ROUND(H188,6) * I188</f>
        <v>0</v>
      </c>
      <c r="K188" s="210"/>
      <c r="L188" s="211">
        <f>ROUND(ROUND(H188,6) * ROUND(K188,2),2)</f>
        <v>0</v>
      </c>
    </row>
    <row r="189" spans="1:12" x14ac:dyDescent="0.2">
      <c r="A189" s="218" t="s">
        <v>31</v>
      </c>
      <c r="B189" s="219"/>
      <c r="D189" s="220"/>
      <c r="F189" s="213" t="s">
        <v>578</v>
      </c>
      <c r="L189" s="221"/>
    </row>
    <row r="190" spans="1:12" x14ac:dyDescent="0.2">
      <c r="A190" s="201" t="s">
        <v>33</v>
      </c>
      <c r="B190" s="219"/>
      <c r="D190" s="220"/>
      <c r="F190" s="216" t="s">
        <v>357</v>
      </c>
      <c r="L190" s="221"/>
    </row>
    <row r="191" spans="1:12" ht="12" thickBot="1" x14ac:dyDescent="0.25">
      <c r="A191" s="218" t="s">
        <v>35</v>
      </c>
      <c r="B191" s="219"/>
      <c r="D191" s="220"/>
      <c r="F191" s="217" t="s">
        <v>495</v>
      </c>
      <c r="L191" s="221"/>
    </row>
    <row r="192" spans="1:12" ht="11.25" customHeight="1" thickBot="1" x14ac:dyDescent="0.25">
      <c r="A192" s="218" t="s">
        <v>27</v>
      </c>
      <c r="B192" s="207">
        <v>45</v>
      </c>
      <c r="C192" s="208" t="s">
        <v>579</v>
      </c>
      <c r="D192" s="208" t="s">
        <v>131</v>
      </c>
      <c r="E192" s="209" t="s">
        <v>373</v>
      </c>
      <c r="F192" s="209" t="s">
        <v>580</v>
      </c>
      <c r="G192" s="208" t="s">
        <v>79</v>
      </c>
      <c r="H192" s="208">
        <f>ROUND(1,6)</f>
        <v>1</v>
      </c>
      <c r="I192" s="208">
        <v>0</v>
      </c>
      <c r="J192" s="208">
        <f>ROUND(H192,6) * I192</f>
        <v>0</v>
      </c>
      <c r="K192" s="210"/>
      <c r="L192" s="211">
        <f>ROUND(ROUND(H192,6) * ROUND(K192,2),2)</f>
        <v>0</v>
      </c>
    </row>
    <row r="193" spans="1:12" x14ac:dyDescent="0.2">
      <c r="A193" s="218" t="s">
        <v>31</v>
      </c>
      <c r="B193" s="219"/>
      <c r="D193" s="220"/>
      <c r="F193" s="213" t="s">
        <v>357</v>
      </c>
      <c r="L193" s="221"/>
    </row>
    <row r="194" spans="1:12" ht="22.5" x14ac:dyDescent="0.2">
      <c r="A194" s="201" t="s">
        <v>33</v>
      </c>
      <c r="B194" s="219"/>
      <c r="D194" s="220"/>
      <c r="F194" s="216" t="s">
        <v>581</v>
      </c>
      <c r="L194" s="221"/>
    </row>
    <row r="195" spans="1:12" ht="12" thickBot="1" x14ac:dyDescent="0.25">
      <c r="A195" s="218" t="s">
        <v>35</v>
      </c>
      <c r="B195" s="219"/>
      <c r="D195" s="220"/>
      <c r="F195" s="217" t="s">
        <v>495</v>
      </c>
      <c r="L195" s="221"/>
    </row>
    <row r="196" spans="1:12" ht="11.25" customHeight="1" thickBot="1" x14ac:dyDescent="0.25">
      <c r="A196" s="218" t="s">
        <v>27</v>
      </c>
      <c r="B196" s="207">
        <v>46</v>
      </c>
      <c r="C196" s="208" t="s">
        <v>582</v>
      </c>
      <c r="D196" s="208" t="s">
        <v>131</v>
      </c>
      <c r="E196" s="209" t="s">
        <v>373</v>
      </c>
      <c r="F196" s="209" t="s">
        <v>583</v>
      </c>
      <c r="G196" s="208" t="s">
        <v>79</v>
      </c>
      <c r="H196" s="208">
        <f>ROUND(1,6)</f>
        <v>1</v>
      </c>
      <c r="I196" s="208">
        <v>0</v>
      </c>
      <c r="J196" s="208">
        <f>ROUND(H196,6) * I196</f>
        <v>0</v>
      </c>
      <c r="K196" s="210"/>
      <c r="L196" s="211">
        <f>ROUND(ROUND(H196,6) * ROUND(K196,2),2)</f>
        <v>0</v>
      </c>
    </row>
    <row r="197" spans="1:12" x14ac:dyDescent="0.2">
      <c r="A197" s="218" t="s">
        <v>31</v>
      </c>
      <c r="B197" s="219"/>
      <c r="D197" s="220"/>
      <c r="F197" s="213" t="s">
        <v>357</v>
      </c>
      <c r="L197" s="221"/>
    </row>
    <row r="198" spans="1:12" x14ac:dyDescent="0.2">
      <c r="A198" s="201" t="s">
        <v>33</v>
      </c>
      <c r="B198" s="219"/>
      <c r="D198" s="220"/>
      <c r="F198" s="216" t="s">
        <v>357</v>
      </c>
      <c r="L198" s="221"/>
    </row>
    <row r="199" spans="1:12" ht="12" thickBot="1" x14ac:dyDescent="0.25">
      <c r="A199" s="218" t="s">
        <v>35</v>
      </c>
      <c r="B199" s="219"/>
      <c r="D199" s="220"/>
      <c r="F199" s="217" t="s">
        <v>495</v>
      </c>
      <c r="L199" s="221"/>
    </row>
    <row r="200" spans="1:12" ht="11.25" customHeight="1" thickBot="1" x14ac:dyDescent="0.25">
      <c r="A200" s="218" t="s">
        <v>27</v>
      </c>
      <c r="B200" s="207">
        <v>47</v>
      </c>
      <c r="C200" s="208" t="s">
        <v>584</v>
      </c>
      <c r="D200" s="208" t="s">
        <v>131</v>
      </c>
      <c r="E200" s="209" t="s">
        <v>373</v>
      </c>
      <c r="F200" s="209" t="s">
        <v>585</v>
      </c>
      <c r="G200" s="208" t="s">
        <v>79</v>
      </c>
      <c r="H200" s="208">
        <f>ROUND(1,6)</f>
        <v>1</v>
      </c>
      <c r="I200" s="208">
        <v>0</v>
      </c>
      <c r="J200" s="208">
        <f>ROUND(H200,6) * I200</f>
        <v>0</v>
      </c>
      <c r="K200" s="210"/>
      <c r="L200" s="211">
        <f>ROUND(ROUND(H200,6) * ROUND(K200,2),2)</f>
        <v>0</v>
      </c>
    </row>
    <row r="201" spans="1:12" x14ac:dyDescent="0.2">
      <c r="A201" s="218" t="s">
        <v>31</v>
      </c>
      <c r="B201" s="219"/>
      <c r="D201" s="220"/>
      <c r="F201" s="213" t="s">
        <v>357</v>
      </c>
      <c r="L201" s="221"/>
    </row>
    <row r="202" spans="1:12" ht="22.5" x14ac:dyDescent="0.2">
      <c r="A202" s="201" t="s">
        <v>33</v>
      </c>
      <c r="B202" s="219"/>
      <c r="D202" s="220"/>
      <c r="F202" s="216" t="s">
        <v>581</v>
      </c>
      <c r="L202" s="221"/>
    </row>
    <row r="203" spans="1:12" ht="12" thickBot="1" x14ac:dyDescent="0.25">
      <c r="A203" s="218" t="s">
        <v>35</v>
      </c>
      <c r="B203" s="219"/>
      <c r="D203" s="220"/>
      <c r="F203" s="217" t="s">
        <v>495</v>
      </c>
      <c r="L203" s="221"/>
    </row>
    <row r="204" spans="1:12" ht="11.25" customHeight="1" thickBot="1" x14ac:dyDescent="0.25">
      <c r="A204" s="218" t="s">
        <v>27</v>
      </c>
      <c r="B204" s="207">
        <v>48</v>
      </c>
      <c r="C204" s="208" t="s">
        <v>586</v>
      </c>
      <c r="D204" s="208" t="s">
        <v>131</v>
      </c>
      <c r="E204" s="209" t="s">
        <v>373</v>
      </c>
      <c r="F204" s="209" t="s">
        <v>587</v>
      </c>
      <c r="G204" s="208" t="s">
        <v>79</v>
      </c>
      <c r="H204" s="208">
        <f>ROUND(1,6)</f>
        <v>1</v>
      </c>
      <c r="I204" s="208">
        <v>0</v>
      </c>
      <c r="J204" s="208">
        <f>ROUND(H204,6) * I204</f>
        <v>0</v>
      </c>
      <c r="K204" s="210"/>
      <c r="L204" s="211">
        <f>ROUND(ROUND(H204,6) * ROUND(K204,2),2)</f>
        <v>0</v>
      </c>
    </row>
    <row r="205" spans="1:12" x14ac:dyDescent="0.2">
      <c r="A205" s="218" t="s">
        <v>31</v>
      </c>
      <c r="B205" s="219"/>
      <c r="D205" s="220"/>
      <c r="F205" s="213" t="s">
        <v>357</v>
      </c>
      <c r="L205" s="221"/>
    </row>
    <row r="206" spans="1:12" x14ac:dyDescent="0.2">
      <c r="A206" s="201" t="s">
        <v>33</v>
      </c>
      <c r="B206" s="219"/>
      <c r="D206" s="220"/>
      <c r="F206" s="216" t="s">
        <v>357</v>
      </c>
      <c r="L206" s="221"/>
    </row>
    <row r="207" spans="1:12" ht="12" thickBot="1" x14ac:dyDescent="0.25">
      <c r="A207" s="218" t="s">
        <v>35</v>
      </c>
      <c r="B207" s="219"/>
      <c r="D207" s="220"/>
      <c r="F207" s="217" t="s">
        <v>495</v>
      </c>
      <c r="L207" s="221"/>
    </row>
    <row r="208" spans="1:12" ht="11.25" customHeight="1" thickBot="1" x14ac:dyDescent="0.25">
      <c r="A208" s="218" t="s">
        <v>27</v>
      </c>
      <c r="B208" s="207">
        <v>49</v>
      </c>
      <c r="C208" s="208" t="s">
        <v>588</v>
      </c>
      <c r="D208" s="208" t="s">
        <v>131</v>
      </c>
      <c r="E208" s="209" t="s">
        <v>373</v>
      </c>
      <c r="F208" s="209" t="s">
        <v>589</v>
      </c>
      <c r="G208" s="208" t="s">
        <v>590</v>
      </c>
      <c r="H208" s="208">
        <f>ROUND(0.1,6)</f>
        <v>0.1</v>
      </c>
      <c r="I208" s="208">
        <v>0</v>
      </c>
      <c r="J208" s="208">
        <f>ROUND(H208,6) * I208</f>
        <v>0</v>
      </c>
      <c r="K208" s="210"/>
      <c r="L208" s="211">
        <f>ROUND(ROUND(H208,6) * ROUND(K208,2),2)</f>
        <v>0</v>
      </c>
    </row>
    <row r="209" spans="1:12" x14ac:dyDescent="0.2">
      <c r="A209" s="218" t="s">
        <v>31</v>
      </c>
      <c r="B209" s="219"/>
      <c r="D209" s="220"/>
      <c r="F209" s="213" t="s">
        <v>357</v>
      </c>
      <c r="L209" s="221"/>
    </row>
    <row r="210" spans="1:12" ht="22.5" x14ac:dyDescent="0.2">
      <c r="A210" s="201" t="s">
        <v>33</v>
      </c>
      <c r="B210" s="219"/>
      <c r="D210" s="220"/>
      <c r="F210" s="216" t="s">
        <v>591</v>
      </c>
      <c r="L210" s="221"/>
    </row>
    <row r="211" spans="1:12" ht="12" thickBot="1" x14ac:dyDescent="0.25">
      <c r="A211" s="218" t="s">
        <v>35</v>
      </c>
      <c r="B211" s="219"/>
      <c r="D211" s="220"/>
      <c r="F211" s="217" t="s">
        <v>495</v>
      </c>
      <c r="L211" s="221"/>
    </row>
    <row r="212" spans="1:12" ht="11.25" customHeight="1" thickBot="1" x14ac:dyDescent="0.25">
      <c r="A212" s="218" t="s">
        <v>27</v>
      </c>
      <c r="B212" s="207">
        <v>50</v>
      </c>
      <c r="C212" s="208" t="s">
        <v>592</v>
      </c>
      <c r="D212" s="208" t="s">
        <v>131</v>
      </c>
      <c r="E212" s="209" t="s">
        <v>373</v>
      </c>
      <c r="F212" s="209" t="s">
        <v>593</v>
      </c>
      <c r="G212" s="208" t="s">
        <v>79</v>
      </c>
      <c r="H212" s="208">
        <f>ROUND(1,6)</f>
        <v>1</v>
      </c>
      <c r="I212" s="208">
        <v>0</v>
      </c>
      <c r="J212" s="208">
        <f>ROUND(H212,6) * I212</f>
        <v>0</v>
      </c>
      <c r="K212" s="210"/>
      <c r="L212" s="211">
        <f>ROUND(ROUND(H212,6) * ROUND(K212,2),2)</f>
        <v>0</v>
      </c>
    </row>
    <row r="213" spans="1:12" x14ac:dyDescent="0.2">
      <c r="A213" s="218" t="s">
        <v>31</v>
      </c>
      <c r="B213" s="219"/>
      <c r="D213" s="220"/>
      <c r="F213" s="213" t="s">
        <v>357</v>
      </c>
      <c r="L213" s="221"/>
    </row>
    <row r="214" spans="1:12" x14ac:dyDescent="0.2">
      <c r="A214" s="201" t="s">
        <v>33</v>
      </c>
      <c r="B214" s="219"/>
      <c r="D214" s="220"/>
      <c r="F214" s="216" t="s">
        <v>357</v>
      </c>
      <c r="L214" s="221"/>
    </row>
    <row r="215" spans="1:12" ht="12" thickBot="1" x14ac:dyDescent="0.25">
      <c r="A215" s="218" t="s">
        <v>35</v>
      </c>
      <c r="B215" s="219"/>
      <c r="D215" s="220"/>
      <c r="F215" s="217" t="s">
        <v>495</v>
      </c>
      <c r="L215" s="221"/>
    </row>
    <row r="216" spans="1:12" ht="11.25" customHeight="1" thickBot="1" x14ac:dyDescent="0.25">
      <c r="A216" s="218" t="s">
        <v>27</v>
      </c>
      <c r="B216" s="207">
        <v>51</v>
      </c>
      <c r="C216" s="208" t="s">
        <v>594</v>
      </c>
      <c r="D216" s="208" t="s">
        <v>131</v>
      </c>
      <c r="E216" s="209" t="s">
        <v>373</v>
      </c>
      <c r="F216" s="209" t="s">
        <v>595</v>
      </c>
      <c r="G216" s="208" t="s">
        <v>79</v>
      </c>
      <c r="H216" s="208">
        <f>ROUND(1,6)</f>
        <v>1</v>
      </c>
      <c r="I216" s="208">
        <v>0</v>
      </c>
      <c r="J216" s="208">
        <f>ROUND(H216,6) * I216</f>
        <v>0</v>
      </c>
      <c r="K216" s="210"/>
      <c r="L216" s="211">
        <f>ROUND(ROUND(H216,6) * ROUND(K216,2),2)</f>
        <v>0</v>
      </c>
    </row>
    <row r="217" spans="1:12" x14ac:dyDescent="0.2">
      <c r="A217" s="218" t="s">
        <v>31</v>
      </c>
      <c r="B217" s="219"/>
      <c r="D217" s="220"/>
      <c r="F217" s="213" t="s">
        <v>357</v>
      </c>
      <c r="L217" s="221"/>
    </row>
    <row r="218" spans="1:12" x14ac:dyDescent="0.2">
      <c r="A218" s="201" t="s">
        <v>33</v>
      </c>
      <c r="B218" s="219"/>
      <c r="D218" s="220"/>
      <c r="F218" s="216" t="s">
        <v>357</v>
      </c>
      <c r="L218" s="221"/>
    </row>
    <row r="219" spans="1:12" ht="12" thickBot="1" x14ac:dyDescent="0.25">
      <c r="A219" s="218" t="s">
        <v>35</v>
      </c>
      <c r="B219" s="219"/>
      <c r="D219" s="220"/>
      <c r="F219" s="217" t="s">
        <v>495</v>
      </c>
      <c r="L219" s="221"/>
    </row>
    <row r="220" spans="1:12" ht="11.25" customHeight="1" thickBot="1" x14ac:dyDescent="0.25">
      <c r="A220" s="218" t="s">
        <v>27</v>
      </c>
      <c r="B220" s="207">
        <v>52</v>
      </c>
      <c r="C220" s="208" t="s">
        <v>596</v>
      </c>
      <c r="D220" s="208" t="s">
        <v>131</v>
      </c>
      <c r="E220" s="209" t="s">
        <v>373</v>
      </c>
      <c r="F220" s="209" t="s">
        <v>597</v>
      </c>
      <c r="G220" s="208" t="s">
        <v>79</v>
      </c>
      <c r="H220" s="208">
        <f>ROUND(3,6)</f>
        <v>3</v>
      </c>
      <c r="I220" s="208">
        <v>0</v>
      </c>
      <c r="J220" s="208">
        <f>ROUND(H220,6) * I220</f>
        <v>0</v>
      </c>
      <c r="K220" s="210"/>
      <c r="L220" s="211">
        <f>ROUND(ROUND(H220,6) * ROUND(K220,2),2)</f>
        <v>0</v>
      </c>
    </row>
    <row r="221" spans="1:12" x14ac:dyDescent="0.2">
      <c r="A221" s="218" t="s">
        <v>31</v>
      </c>
      <c r="B221" s="219"/>
      <c r="D221" s="220"/>
      <c r="F221" s="213" t="s">
        <v>598</v>
      </c>
      <c r="L221" s="221"/>
    </row>
    <row r="222" spans="1:12" x14ac:dyDescent="0.2">
      <c r="A222" s="201" t="s">
        <v>33</v>
      </c>
      <c r="B222" s="219"/>
      <c r="D222" s="220"/>
      <c r="F222" s="216" t="s">
        <v>357</v>
      </c>
      <c r="L222" s="221"/>
    </row>
    <row r="223" spans="1:12" ht="12" thickBot="1" x14ac:dyDescent="0.25">
      <c r="A223" s="218" t="s">
        <v>35</v>
      </c>
      <c r="B223" s="219"/>
      <c r="D223" s="220"/>
      <c r="F223" s="217" t="s">
        <v>495</v>
      </c>
      <c r="L223" s="221"/>
    </row>
    <row r="224" spans="1:12" ht="11.25" customHeight="1" thickBot="1" x14ac:dyDescent="0.25">
      <c r="A224" s="218" t="s">
        <v>27</v>
      </c>
      <c r="B224" s="207">
        <v>53</v>
      </c>
      <c r="C224" s="208" t="s">
        <v>599</v>
      </c>
      <c r="D224" s="208" t="s">
        <v>131</v>
      </c>
      <c r="E224" s="209" t="s">
        <v>373</v>
      </c>
      <c r="F224" s="209" t="s">
        <v>600</v>
      </c>
      <c r="G224" s="208" t="s">
        <v>79</v>
      </c>
      <c r="H224" s="208">
        <f>ROUND(2,6)</f>
        <v>2</v>
      </c>
      <c r="I224" s="208">
        <v>0</v>
      </c>
      <c r="J224" s="208">
        <f>ROUND(H224,6) * I224</f>
        <v>0</v>
      </c>
      <c r="K224" s="210"/>
      <c r="L224" s="211">
        <f>ROUND(ROUND(H224,6) * ROUND(K224,2),2)</f>
        <v>0</v>
      </c>
    </row>
    <row r="225" spans="1:12" x14ac:dyDescent="0.2">
      <c r="A225" s="218" t="s">
        <v>31</v>
      </c>
      <c r="B225" s="219"/>
      <c r="D225" s="220"/>
      <c r="F225" s="213" t="s">
        <v>578</v>
      </c>
      <c r="L225" s="221"/>
    </row>
    <row r="226" spans="1:12" x14ac:dyDescent="0.2">
      <c r="A226" s="201" t="s">
        <v>33</v>
      </c>
      <c r="B226" s="219"/>
      <c r="D226" s="220"/>
      <c r="F226" s="216" t="s">
        <v>357</v>
      </c>
      <c r="L226" s="221"/>
    </row>
    <row r="227" spans="1:12" ht="12" thickBot="1" x14ac:dyDescent="0.25">
      <c r="A227" s="218" t="s">
        <v>35</v>
      </c>
      <c r="B227" s="219"/>
      <c r="D227" s="220"/>
      <c r="F227" s="217" t="s">
        <v>495</v>
      </c>
      <c r="L227" s="221"/>
    </row>
    <row r="228" spans="1:12" ht="11.25" customHeight="1" thickBot="1" x14ac:dyDescent="0.25">
      <c r="A228" s="218" t="s">
        <v>27</v>
      </c>
      <c r="B228" s="207">
        <v>54</v>
      </c>
      <c r="C228" s="208" t="s">
        <v>601</v>
      </c>
      <c r="D228" s="208" t="s">
        <v>131</v>
      </c>
      <c r="E228" s="209" t="s">
        <v>373</v>
      </c>
      <c r="F228" s="209" t="s">
        <v>602</v>
      </c>
      <c r="G228" s="208" t="s">
        <v>79</v>
      </c>
      <c r="H228" s="208">
        <f>ROUND(2,6)</f>
        <v>2</v>
      </c>
      <c r="I228" s="208">
        <v>0</v>
      </c>
      <c r="J228" s="208">
        <f>ROUND(H228,6) * I228</f>
        <v>0</v>
      </c>
      <c r="K228" s="210"/>
      <c r="L228" s="211">
        <f>ROUND(ROUND(H228,6) * ROUND(K228,2),2)</f>
        <v>0</v>
      </c>
    </row>
    <row r="229" spans="1:12" x14ac:dyDescent="0.2">
      <c r="A229" s="218" t="s">
        <v>31</v>
      </c>
      <c r="B229" s="219"/>
      <c r="D229" s="220"/>
      <c r="F229" s="213" t="s">
        <v>357</v>
      </c>
      <c r="L229" s="221"/>
    </row>
    <row r="230" spans="1:12" ht="22.5" x14ac:dyDescent="0.2">
      <c r="A230" s="201" t="s">
        <v>33</v>
      </c>
      <c r="B230" s="219"/>
      <c r="D230" s="220"/>
      <c r="F230" s="216" t="s">
        <v>603</v>
      </c>
      <c r="L230" s="221"/>
    </row>
    <row r="231" spans="1:12" ht="12" thickBot="1" x14ac:dyDescent="0.25">
      <c r="A231" s="218" t="s">
        <v>35</v>
      </c>
      <c r="B231" s="219"/>
      <c r="D231" s="220"/>
      <c r="F231" s="217" t="s">
        <v>495</v>
      </c>
      <c r="L231" s="221"/>
    </row>
    <row r="232" spans="1:12" ht="11.25" customHeight="1" thickBot="1" x14ac:dyDescent="0.25">
      <c r="A232" s="218" t="s">
        <v>27</v>
      </c>
      <c r="B232" s="207">
        <v>55</v>
      </c>
      <c r="C232" s="208" t="s">
        <v>604</v>
      </c>
      <c r="D232" s="208" t="s">
        <v>131</v>
      </c>
      <c r="E232" s="209" t="s">
        <v>373</v>
      </c>
      <c r="F232" s="209" t="s">
        <v>605</v>
      </c>
      <c r="G232" s="208" t="s">
        <v>79</v>
      </c>
      <c r="H232" s="208">
        <f>ROUND(2,6)</f>
        <v>2</v>
      </c>
      <c r="I232" s="208">
        <v>0</v>
      </c>
      <c r="J232" s="208">
        <f>ROUND(H232,6) * I232</f>
        <v>0</v>
      </c>
      <c r="K232" s="210"/>
      <c r="L232" s="211">
        <f>ROUND(ROUND(H232,6) * ROUND(K232,2),2)</f>
        <v>0</v>
      </c>
    </row>
    <row r="233" spans="1:12" x14ac:dyDescent="0.2">
      <c r="A233" s="218" t="s">
        <v>31</v>
      </c>
      <c r="B233" s="219"/>
      <c r="D233" s="220"/>
      <c r="F233" s="213" t="s">
        <v>606</v>
      </c>
      <c r="L233" s="221"/>
    </row>
    <row r="234" spans="1:12" x14ac:dyDescent="0.2">
      <c r="A234" s="201" t="s">
        <v>33</v>
      </c>
      <c r="B234" s="219"/>
      <c r="D234" s="220"/>
      <c r="F234" s="216" t="s">
        <v>357</v>
      </c>
      <c r="L234" s="221"/>
    </row>
    <row r="235" spans="1:12" ht="12" thickBot="1" x14ac:dyDescent="0.25">
      <c r="A235" s="218" t="s">
        <v>35</v>
      </c>
      <c r="B235" s="219"/>
      <c r="D235" s="220"/>
      <c r="F235" s="217" t="s">
        <v>495</v>
      </c>
      <c r="L235" s="221"/>
    </row>
    <row r="236" spans="1:12" ht="11.25" customHeight="1" thickBot="1" x14ac:dyDescent="0.25">
      <c r="A236" s="218" t="s">
        <v>27</v>
      </c>
      <c r="B236" s="207">
        <v>56</v>
      </c>
      <c r="C236" s="208" t="s">
        <v>607</v>
      </c>
      <c r="D236" s="208" t="s">
        <v>131</v>
      </c>
      <c r="E236" s="209" t="s">
        <v>373</v>
      </c>
      <c r="F236" s="209" t="s">
        <v>608</v>
      </c>
      <c r="G236" s="208" t="s">
        <v>79</v>
      </c>
      <c r="H236" s="208">
        <f>ROUND(2,6)</f>
        <v>2</v>
      </c>
      <c r="I236" s="208">
        <v>0</v>
      </c>
      <c r="J236" s="208">
        <f>ROUND(H236,6) * I236</f>
        <v>0</v>
      </c>
      <c r="K236" s="210"/>
      <c r="L236" s="211">
        <f>ROUND(ROUND(H236,6) * ROUND(K236,2),2)</f>
        <v>0</v>
      </c>
    </row>
    <row r="237" spans="1:12" x14ac:dyDescent="0.2">
      <c r="A237" s="218" t="s">
        <v>31</v>
      </c>
      <c r="B237" s="219"/>
      <c r="D237" s="220"/>
      <c r="F237" s="213" t="s">
        <v>606</v>
      </c>
      <c r="L237" s="221"/>
    </row>
    <row r="238" spans="1:12" x14ac:dyDescent="0.2">
      <c r="A238" s="201" t="s">
        <v>33</v>
      </c>
      <c r="B238" s="219"/>
      <c r="D238" s="220"/>
      <c r="F238" s="216" t="s">
        <v>357</v>
      </c>
      <c r="L238" s="221"/>
    </row>
    <row r="239" spans="1:12" ht="12" thickBot="1" x14ac:dyDescent="0.25">
      <c r="A239" s="218" t="s">
        <v>35</v>
      </c>
      <c r="B239" s="219"/>
      <c r="D239" s="220"/>
      <c r="F239" s="217" t="s">
        <v>495</v>
      </c>
      <c r="L239" s="221"/>
    </row>
    <row r="240" spans="1:12" ht="11.25" customHeight="1" thickBot="1" x14ac:dyDescent="0.25">
      <c r="A240" s="218" t="s">
        <v>27</v>
      </c>
      <c r="B240" s="207">
        <v>57</v>
      </c>
      <c r="C240" s="208" t="s">
        <v>609</v>
      </c>
      <c r="D240" s="208" t="s">
        <v>131</v>
      </c>
      <c r="E240" s="209" t="s">
        <v>373</v>
      </c>
      <c r="F240" s="209" t="s">
        <v>610</v>
      </c>
      <c r="G240" s="208" t="s">
        <v>79</v>
      </c>
      <c r="H240" s="208">
        <f>ROUND(1,6)</f>
        <v>1</v>
      </c>
      <c r="I240" s="208">
        <v>0</v>
      </c>
      <c r="J240" s="208">
        <f>ROUND(H240,6) * I240</f>
        <v>0</v>
      </c>
      <c r="K240" s="210"/>
      <c r="L240" s="211">
        <f>ROUND(ROUND(H240,6) * ROUND(K240,2),2)</f>
        <v>0</v>
      </c>
    </row>
    <row r="241" spans="1:12" x14ac:dyDescent="0.2">
      <c r="A241" s="218" t="s">
        <v>31</v>
      </c>
      <c r="B241" s="219"/>
      <c r="D241" s="220"/>
      <c r="F241" s="213" t="s">
        <v>611</v>
      </c>
      <c r="L241" s="221"/>
    </row>
    <row r="242" spans="1:12" x14ac:dyDescent="0.2">
      <c r="A242" s="201" t="s">
        <v>33</v>
      </c>
      <c r="B242" s="219"/>
      <c r="D242" s="220"/>
      <c r="F242" s="216" t="s">
        <v>357</v>
      </c>
      <c r="L242" s="221"/>
    </row>
    <row r="243" spans="1:12" ht="12" thickBot="1" x14ac:dyDescent="0.25">
      <c r="A243" s="218" t="s">
        <v>35</v>
      </c>
      <c r="B243" s="219"/>
      <c r="D243" s="220"/>
      <c r="F243" s="217" t="s">
        <v>495</v>
      </c>
      <c r="L243" s="221"/>
    </row>
    <row r="244" spans="1:12" ht="11.25" customHeight="1" thickBot="1" x14ac:dyDescent="0.25">
      <c r="A244" s="218" t="s">
        <v>27</v>
      </c>
      <c r="B244" s="207">
        <v>58</v>
      </c>
      <c r="C244" s="208" t="s">
        <v>612</v>
      </c>
      <c r="D244" s="208" t="s">
        <v>131</v>
      </c>
      <c r="E244" s="209" t="s">
        <v>373</v>
      </c>
      <c r="F244" s="209" t="s">
        <v>613</v>
      </c>
      <c r="G244" s="208" t="s">
        <v>79</v>
      </c>
      <c r="H244" s="208">
        <f>ROUND(1,6)</f>
        <v>1</v>
      </c>
      <c r="I244" s="208">
        <v>0</v>
      </c>
      <c r="J244" s="208">
        <f>ROUND(H244,6) * I244</f>
        <v>0</v>
      </c>
      <c r="K244" s="210"/>
      <c r="L244" s="211">
        <f>ROUND(ROUND(H244,6) * ROUND(K244,2),2)</f>
        <v>0</v>
      </c>
    </row>
    <row r="245" spans="1:12" x14ac:dyDescent="0.2">
      <c r="A245" s="218" t="s">
        <v>31</v>
      </c>
      <c r="B245" s="219"/>
      <c r="D245" s="220"/>
      <c r="F245" s="213" t="s">
        <v>611</v>
      </c>
      <c r="L245" s="221"/>
    </row>
    <row r="246" spans="1:12" x14ac:dyDescent="0.2">
      <c r="A246" s="201" t="s">
        <v>33</v>
      </c>
      <c r="B246" s="219"/>
      <c r="D246" s="220"/>
      <c r="F246" s="216" t="s">
        <v>357</v>
      </c>
      <c r="L246" s="221"/>
    </row>
    <row r="247" spans="1:12" ht="12" thickBot="1" x14ac:dyDescent="0.25">
      <c r="A247" s="218" t="s">
        <v>35</v>
      </c>
      <c r="B247" s="219"/>
      <c r="D247" s="220"/>
      <c r="F247" s="217" t="s">
        <v>495</v>
      </c>
      <c r="L247" s="221"/>
    </row>
    <row r="248" spans="1:12" ht="11.25" customHeight="1" thickBot="1" x14ac:dyDescent="0.25">
      <c r="A248" s="218" t="s">
        <v>27</v>
      </c>
      <c r="B248" s="207">
        <v>59</v>
      </c>
      <c r="C248" s="208" t="s">
        <v>614</v>
      </c>
      <c r="D248" s="208" t="s">
        <v>131</v>
      </c>
      <c r="E248" s="209" t="s">
        <v>373</v>
      </c>
      <c r="F248" s="209" t="s">
        <v>615</v>
      </c>
      <c r="G248" s="208" t="s">
        <v>79</v>
      </c>
      <c r="H248" s="208">
        <f>ROUND(1,6)</f>
        <v>1</v>
      </c>
      <c r="I248" s="208">
        <v>0</v>
      </c>
      <c r="J248" s="208">
        <f>ROUND(H248,6) * I248</f>
        <v>0</v>
      </c>
      <c r="K248" s="210"/>
      <c r="L248" s="211">
        <f>ROUND(ROUND(H248,6) * ROUND(K248,2),2)</f>
        <v>0</v>
      </c>
    </row>
    <row r="249" spans="1:12" x14ac:dyDescent="0.2">
      <c r="A249" s="218" t="s">
        <v>31</v>
      </c>
      <c r="B249" s="219"/>
      <c r="D249" s="220"/>
      <c r="F249" s="213" t="s">
        <v>357</v>
      </c>
      <c r="L249" s="221"/>
    </row>
    <row r="250" spans="1:12" x14ac:dyDescent="0.2">
      <c r="A250" s="201" t="s">
        <v>33</v>
      </c>
      <c r="B250" s="219"/>
      <c r="D250" s="220"/>
      <c r="F250" s="216" t="s">
        <v>357</v>
      </c>
      <c r="L250" s="221"/>
    </row>
    <row r="251" spans="1:12" ht="12" thickBot="1" x14ac:dyDescent="0.25">
      <c r="A251" s="218" t="s">
        <v>35</v>
      </c>
      <c r="B251" s="219"/>
      <c r="D251" s="220"/>
      <c r="F251" s="217" t="s">
        <v>495</v>
      </c>
      <c r="L251" s="221"/>
    </row>
    <row r="252" spans="1:12" ht="11.25" customHeight="1" thickBot="1" x14ac:dyDescent="0.25">
      <c r="A252" s="218" t="s">
        <v>27</v>
      </c>
      <c r="B252" s="207">
        <v>60</v>
      </c>
      <c r="C252" s="208" t="s">
        <v>616</v>
      </c>
      <c r="D252" s="208" t="s">
        <v>131</v>
      </c>
      <c r="E252" s="209" t="s">
        <v>373</v>
      </c>
      <c r="F252" s="209" t="s">
        <v>617</v>
      </c>
      <c r="G252" s="208" t="s">
        <v>79</v>
      </c>
      <c r="H252" s="208">
        <f>ROUND(1,6)</f>
        <v>1</v>
      </c>
      <c r="I252" s="208">
        <v>0</v>
      </c>
      <c r="J252" s="208">
        <f>ROUND(H252,6) * I252</f>
        <v>0</v>
      </c>
      <c r="K252" s="210"/>
      <c r="L252" s="211">
        <f>ROUND(ROUND(H252,6) * ROUND(K252,2),2)</f>
        <v>0</v>
      </c>
    </row>
    <row r="253" spans="1:12" x14ac:dyDescent="0.2">
      <c r="A253" s="218" t="s">
        <v>31</v>
      </c>
      <c r="B253" s="219"/>
      <c r="D253" s="220"/>
      <c r="F253" s="213" t="s">
        <v>357</v>
      </c>
      <c r="L253" s="221"/>
    </row>
    <row r="254" spans="1:12" x14ac:dyDescent="0.2">
      <c r="A254" s="201" t="s">
        <v>33</v>
      </c>
      <c r="B254" s="219"/>
      <c r="D254" s="220"/>
      <c r="F254" s="216" t="s">
        <v>357</v>
      </c>
      <c r="L254" s="221"/>
    </row>
    <row r="255" spans="1:12" ht="12" thickBot="1" x14ac:dyDescent="0.25">
      <c r="A255" s="218" t="s">
        <v>35</v>
      </c>
      <c r="B255" s="219"/>
      <c r="D255" s="220"/>
      <c r="F255" s="217" t="s">
        <v>495</v>
      </c>
      <c r="L255" s="221"/>
    </row>
    <row r="256" spans="1:12" ht="11.25" customHeight="1" thickBot="1" x14ac:dyDescent="0.25">
      <c r="A256" s="218" t="s">
        <v>27</v>
      </c>
      <c r="B256" s="207">
        <v>61</v>
      </c>
      <c r="C256" s="208" t="s">
        <v>618</v>
      </c>
      <c r="D256" s="208" t="s">
        <v>131</v>
      </c>
      <c r="E256" s="209" t="s">
        <v>373</v>
      </c>
      <c r="F256" s="209" t="s">
        <v>619</v>
      </c>
      <c r="G256" s="208" t="s">
        <v>79</v>
      </c>
      <c r="H256" s="208">
        <f>ROUND(1,6)</f>
        <v>1</v>
      </c>
      <c r="I256" s="208">
        <v>0</v>
      </c>
      <c r="J256" s="208">
        <f>ROUND(H256,6) * I256</f>
        <v>0</v>
      </c>
      <c r="K256" s="210"/>
      <c r="L256" s="211">
        <f>ROUND(ROUND(H256,6) * ROUND(K256,2),2)</f>
        <v>0</v>
      </c>
    </row>
    <row r="257" spans="1:12" x14ac:dyDescent="0.2">
      <c r="A257" s="218" t="s">
        <v>31</v>
      </c>
      <c r="B257" s="219"/>
      <c r="D257" s="220"/>
      <c r="F257" s="213" t="s">
        <v>357</v>
      </c>
      <c r="L257" s="221"/>
    </row>
    <row r="258" spans="1:12" x14ac:dyDescent="0.2">
      <c r="A258" s="201" t="s">
        <v>33</v>
      </c>
      <c r="B258" s="219"/>
      <c r="D258" s="220"/>
      <c r="F258" s="216" t="s">
        <v>357</v>
      </c>
      <c r="L258" s="221"/>
    </row>
    <row r="259" spans="1:12" ht="12" thickBot="1" x14ac:dyDescent="0.25">
      <c r="A259" s="218" t="s">
        <v>35</v>
      </c>
      <c r="B259" s="219"/>
      <c r="D259" s="220"/>
      <c r="F259" s="217" t="s">
        <v>495</v>
      </c>
      <c r="L259" s="221"/>
    </row>
    <row r="260" spans="1:12" ht="11.25" customHeight="1" thickBot="1" x14ac:dyDescent="0.25">
      <c r="A260" s="218" t="s">
        <v>27</v>
      </c>
      <c r="B260" s="207">
        <v>62</v>
      </c>
      <c r="C260" s="208" t="s">
        <v>620</v>
      </c>
      <c r="D260" s="208" t="s">
        <v>131</v>
      </c>
      <c r="E260" s="209" t="s">
        <v>373</v>
      </c>
      <c r="F260" s="209" t="s">
        <v>621</v>
      </c>
      <c r="G260" s="208" t="s">
        <v>79</v>
      </c>
      <c r="H260" s="208">
        <f>ROUND(1,6)</f>
        <v>1</v>
      </c>
      <c r="I260" s="208">
        <v>0</v>
      </c>
      <c r="J260" s="208">
        <f>ROUND(H260,6) * I260</f>
        <v>0</v>
      </c>
      <c r="K260" s="210"/>
      <c r="L260" s="211">
        <f>ROUND(ROUND(H260,6) * ROUND(K260,2),2)</f>
        <v>0</v>
      </c>
    </row>
    <row r="261" spans="1:12" x14ac:dyDescent="0.2">
      <c r="A261" s="218" t="s">
        <v>31</v>
      </c>
      <c r="B261" s="219"/>
      <c r="D261" s="220"/>
      <c r="F261" s="213" t="s">
        <v>357</v>
      </c>
      <c r="L261" s="221"/>
    </row>
    <row r="262" spans="1:12" x14ac:dyDescent="0.2">
      <c r="A262" s="201" t="s">
        <v>33</v>
      </c>
      <c r="B262" s="219"/>
      <c r="D262" s="220"/>
      <c r="F262" s="216" t="s">
        <v>357</v>
      </c>
      <c r="L262" s="221"/>
    </row>
    <row r="263" spans="1:12" ht="12" thickBot="1" x14ac:dyDescent="0.25">
      <c r="A263" s="218" t="s">
        <v>35</v>
      </c>
      <c r="B263" s="219"/>
      <c r="D263" s="220"/>
      <c r="F263" s="217" t="s">
        <v>495</v>
      </c>
      <c r="L263" s="221"/>
    </row>
    <row r="264" spans="1:12" ht="11.25" customHeight="1" thickBot="1" x14ac:dyDescent="0.25">
      <c r="A264" s="218" t="s">
        <v>27</v>
      </c>
      <c r="B264" s="207">
        <v>63</v>
      </c>
      <c r="C264" s="208" t="s">
        <v>622</v>
      </c>
      <c r="D264" s="208" t="s">
        <v>131</v>
      </c>
      <c r="E264" s="209" t="s">
        <v>373</v>
      </c>
      <c r="F264" s="209" t="s">
        <v>623</v>
      </c>
      <c r="G264" s="208" t="s">
        <v>470</v>
      </c>
      <c r="H264" s="208">
        <f>ROUND(52,6)</f>
        <v>52</v>
      </c>
      <c r="I264" s="208">
        <v>0</v>
      </c>
      <c r="J264" s="208">
        <f>ROUND(H264,6) * I264</f>
        <v>0</v>
      </c>
      <c r="K264" s="210"/>
      <c r="L264" s="211">
        <f>ROUND(ROUND(H264,6) * ROUND(K264,2),2)</f>
        <v>0</v>
      </c>
    </row>
    <row r="265" spans="1:12" x14ac:dyDescent="0.2">
      <c r="A265" s="218" t="s">
        <v>31</v>
      </c>
      <c r="B265" s="219"/>
      <c r="D265" s="220"/>
      <c r="F265" s="213" t="s">
        <v>357</v>
      </c>
      <c r="L265" s="221"/>
    </row>
    <row r="266" spans="1:12" x14ac:dyDescent="0.2">
      <c r="A266" s="201" t="s">
        <v>33</v>
      </c>
      <c r="B266" s="219"/>
      <c r="D266" s="220"/>
      <c r="F266" s="216" t="s">
        <v>357</v>
      </c>
      <c r="L266" s="221"/>
    </row>
    <row r="267" spans="1:12" ht="12" thickBot="1" x14ac:dyDescent="0.25">
      <c r="A267" s="218" t="s">
        <v>35</v>
      </c>
      <c r="B267" s="219"/>
      <c r="D267" s="220"/>
      <c r="F267" s="217" t="s">
        <v>495</v>
      </c>
      <c r="L267" s="221"/>
    </row>
    <row r="268" spans="1:12" ht="11.25" customHeight="1" thickBot="1" x14ac:dyDescent="0.25">
      <c r="A268" s="218" t="s">
        <v>27</v>
      </c>
      <c r="B268" s="207">
        <v>64</v>
      </c>
      <c r="C268" s="208" t="s">
        <v>624</v>
      </c>
      <c r="D268" s="208" t="s">
        <v>131</v>
      </c>
      <c r="E268" s="209" t="s">
        <v>373</v>
      </c>
      <c r="F268" s="209" t="s">
        <v>625</v>
      </c>
      <c r="G268" s="208" t="s">
        <v>470</v>
      </c>
      <c r="H268" s="208">
        <f>ROUND(80,6)</f>
        <v>80</v>
      </c>
      <c r="I268" s="208">
        <v>0</v>
      </c>
      <c r="J268" s="208">
        <f>ROUND(H268,6) * I268</f>
        <v>0</v>
      </c>
      <c r="K268" s="210"/>
      <c r="L268" s="211">
        <f>ROUND(ROUND(H268,6) * ROUND(K268,2),2)</f>
        <v>0</v>
      </c>
    </row>
    <row r="269" spans="1:12" x14ac:dyDescent="0.2">
      <c r="A269" s="218" t="s">
        <v>31</v>
      </c>
      <c r="B269" s="219"/>
      <c r="D269" s="220"/>
      <c r="F269" s="213" t="s">
        <v>357</v>
      </c>
      <c r="L269" s="221"/>
    </row>
    <row r="270" spans="1:12" x14ac:dyDescent="0.2">
      <c r="A270" s="201" t="s">
        <v>33</v>
      </c>
      <c r="B270" s="219"/>
      <c r="D270" s="220"/>
      <c r="F270" s="216" t="s">
        <v>357</v>
      </c>
      <c r="L270" s="221"/>
    </row>
    <row r="271" spans="1:12" ht="12" thickBot="1" x14ac:dyDescent="0.25">
      <c r="A271" s="218" t="s">
        <v>35</v>
      </c>
      <c r="B271" s="219"/>
      <c r="D271" s="220"/>
      <c r="F271" s="217" t="s">
        <v>495</v>
      </c>
      <c r="L271" s="221"/>
    </row>
    <row r="272" spans="1:12" ht="11.25" customHeight="1" thickBot="1" x14ac:dyDescent="0.25">
      <c r="A272" s="218" t="s">
        <v>27</v>
      </c>
      <c r="B272" s="207">
        <v>65</v>
      </c>
      <c r="C272" s="208" t="s">
        <v>626</v>
      </c>
      <c r="D272" s="208" t="s">
        <v>131</v>
      </c>
      <c r="E272" s="209" t="s">
        <v>373</v>
      </c>
      <c r="F272" s="209" t="s">
        <v>627</v>
      </c>
      <c r="G272" s="208" t="s">
        <v>79</v>
      </c>
      <c r="H272" s="208">
        <f>ROUND(7,6)</f>
        <v>7</v>
      </c>
      <c r="I272" s="208">
        <v>0</v>
      </c>
      <c r="J272" s="208">
        <f>ROUND(H272,6) * I272</f>
        <v>0</v>
      </c>
      <c r="K272" s="210"/>
      <c r="L272" s="211">
        <f>ROUND(ROUND(H272,6) * ROUND(K272,2),2)</f>
        <v>0</v>
      </c>
    </row>
    <row r="273" spans="1:12" x14ac:dyDescent="0.2">
      <c r="A273" s="218" t="s">
        <v>31</v>
      </c>
      <c r="B273" s="219"/>
      <c r="D273" s="220"/>
      <c r="F273" s="213" t="s">
        <v>357</v>
      </c>
      <c r="L273" s="221"/>
    </row>
    <row r="274" spans="1:12" x14ac:dyDescent="0.2">
      <c r="A274" s="201" t="s">
        <v>33</v>
      </c>
      <c r="B274" s="219"/>
      <c r="D274" s="220"/>
      <c r="F274" s="216" t="s">
        <v>357</v>
      </c>
      <c r="L274" s="221"/>
    </row>
    <row r="275" spans="1:12" ht="12" thickBot="1" x14ac:dyDescent="0.25">
      <c r="A275" s="218" t="s">
        <v>35</v>
      </c>
      <c r="B275" s="219"/>
      <c r="D275" s="220"/>
      <c r="F275" s="217" t="s">
        <v>495</v>
      </c>
      <c r="L275" s="221"/>
    </row>
    <row r="276" spans="1:12" ht="11.25" customHeight="1" thickBot="1" x14ac:dyDescent="0.25">
      <c r="A276" s="218" t="s">
        <v>27</v>
      </c>
      <c r="B276" s="207">
        <v>66</v>
      </c>
      <c r="C276" s="208" t="s">
        <v>628</v>
      </c>
      <c r="D276" s="208" t="s">
        <v>131</v>
      </c>
      <c r="E276" s="209" t="s">
        <v>373</v>
      </c>
      <c r="F276" s="209" t="s">
        <v>629</v>
      </c>
      <c r="G276" s="208" t="s">
        <v>79</v>
      </c>
      <c r="H276" s="208">
        <f>ROUND(3,6)</f>
        <v>3</v>
      </c>
      <c r="I276" s="208">
        <v>0</v>
      </c>
      <c r="J276" s="208">
        <f>ROUND(H276,6) * I276</f>
        <v>0</v>
      </c>
      <c r="K276" s="210"/>
      <c r="L276" s="211">
        <f>ROUND(ROUND(H276,6) * ROUND(K276,2),2)</f>
        <v>0</v>
      </c>
    </row>
    <row r="277" spans="1:12" x14ac:dyDescent="0.2">
      <c r="A277" s="218" t="s">
        <v>31</v>
      </c>
      <c r="B277" s="219"/>
      <c r="D277" s="220"/>
      <c r="F277" s="213" t="s">
        <v>357</v>
      </c>
      <c r="L277" s="221"/>
    </row>
    <row r="278" spans="1:12" ht="22.5" x14ac:dyDescent="0.2">
      <c r="A278" s="201" t="s">
        <v>33</v>
      </c>
      <c r="B278" s="219"/>
      <c r="D278" s="220"/>
      <c r="F278" s="216" t="s">
        <v>630</v>
      </c>
      <c r="L278" s="221"/>
    </row>
    <row r="279" spans="1:12" ht="12" thickBot="1" x14ac:dyDescent="0.25">
      <c r="A279" s="218" t="s">
        <v>35</v>
      </c>
      <c r="B279" s="219"/>
      <c r="D279" s="220"/>
      <c r="F279" s="217" t="s">
        <v>495</v>
      </c>
      <c r="L279" s="221"/>
    </row>
    <row r="280" spans="1:12" ht="11.25" customHeight="1" thickBot="1" x14ac:dyDescent="0.25">
      <c r="A280" s="218" t="s">
        <v>27</v>
      </c>
      <c r="B280" s="207">
        <v>67</v>
      </c>
      <c r="C280" s="208" t="s">
        <v>631</v>
      </c>
      <c r="D280" s="208" t="s">
        <v>131</v>
      </c>
      <c r="E280" s="209" t="s">
        <v>373</v>
      </c>
      <c r="F280" s="209" t="s">
        <v>632</v>
      </c>
      <c r="G280" s="208" t="s">
        <v>79</v>
      </c>
      <c r="H280" s="208">
        <f>ROUND(1,6)</f>
        <v>1</v>
      </c>
      <c r="I280" s="208">
        <v>0</v>
      </c>
      <c r="J280" s="208">
        <f>ROUND(H280,6) * I280</f>
        <v>0</v>
      </c>
      <c r="K280" s="210"/>
      <c r="L280" s="211">
        <f>ROUND(ROUND(H280,6) * ROUND(K280,2),2)</f>
        <v>0</v>
      </c>
    </row>
    <row r="281" spans="1:12" x14ac:dyDescent="0.2">
      <c r="A281" s="218" t="s">
        <v>31</v>
      </c>
      <c r="B281" s="219"/>
      <c r="D281" s="220"/>
      <c r="F281" s="213" t="s">
        <v>357</v>
      </c>
      <c r="L281" s="221"/>
    </row>
    <row r="282" spans="1:12" x14ac:dyDescent="0.2">
      <c r="A282" s="201" t="s">
        <v>33</v>
      </c>
      <c r="B282" s="219"/>
      <c r="D282" s="220"/>
      <c r="F282" s="216" t="s">
        <v>357</v>
      </c>
      <c r="L282" s="221"/>
    </row>
    <row r="283" spans="1:12" ht="12" thickBot="1" x14ac:dyDescent="0.25">
      <c r="A283" s="218" t="s">
        <v>35</v>
      </c>
      <c r="B283" s="219"/>
      <c r="D283" s="220"/>
      <c r="F283" s="217" t="s">
        <v>495</v>
      </c>
      <c r="L283" s="221"/>
    </row>
    <row r="284" spans="1:12" ht="11.25" customHeight="1" thickBot="1" x14ac:dyDescent="0.25">
      <c r="A284" s="218" t="s">
        <v>27</v>
      </c>
      <c r="B284" s="207">
        <v>68</v>
      </c>
      <c r="C284" s="208" t="s">
        <v>633</v>
      </c>
      <c r="D284" s="208" t="s">
        <v>131</v>
      </c>
      <c r="E284" s="209" t="s">
        <v>373</v>
      </c>
      <c r="F284" s="209" t="s">
        <v>634</v>
      </c>
      <c r="G284" s="208" t="s">
        <v>470</v>
      </c>
      <c r="H284" s="208">
        <f>ROUND(40,6)</f>
        <v>40</v>
      </c>
      <c r="I284" s="208">
        <v>0</v>
      </c>
      <c r="J284" s="208">
        <f>ROUND(H284,6) * I284</f>
        <v>0</v>
      </c>
      <c r="K284" s="210"/>
      <c r="L284" s="211">
        <f>ROUND(ROUND(H284,6) * ROUND(K284,2),2)</f>
        <v>0</v>
      </c>
    </row>
    <row r="285" spans="1:12" x14ac:dyDescent="0.2">
      <c r="A285" s="218" t="s">
        <v>31</v>
      </c>
      <c r="B285" s="219"/>
      <c r="D285" s="220"/>
      <c r="F285" s="213" t="s">
        <v>357</v>
      </c>
      <c r="L285" s="221"/>
    </row>
    <row r="286" spans="1:12" x14ac:dyDescent="0.2">
      <c r="A286" s="201" t="s">
        <v>33</v>
      </c>
      <c r="B286" s="219"/>
      <c r="D286" s="220"/>
      <c r="F286" s="216" t="s">
        <v>357</v>
      </c>
      <c r="L286" s="221"/>
    </row>
    <row r="287" spans="1:12" ht="12" thickBot="1" x14ac:dyDescent="0.25">
      <c r="A287" s="218" t="s">
        <v>35</v>
      </c>
      <c r="B287" s="219"/>
      <c r="D287" s="220"/>
      <c r="F287" s="217" t="s">
        <v>495</v>
      </c>
      <c r="L287" s="221"/>
    </row>
    <row r="288" spans="1:12" ht="11.25" customHeight="1" thickBot="1" x14ac:dyDescent="0.25">
      <c r="A288" s="218" t="s">
        <v>27</v>
      </c>
      <c r="B288" s="207">
        <v>69</v>
      </c>
      <c r="C288" s="208" t="s">
        <v>635</v>
      </c>
      <c r="D288" s="208" t="s">
        <v>131</v>
      </c>
      <c r="E288" s="209" t="s">
        <v>373</v>
      </c>
      <c r="F288" s="209" t="s">
        <v>636</v>
      </c>
      <c r="G288" s="208" t="s">
        <v>79</v>
      </c>
      <c r="H288" s="208">
        <f>ROUND(7,6)</f>
        <v>7</v>
      </c>
      <c r="I288" s="208">
        <v>0</v>
      </c>
      <c r="J288" s="208">
        <f>ROUND(H288,6) * I288</f>
        <v>0</v>
      </c>
      <c r="K288" s="210"/>
      <c r="L288" s="211">
        <f>ROUND(ROUND(H288,6) * ROUND(K288,2),2)</f>
        <v>0</v>
      </c>
    </row>
    <row r="289" spans="1:12" ht="22.5" x14ac:dyDescent="0.2">
      <c r="A289" s="218" t="s">
        <v>31</v>
      </c>
      <c r="B289" s="219"/>
      <c r="D289" s="220"/>
      <c r="F289" s="213" t="s">
        <v>523</v>
      </c>
      <c r="L289" s="221"/>
    </row>
    <row r="290" spans="1:12" x14ac:dyDescent="0.2">
      <c r="A290" s="201" t="s">
        <v>33</v>
      </c>
      <c r="B290" s="219"/>
      <c r="D290" s="220"/>
      <c r="F290" s="216" t="s">
        <v>357</v>
      </c>
      <c r="L290" s="221"/>
    </row>
    <row r="291" spans="1:12" ht="12" thickBot="1" x14ac:dyDescent="0.25">
      <c r="A291" s="218" t="s">
        <v>35</v>
      </c>
      <c r="B291" s="219"/>
      <c r="D291" s="220"/>
      <c r="F291" s="217" t="s">
        <v>495</v>
      </c>
      <c r="L291" s="221"/>
    </row>
    <row r="292" spans="1:12" ht="11.25" customHeight="1" thickBot="1" x14ac:dyDescent="0.25">
      <c r="A292" s="218" t="s">
        <v>27</v>
      </c>
      <c r="B292" s="207">
        <v>70</v>
      </c>
      <c r="C292" s="208" t="s">
        <v>637</v>
      </c>
      <c r="D292" s="208" t="s">
        <v>131</v>
      </c>
      <c r="E292" s="209" t="s">
        <v>373</v>
      </c>
      <c r="F292" s="209" t="s">
        <v>638</v>
      </c>
      <c r="G292" s="208" t="s">
        <v>639</v>
      </c>
      <c r="H292" s="208">
        <f>ROUND(0.015,6)</f>
        <v>1.4999999999999999E-2</v>
      </c>
      <c r="I292" s="208">
        <v>0</v>
      </c>
      <c r="J292" s="208">
        <f>ROUND(H292,6) * I292</f>
        <v>0</v>
      </c>
      <c r="K292" s="210"/>
      <c r="L292" s="211">
        <f>ROUND(ROUND(H292,6) * ROUND(K292,2),2)</f>
        <v>0</v>
      </c>
    </row>
    <row r="293" spans="1:12" x14ac:dyDescent="0.2">
      <c r="A293" s="218" t="s">
        <v>31</v>
      </c>
      <c r="B293" s="219"/>
      <c r="D293" s="220"/>
      <c r="F293" s="213" t="s">
        <v>357</v>
      </c>
      <c r="L293" s="221"/>
    </row>
    <row r="294" spans="1:12" ht="22.5" x14ac:dyDescent="0.2">
      <c r="A294" s="201" t="s">
        <v>33</v>
      </c>
      <c r="B294" s="219"/>
      <c r="D294" s="220"/>
      <c r="F294" s="216" t="s">
        <v>640</v>
      </c>
      <c r="L294" s="221"/>
    </row>
    <row r="295" spans="1:12" ht="12" thickBot="1" x14ac:dyDescent="0.25">
      <c r="A295" s="218" t="s">
        <v>35</v>
      </c>
      <c r="B295" s="219"/>
      <c r="D295" s="220"/>
      <c r="F295" s="217" t="s">
        <v>495</v>
      </c>
      <c r="L295" s="221"/>
    </row>
    <row r="296" spans="1:12" ht="11.25" customHeight="1" thickBot="1" x14ac:dyDescent="0.25">
      <c r="A296" s="218" t="s">
        <v>27</v>
      </c>
      <c r="B296" s="207">
        <v>71</v>
      </c>
      <c r="C296" s="208" t="s">
        <v>641</v>
      </c>
      <c r="D296" s="208" t="s">
        <v>131</v>
      </c>
      <c r="E296" s="209" t="s">
        <v>373</v>
      </c>
      <c r="F296" s="209" t="s">
        <v>642</v>
      </c>
      <c r="G296" s="208" t="s">
        <v>639</v>
      </c>
      <c r="H296" s="208">
        <f>ROUND(23.1,6)</f>
        <v>23.1</v>
      </c>
      <c r="I296" s="208">
        <v>0</v>
      </c>
      <c r="J296" s="208">
        <f>ROUND(H296,6) * I296</f>
        <v>0</v>
      </c>
      <c r="K296" s="210"/>
      <c r="L296" s="211">
        <f>ROUND(ROUND(H296,6) * ROUND(K296,2),2)</f>
        <v>0</v>
      </c>
    </row>
    <row r="297" spans="1:12" x14ac:dyDescent="0.2">
      <c r="A297" s="218" t="s">
        <v>31</v>
      </c>
      <c r="B297" s="219"/>
      <c r="D297" s="220"/>
      <c r="F297" s="213" t="s">
        <v>357</v>
      </c>
      <c r="L297" s="221"/>
    </row>
    <row r="298" spans="1:12" x14ac:dyDescent="0.2">
      <c r="A298" s="201" t="s">
        <v>33</v>
      </c>
      <c r="B298" s="219"/>
      <c r="D298" s="220"/>
      <c r="F298" s="216" t="s">
        <v>357</v>
      </c>
      <c r="L298" s="221"/>
    </row>
    <row r="299" spans="1:12" ht="12" thickBot="1" x14ac:dyDescent="0.25">
      <c r="A299" s="218" t="s">
        <v>35</v>
      </c>
      <c r="B299" s="219"/>
      <c r="D299" s="220"/>
      <c r="F299" s="217" t="s">
        <v>495</v>
      </c>
      <c r="L299" s="221"/>
    </row>
    <row r="300" spans="1:12" ht="11.25" customHeight="1" thickBot="1" x14ac:dyDescent="0.25">
      <c r="A300" s="218" t="s">
        <v>27</v>
      </c>
      <c r="B300" s="207">
        <v>72</v>
      </c>
      <c r="C300" s="208" t="s">
        <v>643</v>
      </c>
      <c r="D300" s="208" t="s">
        <v>131</v>
      </c>
      <c r="E300" s="209" t="s">
        <v>373</v>
      </c>
      <c r="F300" s="209" t="s">
        <v>644</v>
      </c>
      <c r="G300" s="208" t="s">
        <v>73</v>
      </c>
      <c r="H300" s="208">
        <f>ROUND(4510,6)</f>
        <v>4510</v>
      </c>
      <c r="I300" s="208">
        <v>0</v>
      </c>
      <c r="J300" s="208">
        <f>ROUND(H300,6) * I300</f>
        <v>0</v>
      </c>
      <c r="K300" s="210"/>
      <c r="L300" s="211">
        <f>ROUND(ROUND(H300,6) * ROUND(K300,2),2)</f>
        <v>0</v>
      </c>
    </row>
    <row r="301" spans="1:12" x14ac:dyDescent="0.2">
      <c r="A301" s="218" t="s">
        <v>31</v>
      </c>
      <c r="B301" s="219"/>
      <c r="D301" s="220"/>
      <c r="F301" s="213" t="s">
        <v>645</v>
      </c>
      <c r="L301" s="221"/>
    </row>
    <row r="302" spans="1:12" x14ac:dyDescent="0.2">
      <c r="A302" s="201" t="s">
        <v>33</v>
      </c>
      <c r="B302" s="219"/>
      <c r="D302" s="220"/>
      <c r="F302" s="216" t="s">
        <v>357</v>
      </c>
      <c r="L302" s="221"/>
    </row>
    <row r="303" spans="1:12" ht="12" thickBot="1" x14ac:dyDescent="0.25">
      <c r="A303" s="218" t="s">
        <v>35</v>
      </c>
      <c r="B303" s="219"/>
      <c r="D303" s="220"/>
      <c r="F303" s="217" t="s">
        <v>495</v>
      </c>
      <c r="L303" s="221"/>
    </row>
    <row r="304" spans="1:12" ht="11.25" customHeight="1" thickBot="1" x14ac:dyDescent="0.25">
      <c r="A304" s="218" t="s">
        <v>27</v>
      </c>
      <c r="B304" s="207">
        <v>73</v>
      </c>
      <c r="C304" s="208" t="s">
        <v>646</v>
      </c>
      <c r="D304" s="208" t="s">
        <v>131</v>
      </c>
      <c r="E304" s="209" t="s">
        <v>373</v>
      </c>
      <c r="F304" s="209" t="s">
        <v>647</v>
      </c>
      <c r="G304" s="208" t="s">
        <v>73</v>
      </c>
      <c r="H304" s="208">
        <f>ROUND(4510,6)</f>
        <v>4510</v>
      </c>
      <c r="I304" s="208">
        <v>0</v>
      </c>
      <c r="J304" s="208">
        <f>ROUND(H304,6) * I304</f>
        <v>0</v>
      </c>
      <c r="K304" s="210"/>
      <c r="L304" s="211">
        <f>ROUND(ROUND(H304,6) * ROUND(K304,2),2)</f>
        <v>0</v>
      </c>
    </row>
    <row r="305" spans="1:12" x14ac:dyDescent="0.2">
      <c r="A305" s="218" t="s">
        <v>31</v>
      </c>
      <c r="B305" s="219"/>
      <c r="D305" s="220"/>
      <c r="F305" s="213" t="s">
        <v>357</v>
      </c>
      <c r="L305" s="221"/>
    </row>
    <row r="306" spans="1:12" x14ac:dyDescent="0.2">
      <c r="A306" s="201" t="s">
        <v>33</v>
      </c>
      <c r="B306" s="219"/>
      <c r="D306" s="220"/>
      <c r="F306" s="216" t="s">
        <v>357</v>
      </c>
      <c r="L306" s="221"/>
    </row>
    <row r="307" spans="1:12" ht="12" thickBot="1" x14ac:dyDescent="0.25">
      <c r="A307" s="218" t="s">
        <v>35</v>
      </c>
      <c r="B307" s="219"/>
      <c r="D307" s="220"/>
      <c r="F307" s="217" t="s">
        <v>495</v>
      </c>
      <c r="L307" s="221"/>
    </row>
    <row r="308" spans="1:12" ht="11.25" customHeight="1" thickBot="1" x14ac:dyDescent="0.25">
      <c r="A308" s="218" t="s">
        <v>27</v>
      </c>
      <c r="B308" s="207">
        <v>74</v>
      </c>
      <c r="C308" s="208" t="s">
        <v>648</v>
      </c>
      <c r="D308" s="208" t="s">
        <v>131</v>
      </c>
      <c r="E308" s="209" t="s">
        <v>373</v>
      </c>
      <c r="F308" s="209" t="s">
        <v>649</v>
      </c>
      <c r="G308" s="208" t="s">
        <v>650</v>
      </c>
      <c r="H308" s="208">
        <f>ROUND(4,6)</f>
        <v>4</v>
      </c>
      <c r="I308" s="208">
        <v>0</v>
      </c>
      <c r="J308" s="208">
        <f>ROUND(H308,6) * I308</f>
        <v>0</v>
      </c>
      <c r="K308" s="210"/>
      <c r="L308" s="211">
        <f>ROUND(ROUND(H308,6) * ROUND(K308,2),2)</f>
        <v>0</v>
      </c>
    </row>
    <row r="309" spans="1:12" x14ac:dyDescent="0.2">
      <c r="A309" s="218" t="s">
        <v>31</v>
      </c>
      <c r="B309" s="219"/>
      <c r="D309" s="220"/>
      <c r="F309" s="213" t="s">
        <v>357</v>
      </c>
      <c r="L309" s="221"/>
    </row>
    <row r="310" spans="1:12" x14ac:dyDescent="0.2">
      <c r="A310" s="201" t="s">
        <v>33</v>
      </c>
      <c r="B310" s="219"/>
      <c r="D310" s="220"/>
      <c r="F310" s="216" t="s">
        <v>357</v>
      </c>
      <c r="L310" s="221"/>
    </row>
    <row r="311" spans="1:12" ht="12" thickBot="1" x14ac:dyDescent="0.25">
      <c r="A311" s="218" t="s">
        <v>35</v>
      </c>
      <c r="B311" s="219"/>
      <c r="D311" s="220"/>
      <c r="F311" s="217" t="s">
        <v>495</v>
      </c>
      <c r="L311" s="221"/>
    </row>
    <row r="312" spans="1:12" ht="11.25" customHeight="1" thickBot="1" x14ac:dyDescent="0.25">
      <c r="A312" s="218" t="s">
        <v>27</v>
      </c>
      <c r="B312" s="207">
        <v>75</v>
      </c>
      <c r="C312" s="208" t="s">
        <v>651</v>
      </c>
      <c r="D312" s="208" t="s">
        <v>131</v>
      </c>
      <c r="E312" s="209" t="s">
        <v>373</v>
      </c>
      <c r="F312" s="209" t="s">
        <v>652</v>
      </c>
      <c r="G312" s="208" t="s">
        <v>73</v>
      </c>
      <c r="H312" s="208">
        <f>ROUND(4510,6)</f>
        <v>4510</v>
      </c>
      <c r="I312" s="208">
        <v>0</v>
      </c>
      <c r="J312" s="208">
        <f>ROUND(H312,6) * I312</f>
        <v>0</v>
      </c>
      <c r="K312" s="210"/>
      <c r="L312" s="211">
        <f>ROUND(ROUND(H312,6) * ROUND(K312,2),2)</f>
        <v>0</v>
      </c>
    </row>
    <row r="313" spans="1:12" x14ac:dyDescent="0.2">
      <c r="A313" s="218" t="s">
        <v>31</v>
      </c>
      <c r="B313" s="219"/>
      <c r="D313" s="220"/>
      <c r="F313" s="213" t="s">
        <v>357</v>
      </c>
      <c r="L313" s="221"/>
    </row>
    <row r="314" spans="1:12" x14ac:dyDescent="0.2">
      <c r="A314" s="201" t="s">
        <v>33</v>
      </c>
      <c r="B314" s="219"/>
      <c r="D314" s="220"/>
      <c r="F314" s="216" t="s">
        <v>357</v>
      </c>
      <c r="L314" s="221"/>
    </row>
    <row r="315" spans="1:12" ht="12" thickBot="1" x14ac:dyDescent="0.25">
      <c r="A315" s="218" t="s">
        <v>35</v>
      </c>
      <c r="B315" s="219"/>
      <c r="D315" s="220"/>
      <c r="F315" s="217" t="s">
        <v>495</v>
      </c>
      <c r="L315" s="221"/>
    </row>
    <row r="316" spans="1:12" ht="11.25" customHeight="1" thickBot="1" x14ac:dyDescent="0.25">
      <c r="A316" s="218" t="s">
        <v>27</v>
      </c>
      <c r="B316" s="207">
        <v>76</v>
      </c>
      <c r="C316" s="208" t="s">
        <v>653</v>
      </c>
      <c r="D316" s="208" t="s">
        <v>131</v>
      </c>
      <c r="E316" s="209" t="s">
        <v>373</v>
      </c>
      <c r="F316" s="209" t="s">
        <v>654</v>
      </c>
      <c r="G316" s="208" t="s">
        <v>79</v>
      </c>
      <c r="H316" s="208">
        <f>ROUND(4,6)</f>
        <v>4</v>
      </c>
      <c r="I316" s="208">
        <v>0</v>
      </c>
      <c r="J316" s="208">
        <f>ROUND(H316,6) * I316</f>
        <v>0</v>
      </c>
      <c r="K316" s="210"/>
      <c r="L316" s="211">
        <f>ROUND(ROUND(H316,6) * ROUND(K316,2),2)</f>
        <v>0</v>
      </c>
    </row>
    <row r="317" spans="1:12" x14ac:dyDescent="0.2">
      <c r="A317" s="218" t="s">
        <v>31</v>
      </c>
      <c r="B317" s="219"/>
      <c r="D317" s="220"/>
      <c r="F317" s="213" t="s">
        <v>357</v>
      </c>
      <c r="L317" s="221"/>
    </row>
    <row r="318" spans="1:12" x14ac:dyDescent="0.2">
      <c r="A318" s="201" t="s">
        <v>33</v>
      </c>
      <c r="B318" s="219"/>
      <c r="D318" s="220"/>
      <c r="F318" s="216" t="s">
        <v>357</v>
      </c>
      <c r="L318" s="221"/>
    </row>
    <row r="319" spans="1:12" ht="12" thickBot="1" x14ac:dyDescent="0.25">
      <c r="A319" s="218" t="s">
        <v>35</v>
      </c>
      <c r="B319" s="219"/>
      <c r="D319" s="220"/>
      <c r="F319" s="217" t="s">
        <v>495</v>
      </c>
      <c r="L319" s="221"/>
    </row>
    <row r="320" spans="1:12" ht="11.25" customHeight="1" thickBot="1" x14ac:dyDescent="0.25">
      <c r="A320" s="218" t="s">
        <v>27</v>
      </c>
      <c r="B320" s="207">
        <v>77</v>
      </c>
      <c r="C320" s="208" t="s">
        <v>655</v>
      </c>
      <c r="D320" s="208" t="s">
        <v>131</v>
      </c>
      <c r="E320" s="209" t="s">
        <v>373</v>
      </c>
      <c r="F320" s="209" t="s">
        <v>656</v>
      </c>
      <c r="G320" s="208" t="s">
        <v>79</v>
      </c>
      <c r="H320" s="208">
        <f>ROUND(4,6)</f>
        <v>4</v>
      </c>
      <c r="I320" s="208">
        <v>0</v>
      </c>
      <c r="J320" s="208">
        <f>ROUND(H320,6) * I320</f>
        <v>0</v>
      </c>
      <c r="K320" s="210"/>
      <c r="L320" s="211">
        <f>ROUND(ROUND(H320,6) * ROUND(K320,2),2)</f>
        <v>0</v>
      </c>
    </row>
    <row r="321" spans="1:12" x14ac:dyDescent="0.2">
      <c r="A321" s="218" t="s">
        <v>31</v>
      </c>
      <c r="B321" s="219"/>
      <c r="D321" s="220"/>
      <c r="F321" s="213" t="s">
        <v>357</v>
      </c>
      <c r="L321" s="221"/>
    </row>
    <row r="322" spans="1:12" x14ac:dyDescent="0.2">
      <c r="A322" s="201" t="s">
        <v>33</v>
      </c>
      <c r="B322" s="219"/>
      <c r="D322" s="220"/>
      <c r="F322" s="216" t="s">
        <v>357</v>
      </c>
      <c r="L322" s="221"/>
    </row>
    <row r="323" spans="1:12" ht="12" thickBot="1" x14ac:dyDescent="0.25">
      <c r="A323" s="218" t="s">
        <v>35</v>
      </c>
      <c r="B323" s="219"/>
      <c r="D323" s="220"/>
      <c r="F323" s="217" t="s">
        <v>495</v>
      </c>
      <c r="L323" s="221"/>
    </row>
    <row r="324" spans="1:12" ht="11.25" customHeight="1" thickBot="1" x14ac:dyDescent="0.25">
      <c r="A324" s="218" t="s">
        <v>27</v>
      </c>
      <c r="B324" s="207">
        <v>78</v>
      </c>
      <c r="C324" s="208" t="s">
        <v>657</v>
      </c>
      <c r="D324" s="208" t="s">
        <v>131</v>
      </c>
      <c r="E324" s="209" t="s">
        <v>373</v>
      </c>
      <c r="F324" s="209" t="s">
        <v>658</v>
      </c>
      <c r="G324" s="208" t="s">
        <v>79</v>
      </c>
      <c r="H324" s="208">
        <f>ROUND(4,6)</f>
        <v>4</v>
      </c>
      <c r="I324" s="208">
        <v>0</v>
      </c>
      <c r="J324" s="208">
        <f>ROUND(H324,6) * I324</f>
        <v>0</v>
      </c>
      <c r="K324" s="210"/>
      <c r="L324" s="211">
        <f>ROUND(ROUND(H324,6) * ROUND(K324,2),2)</f>
        <v>0</v>
      </c>
    </row>
    <row r="325" spans="1:12" x14ac:dyDescent="0.2">
      <c r="A325" s="218" t="s">
        <v>31</v>
      </c>
      <c r="B325" s="219"/>
      <c r="D325" s="220"/>
      <c r="F325" s="213" t="s">
        <v>357</v>
      </c>
      <c r="L325" s="221"/>
    </row>
    <row r="326" spans="1:12" x14ac:dyDescent="0.2">
      <c r="A326" s="201" t="s">
        <v>33</v>
      </c>
      <c r="B326" s="219"/>
      <c r="D326" s="220"/>
      <c r="F326" s="216" t="s">
        <v>357</v>
      </c>
      <c r="L326" s="221"/>
    </row>
    <row r="327" spans="1:12" ht="12" thickBot="1" x14ac:dyDescent="0.25">
      <c r="A327" s="218" t="s">
        <v>35</v>
      </c>
      <c r="B327" s="219"/>
      <c r="D327" s="220"/>
      <c r="F327" s="217" t="s">
        <v>495</v>
      </c>
      <c r="L327" s="221"/>
    </row>
    <row r="328" spans="1:12" ht="11.25" customHeight="1" thickBot="1" x14ac:dyDescent="0.25">
      <c r="A328" s="218" t="s">
        <v>27</v>
      </c>
      <c r="B328" s="207">
        <v>79</v>
      </c>
      <c r="C328" s="208" t="s">
        <v>659</v>
      </c>
      <c r="D328" s="208" t="s">
        <v>131</v>
      </c>
      <c r="E328" s="209" t="s">
        <v>373</v>
      </c>
      <c r="F328" s="209" t="s">
        <v>660</v>
      </c>
      <c r="G328" s="208" t="s">
        <v>79</v>
      </c>
      <c r="H328" s="208">
        <f>ROUND(4,6)</f>
        <v>4</v>
      </c>
      <c r="I328" s="208">
        <v>0</v>
      </c>
      <c r="J328" s="208">
        <f>ROUND(H328,6) * I328</f>
        <v>0</v>
      </c>
      <c r="K328" s="210"/>
      <c r="L328" s="211">
        <f>ROUND(ROUND(H328,6) * ROUND(K328,2),2)</f>
        <v>0</v>
      </c>
    </row>
    <row r="329" spans="1:12" x14ac:dyDescent="0.2">
      <c r="A329" s="218" t="s">
        <v>31</v>
      </c>
      <c r="B329" s="219"/>
      <c r="D329" s="220"/>
      <c r="F329" s="213" t="s">
        <v>357</v>
      </c>
      <c r="L329" s="221"/>
    </row>
    <row r="330" spans="1:12" x14ac:dyDescent="0.2">
      <c r="A330" s="201" t="s">
        <v>33</v>
      </c>
      <c r="B330" s="219"/>
      <c r="D330" s="220"/>
      <c r="F330" s="216" t="s">
        <v>357</v>
      </c>
      <c r="L330" s="221"/>
    </row>
    <row r="331" spans="1:12" ht="12" thickBot="1" x14ac:dyDescent="0.25">
      <c r="A331" s="218" t="s">
        <v>35</v>
      </c>
      <c r="B331" s="219"/>
      <c r="D331" s="220"/>
      <c r="F331" s="217" t="s">
        <v>495</v>
      </c>
      <c r="L331" s="221"/>
    </row>
    <row r="332" spans="1:12" ht="11.25" customHeight="1" thickBot="1" x14ac:dyDescent="0.25">
      <c r="A332" s="218" t="s">
        <v>27</v>
      </c>
      <c r="B332" s="207">
        <v>80</v>
      </c>
      <c r="C332" s="208" t="s">
        <v>661</v>
      </c>
      <c r="D332" s="208" t="s">
        <v>131</v>
      </c>
      <c r="E332" s="209" t="s">
        <v>373</v>
      </c>
      <c r="F332" s="209" t="s">
        <v>662</v>
      </c>
      <c r="G332" s="208" t="s">
        <v>79</v>
      </c>
      <c r="H332" s="208">
        <f>ROUND(1,6)</f>
        <v>1</v>
      </c>
      <c r="I332" s="208">
        <v>0</v>
      </c>
      <c r="J332" s="208">
        <f>ROUND(H332,6) * I332</f>
        <v>0</v>
      </c>
      <c r="K332" s="210"/>
      <c r="L332" s="211">
        <f>ROUND(ROUND(H332,6) * ROUND(K332,2),2)</f>
        <v>0</v>
      </c>
    </row>
    <row r="333" spans="1:12" x14ac:dyDescent="0.2">
      <c r="A333" s="218" t="s">
        <v>31</v>
      </c>
      <c r="B333" s="219"/>
      <c r="D333" s="220"/>
      <c r="F333" s="213" t="s">
        <v>663</v>
      </c>
      <c r="L333" s="221"/>
    </row>
    <row r="334" spans="1:12" x14ac:dyDescent="0.2">
      <c r="A334" s="201" t="s">
        <v>33</v>
      </c>
      <c r="B334" s="219"/>
      <c r="D334" s="220"/>
      <c r="F334" s="216" t="s">
        <v>357</v>
      </c>
      <c r="L334" s="221"/>
    </row>
    <row r="335" spans="1:12" ht="12" thickBot="1" x14ac:dyDescent="0.25">
      <c r="A335" s="218" t="s">
        <v>35</v>
      </c>
      <c r="B335" s="219"/>
      <c r="D335" s="220"/>
      <c r="F335" s="217" t="s">
        <v>495</v>
      </c>
      <c r="L335" s="221"/>
    </row>
    <row r="336" spans="1:12" ht="11.25" customHeight="1" thickBot="1" x14ac:dyDescent="0.25">
      <c r="A336" s="218" t="s">
        <v>27</v>
      </c>
      <c r="B336" s="207">
        <v>81</v>
      </c>
      <c r="C336" s="208" t="s">
        <v>664</v>
      </c>
      <c r="D336" s="208" t="s">
        <v>131</v>
      </c>
      <c r="E336" s="209" t="s">
        <v>373</v>
      </c>
      <c r="F336" s="209" t="s">
        <v>665</v>
      </c>
      <c r="G336" s="208" t="s">
        <v>79</v>
      </c>
      <c r="H336" s="208">
        <f>ROUND(1,6)</f>
        <v>1</v>
      </c>
      <c r="I336" s="208">
        <v>0</v>
      </c>
      <c r="J336" s="208">
        <f>ROUND(H336,6) * I336</f>
        <v>0</v>
      </c>
      <c r="K336" s="210"/>
      <c r="L336" s="211">
        <f>ROUND(ROUND(H336,6) * ROUND(K336,2),2)</f>
        <v>0</v>
      </c>
    </row>
    <row r="337" spans="1:12" x14ac:dyDescent="0.2">
      <c r="A337" s="218" t="s">
        <v>31</v>
      </c>
      <c r="B337" s="219"/>
      <c r="D337" s="220"/>
      <c r="F337" s="213" t="s">
        <v>663</v>
      </c>
      <c r="L337" s="221"/>
    </row>
    <row r="338" spans="1:12" x14ac:dyDescent="0.2">
      <c r="A338" s="201" t="s">
        <v>33</v>
      </c>
      <c r="B338" s="219"/>
      <c r="D338" s="220"/>
      <c r="F338" s="216" t="s">
        <v>357</v>
      </c>
      <c r="L338" s="221"/>
    </row>
    <row r="339" spans="1:12" ht="12" thickBot="1" x14ac:dyDescent="0.25">
      <c r="A339" s="218" t="s">
        <v>35</v>
      </c>
      <c r="B339" s="219"/>
      <c r="D339" s="220"/>
      <c r="F339" s="217" t="s">
        <v>495</v>
      </c>
      <c r="L339" s="221"/>
    </row>
    <row r="340" spans="1:12" ht="11.25" customHeight="1" thickBot="1" x14ac:dyDescent="0.25">
      <c r="A340" s="218" t="s">
        <v>27</v>
      </c>
      <c r="B340" s="207">
        <v>82</v>
      </c>
      <c r="C340" s="208" t="s">
        <v>666</v>
      </c>
      <c r="D340" s="208" t="s">
        <v>131</v>
      </c>
      <c r="E340" s="209" t="s">
        <v>373</v>
      </c>
      <c r="F340" s="209" t="s">
        <v>667</v>
      </c>
      <c r="G340" s="208" t="s">
        <v>79</v>
      </c>
      <c r="H340" s="208">
        <f>ROUND(4,6)</f>
        <v>4</v>
      </c>
      <c r="I340" s="208">
        <v>0</v>
      </c>
      <c r="J340" s="208">
        <f>ROUND(H340,6) * I340</f>
        <v>0</v>
      </c>
      <c r="K340" s="210"/>
      <c r="L340" s="211">
        <f>ROUND(ROUND(H340,6) * ROUND(K340,2),2)</f>
        <v>0</v>
      </c>
    </row>
    <row r="341" spans="1:12" x14ac:dyDescent="0.2">
      <c r="A341" s="218" t="s">
        <v>31</v>
      </c>
      <c r="B341" s="219"/>
      <c r="D341" s="220"/>
      <c r="F341" s="213" t="s">
        <v>357</v>
      </c>
      <c r="L341" s="221"/>
    </row>
    <row r="342" spans="1:12" x14ac:dyDescent="0.2">
      <c r="A342" s="201" t="s">
        <v>33</v>
      </c>
      <c r="B342" s="219"/>
      <c r="D342" s="220"/>
      <c r="F342" s="216" t="s">
        <v>357</v>
      </c>
      <c r="L342" s="221"/>
    </row>
    <row r="343" spans="1:12" ht="12" thickBot="1" x14ac:dyDescent="0.25">
      <c r="A343" s="218" t="s">
        <v>35</v>
      </c>
      <c r="B343" s="219"/>
      <c r="D343" s="220"/>
      <c r="F343" s="217" t="s">
        <v>495</v>
      </c>
      <c r="L343" s="221"/>
    </row>
    <row r="344" spans="1:12" ht="11.25" customHeight="1" thickBot="1" x14ac:dyDescent="0.25">
      <c r="A344" s="218" t="s">
        <v>27</v>
      </c>
      <c r="B344" s="207">
        <v>83</v>
      </c>
      <c r="C344" s="208" t="s">
        <v>668</v>
      </c>
      <c r="D344" s="208" t="s">
        <v>131</v>
      </c>
      <c r="E344" s="209" t="s">
        <v>373</v>
      </c>
      <c r="F344" s="209" t="s">
        <v>669</v>
      </c>
      <c r="G344" s="208" t="s">
        <v>79</v>
      </c>
      <c r="H344" s="208">
        <f>ROUND(4,6)</f>
        <v>4</v>
      </c>
      <c r="I344" s="208">
        <v>0</v>
      </c>
      <c r="J344" s="208">
        <f>ROUND(H344,6) * I344</f>
        <v>0</v>
      </c>
      <c r="K344" s="210"/>
      <c r="L344" s="211">
        <f>ROUND(ROUND(H344,6) * ROUND(K344,2),2)</f>
        <v>0</v>
      </c>
    </row>
    <row r="345" spans="1:12" x14ac:dyDescent="0.2">
      <c r="A345" s="218" t="s">
        <v>31</v>
      </c>
      <c r="B345" s="219"/>
      <c r="D345" s="220"/>
      <c r="F345" s="213" t="s">
        <v>357</v>
      </c>
      <c r="L345" s="221"/>
    </row>
    <row r="346" spans="1:12" x14ac:dyDescent="0.2">
      <c r="A346" s="201" t="s">
        <v>33</v>
      </c>
      <c r="B346" s="219"/>
      <c r="D346" s="220"/>
      <c r="F346" s="216" t="s">
        <v>357</v>
      </c>
      <c r="L346" s="221"/>
    </row>
    <row r="347" spans="1:12" ht="12" thickBot="1" x14ac:dyDescent="0.25">
      <c r="A347" s="218" t="s">
        <v>35</v>
      </c>
      <c r="B347" s="219"/>
      <c r="D347" s="220"/>
      <c r="F347" s="217" t="s">
        <v>495</v>
      </c>
      <c r="L347" s="221"/>
    </row>
    <row r="348" spans="1:12" ht="11.25" customHeight="1" thickBot="1" x14ac:dyDescent="0.25">
      <c r="A348" s="218" t="s">
        <v>27</v>
      </c>
      <c r="B348" s="207">
        <v>84</v>
      </c>
      <c r="C348" s="208" t="s">
        <v>670</v>
      </c>
      <c r="D348" s="208" t="s">
        <v>131</v>
      </c>
      <c r="E348" s="209" t="s">
        <v>373</v>
      </c>
      <c r="F348" s="209" t="s">
        <v>671</v>
      </c>
      <c r="G348" s="208" t="s">
        <v>79</v>
      </c>
      <c r="H348" s="208">
        <f>ROUND(2,6)</f>
        <v>2</v>
      </c>
      <c r="I348" s="208">
        <v>0</v>
      </c>
      <c r="J348" s="208">
        <f>ROUND(H348,6) * I348</f>
        <v>0</v>
      </c>
      <c r="K348" s="210"/>
      <c r="L348" s="211">
        <f>ROUND(ROUND(H348,6) * ROUND(K348,2),2)</f>
        <v>0</v>
      </c>
    </row>
    <row r="349" spans="1:12" x14ac:dyDescent="0.2">
      <c r="A349" s="218" t="s">
        <v>31</v>
      </c>
      <c r="B349" s="219"/>
      <c r="D349" s="220"/>
      <c r="F349" s="213" t="s">
        <v>672</v>
      </c>
      <c r="L349" s="221"/>
    </row>
    <row r="350" spans="1:12" x14ac:dyDescent="0.2">
      <c r="A350" s="201" t="s">
        <v>33</v>
      </c>
      <c r="B350" s="219"/>
      <c r="D350" s="220"/>
      <c r="F350" s="216" t="s">
        <v>357</v>
      </c>
      <c r="L350" s="221"/>
    </row>
    <row r="351" spans="1:12" ht="12" thickBot="1" x14ac:dyDescent="0.25">
      <c r="A351" s="218" t="s">
        <v>35</v>
      </c>
      <c r="B351" s="219"/>
      <c r="D351" s="220"/>
      <c r="F351" s="217" t="s">
        <v>495</v>
      </c>
      <c r="L351" s="221"/>
    </row>
    <row r="352" spans="1:12" ht="11.25" customHeight="1" thickBot="1" x14ac:dyDescent="0.25">
      <c r="A352" s="218" t="s">
        <v>27</v>
      </c>
      <c r="B352" s="207">
        <v>85</v>
      </c>
      <c r="C352" s="208" t="s">
        <v>673</v>
      </c>
      <c r="D352" s="208" t="s">
        <v>131</v>
      </c>
      <c r="E352" s="209" t="s">
        <v>373</v>
      </c>
      <c r="F352" s="209" t="s">
        <v>674</v>
      </c>
      <c r="G352" s="208" t="s">
        <v>79</v>
      </c>
      <c r="H352" s="208">
        <f>ROUND(2,6)</f>
        <v>2</v>
      </c>
      <c r="I352" s="208">
        <v>0</v>
      </c>
      <c r="J352" s="208">
        <f>ROUND(H352,6) * I352</f>
        <v>0</v>
      </c>
      <c r="K352" s="210"/>
      <c r="L352" s="211">
        <f>ROUND(ROUND(H352,6) * ROUND(K352,2),2)</f>
        <v>0</v>
      </c>
    </row>
    <row r="353" spans="1:12" x14ac:dyDescent="0.2">
      <c r="A353" s="218" t="s">
        <v>31</v>
      </c>
      <c r="B353" s="219"/>
      <c r="D353" s="220"/>
      <c r="F353" s="213" t="s">
        <v>672</v>
      </c>
      <c r="L353" s="221"/>
    </row>
    <row r="354" spans="1:12" x14ac:dyDescent="0.2">
      <c r="A354" s="201" t="s">
        <v>33</v>
      </c>
      <c r="B354" s="219"/>
      <c r="D354" s="220"/>
      <c r="F354" s="216" t="s">
        <v>357</v>
      </c>
      <c r="L354" s="221"/>
    </row>
    <row r="355" spans="1:12" ht="12" thickBot="1" x14ac:dyDescent="0.25">
      <c r="A355" s="218" t="s">
        <v>35</v>
      </c>
      <c r="B355" s="219"/>
      <c r="D355" s="220"/>
      <c r="F355" s="217" t="s">
        <v>495</v>
      </c>
      <c r="L355" s="221"/>
    </row>
    <row r="356" spans="1:12" ht="11.25" customHeight="1" thickBot="1" x14ac:dyDescent="0.25">
      <c r="A356" s="218" t="s">
        <v>27</v>
      </c>
      <c r="B356" s="207">
        <v>86</v>
      </c>
      <c r="C356" s="208" t="s">
        <v>675</v>
      </c>
      <c r="D356" s="208" t="s">
        <v>131</v>
      </c>
      <c r="E356" s="209" t="s">
        <v>373</v>
      </c>
      <c r="F356" s="209" t="s">
        <v>676</v>
      </c>
      <c r="G356" s="208" t="s">
        <v>79</v>
      </c>
      <c r="H356" s="208">
        <f>ROUND(1,6)</f>
        <v>1</v>
      </c>
      <c r="I356" s="208">
        <v>0</v>
      </c>
      <c r="J356" s="208">
        <f>ROUND(H356,6) * I356</f>
        <v>0</v>
      </c>
      <c r="K356" s="210"/>
      <c r="L356" s="211">
        <f>ROUND(ROUND(H356,6) * ROUND(K356,2),2)</f>
        <v>0</v>
      </c>
    </row>
    <row r="357" spans="1:12" x14ac:dyDescent="0.2">
      <c r="A357" s="218" t="s">
        <v>31</v>
      </c>
      <c r="B357" s="219"/>
      <c r="D357" s="220"/>
      <c r="F357" s="213" t="s">
        <v>357</v>
      </c>
      <c r="L357" s="221"/>
    </row>
    <row r="358" spans="1:12" x14ac:dyDescent="0.2">
      <c r="A358" s="201" t="s">
        <v>33</v>
      </c>
      <c r="B358" s="219"/>
      <c r="D358" s="220"/>
      <c r="F358" s="216" t="s">
        <v>357</v>
      </c>
      <c r="L358" s="221"/>
    </row>
    <row r="359" spans="1:12" ht="12" thickBot="1" x14ac:dyDescent="0.25">
      <c r="A359" s="218" t="s">
        <v>35</v>
      </c>
      <c r="B359" s="219"/>
      <c r="D359" s="220"/>
      <c r="F359" s="217" t="s">
        <v>495</v>
      </c>
      <c r="L359" s="221"/>
    </row>
    <row r="360" spans="1:12" ht="11.25" customHeight="1" thickBot="1" x14ac:dyDescent="0.25">
      <c r="A360" s="218" t="s">
        <v>27</v>
      </c>
      <c r="B360" s="207">
        <v>87</v>
      </c>
      <c r="C360" s="208" t="s">
        <v>677</v>
      </c>
      <c r="D360" s="208" t="s">
        <v>131</v>
      </c>
      <c r="E360" s="209" t="s">
        <v>373</v>
      </c>
      <c r="F360" s="209" t="s">
        <v>678</v>
      </c>
      <c r="G360" s="208" t="s">
        <v>79</v>
      </c>
      <c r="H360" s="208">
        <f>ROUND(1,6)</f>
        <v>1</v>
      </c>
      <c r="I360" s="208">
        <v>0</v>
      </c>
      <c r="J360" s="208">
        <f>ROUND(H360,6) * I360</f>
        <v>0</v>
      </c>
      <c r="K360" s="210"/>
      <c r="L360" s="211">
        <f>ROUND(ROUND(H360,6) * ROUND(K360,2),2)</f>
        <v>0</v>
      </c>
    </row>
    <row r="361" spans="1:12" x14ac:dyDescent="0.2">
      <c r="A361" s="218" t="s">
        <v>31</v>
      </c>
      <c r="B361" s="219"/>
      <c r="D361" s="220"/>
      <c r="F361" s="213" t="s">
        <v>357</v>
      </c>
      <c r="L361" s="221"/>
    </row>
    <row r="362" spans="1:12" x14ac:dyDescent="0.2">
      <c r="A362" s="201" t="s">
        <v>33</v>
      </c>
      <c r="B362" s="219"/>
      <c r="D362" s="220"/>
      <c r="F362" s="216" t="s">
        <v>357</v>
      </c>
      <c r="L362" s="221"/>
    </row>
    <row r="363" spans="1:12" ht="12" thickBot="1" x14ac:dyDescent="0.25">
      <c r="A363" s="218" t="s">
        <v>35</v>
      </c>
      <c r="B363" s="219"/>
      <c r="D363" s="220"/>
      <c r="F363" s="217" t="s">
        <v>495</v>
      </c>
      <c r="L363" s="221"/>
    </row>
    <row r="364" spans="1:12" ht="11.25" customHeight="1" thickBot="1" x14ac:dyDescent="0.25">
      <c r="A364" s="218" t="s">
        <v>27</v>
      </c>
      <c r="B364" s="207">
        <v>88</v>
      </c>
      <c r="C364" s="208" t="s">
        <v>679</v>
      </c>
      <c r="D364" s="208" t="s">
        <v>131</v>
      </c>
      <c r="E364" s="209" t="s">
        <v>373</v>
      </c>
      <c r="F364" s="209" t="s">
        <v>680</v>
      </c>
      <c r="G364" s="208" t="s">
        <v>79</v>
      </c>
      <c r="H364" s="208">
        <f>ROUND(14,6)</f>
        <v>14</v>
      </c>
      <c r="I364" s="208">
        <v>0</v>
      </c>
      <c r="J364" s="208">
        <f>ROUND(H364,6) * I364</f>
        <v>0</v>
      </c>
      <c r="K364" s="210"/>
      <c r="L364" s="211">
        <f>ROUND(ROUND(H364,6) * ROUND(K364,2),2)</f>
        <v>0</v>
      </c>
    </row>
    <row r="365" spans="1:12" x14ac:dyDescent="0.2">
      <c r="A365" s="218" t="s">
        <v>31</v>
      </c>
      <c r="B365" s="219"/>
      <c r="D365" s="220"/>
      <c r="F365" s="213" t="s">
        <v>672</v>
      </c>
      <c r="L365" s="221"/>
    </row>
    <row r="366" spans="1:12" x14ac:dyDescent="0.2">
      <c r="A366" s="201" t="s">
        <v>33</v>
      </c>
      <c r="B366" s="219"/>
      <c r="D366" s="220"/>
      <c r="F366" s="216" t="s">
        <v>357</v>
      </c>
      <c r="L366" s="221"/>
    </row>
    <row r="367" spans="1:12" ht="12" thickBot="1" x14ac:dyDescent="0.25">
      <c r="A367" s="218" t="s">
        <v>35</v>
      </c>
      <c r="B367" s="219"/>
      <c r="D367" s="220"/>
      <c r="F367" s="217" t="s">
        <v>495</v>
      </c>
      <c r="L367" s="221"/>
    </row>
    <row r="368" spans="1:12" ht="11.25" customHeight="1" thickBot="1" x14ac:dyDescent="0.25">
      <c r="A368" s="218" t="s">
        <v>27</v>
      </c>
      <c r="B368" s="207">
        <v>89</v>
      </c>
      <c r="C368" s="208" t="s">
        <v>681</v>
      </c>
      <c r="D368" s="208" t="s">
        <v>131</v>
      </c>
      <c r="E368" s="209" t="s">
        <v>373</v>
      </c>
      <c r="F368" s="209" t="s">
        <v>682</v>
      </c>
      <c r="G368" s="208" t="s">
        <v>79</v>
      </c>
      <c r="H368" s="208">
        <f>ROUND(14,6)</f>
        <v>14</v>
      </c>
      <c r="I368" s="208">
        <v>0</v>
      </c>
      <c r="J368" s="208">
        <f>ROUND(H368,6) * I368</f>
        <v>0</v>
      </c>
      <c r="K368" s="210"/>
      <c r="L368" s="211">
        <f>ROUND(ROUND(H368,6) * ROUND(K368,2),2)</f>
        <v>0</v>
      </c>
    </row>
    <row r="369" spans="1:12" x14ac:dyDescent="0.2">
      <c r="A369" s="218" t="s">
        <v>31</v>
      </c>
      <c r="B369" s="219"/>
      <c r="D369" s="220"/>
      <c r="F369" s="213" t="s">
        <v>683</v>
      </c>
      <c r="L369" s="221"/>
    </row>
    <row r="370" spans="1:12" x14ac:dyDescent="0.2">
      <c r="A370" s="201" t="s">
        <v>33</v>
      </c>
      <c r="B370" s="219"/>
      <c r="D370" s="220"/>
      <c r="F370" s="216" t="s">
        <v>357</v>
      </c>
      <c r="L370" s="221"/>
    </row>
    <row r="371" spans="1:12" ht="12" thickBot="1" x14ac:dyDescent="0.25">
      <c r="A371" s="218" t="s">
        <v>35</v>
      </c>
      <c r="B371" s="219"/>
      <c r="D371" s="220"/>
      <c r="F371" s="217" t="s">
        <v>495</v>
      </c>
      <c r="L371" s="221"/>
    </row>
    <row r="372" spans="1:12" ht="11.25" customHeight="1" thickBot="1" x14ac:dyDescent="0.25">
      <c r="A372" s="218" t="s">
        <v>27</v>
      </c>
      <c r="B372" s="207">
        <v>90</v>
      </c>
      <c r="C372" s="208" t="s">
        <v>684</v>
      </c>
      <c r="D372" s="208" t="s">
        <v>131</v>
      </c>
      <c r="E372" s="209" t="s">
        <v>373</v>
      </c>
      <c r="F372" s="209" t="s">
        <v>685</v>
      </c>
      <c r="G372" s="208" t="s">
        <v>79</v>
      </c>
      <c r="H372" s="208">
        <f>ROUND(4,6)</f>
        <v>4</v>
      </c>
      <c r="I372" s="208">
        <v>0</v>
      </c>
      <c r="J372" s="208">
        <f>ROUND(H372,6) * I372</f>
        <v>0</v>
      </c>
      <c r="K372" s="210"/>
      <c r="L372" s="211">
        <f>ROUND(ROUND(H372,6) * ROUND(K372,2),2)</f>
        <v>0</v>
      </c>
    </row>
    <row r="373" spans="1:12" x14ac:dyDescent="0.2">
      <c r="A373" s="218" t="s">
        <v>31</v>
      </c>
      <c r="B373" s="219"/>
      <c r="D373" s="220"/>
      <c r="F373" s="213" t="s">
        <v>357</v>
      </c>
      <c r="L373" s="221"/>
    </row>
    <row r="374" spans="1:12" x14ac:dyDescent="0.2">
      <c r="A374" s="201" t="s">
        <v>33</v>
      </c>
      <c r="B374" s="219"/>
      <c r="D374" s="220"/>
      <c r="F374" s="216" t="s">
        <v>357</v>
      </c>
      <c r="L374" s="221"/>
    </row>
    <row r="375" spans="1:12" ht="12" thickBot="1" x14ac:dyDescent="0.25">
      <c r="A375" s="218" t="s">
        <v>35</v>
      </c>
      <c r="B375" s="219"/>
      <c r="D375" s="220"/>
      <c r="F375" s="217" t="s">
        <v>495</v>
      </c>
      <c r="L375" s="221"/>
    </row>
    <row r="376" spans="1:12" ht="11.25" customHeight="1" thickBot="1" x14ac:dyDescent="0.25">
      <c r="A376" s="218" t="s">
        <v>27</v>
      </c>
      <c r="B376" s="207">
        <v>91</v>
      </c>
      <c r="C376" s="208" t="s">
        <v>686</v>
      </c>
      <c r="D376" s="208" t="s">
        <v>131</v>
      </c>
      <c r="E376" s="209" t="s">
        <v>373</v>
      </c>
      <c r="F376" s="209" t="s">
        <v>687</v>
      </c>
      <c r="G376" s="208" t="s">
        <v>79</v>
      </c>
      <c r="H376" s="208">
        <f>ROUND(4,6)</f>
        <v>4</v>
      </c>
      <c r="I376" s="208">
        <v>0</v>
      </c>
      <c r="J376" s="208">
        <f>ROUND(H376,6) * I376</f>
        <v>0</v>
      </c>
      <c r="K376" s="210"/>
      <c r="L376" s="211">
        <f>ROUND(ROUND(H376,6) * ROUND(K376,2),2)</f>
        <v>0</v>
      </c>
    </row>
    <row r="377" spans="1:12" x14ac:dyDescent="0.2">
      <c r="A377" s="218" t="s">
        <v>31</v>
      </c>
      <c r="B377" s="219"/>
      <c r="D377" s="220"/>
      <c r="F377" s="213" t="s">
        <v>357</v>
      </c>
      <c r="L377" s="221"/>
    </row>
    <row r="378" spans="1:12" x14ac:dyDescent="0.2">
      <c r="A378" s="201" t="s">
        <v>33</v>
      </c>
      <c r="B378" s="219"/>
      <c r="D378" s="220"/>
      <c r="F378" s="216" t="s">
        <v>357</v>
      </c>
      <c r="L378" s="221"/>
    </row>
    <row r="379" spans="1:12" ht="12" thickBot="1" x14ac:dyDescent="0.25">
      <c r="A379" s="218" t="s">
        <v>35</v>
      </c>
      <c r="B379" s="219"/>
      <c r="D379" s="220"/>
      <c r="F379" s="217" t="s">
        <v>495</v>
      </c>
      <c r="L379" s="221"/>
    </row>
    <row r="380" spans="1:12" ht="11.25" customHeight="1" thickBot="1" x14ac:dyDescent="0.25">
      <c r="A380" s="218" t="s">
        <v>27</v>
      </c>
      <c r="B380" s="207">
        <v>92</v>
      </c>
      <c r="C380" s="208" t="s">
        <v>688</v>
      </c>
      <c r="D380" s="208" t="s">
        <v>131</v>
      </c>
      <c r="E380" s="209" t="s">
        <v>373</v>
      </c>
      <c r="F380" s="209" t="s">
        <v>689</v>
      </c>
      <c r="G380" s="208" t="s">
        <v>79</v>
      </c>
      <c r="H380" s="208">
        <f>ROUND(4,6)</f>
        <v>4</v>
      </c>
      <c r="I380" s="208">
        <v>0</v>
      </c>
      <c r="J380" s="208">
        <f>ROUND(H380,6) * I380</f>
        <v>0</v>
      </c>
      <c r="K380" s="210"/>
      <c r="L380" s="211">
        <f>ROUND(ROUND(H380,6) * ROUND(K380,2),2)</f>
        <v>0</v>
      </c>
    </row>
    <row r="381" spans="1:12" x14ac:dyDescent="0.2">
      <c r="A381" s="218" t="s">
        <v>31</v>
      </c>
      <c r="B381" s="219"/>
      <c r="D381" s="220"/>
      <c r="F381" s="213" t="s">
        <v>672</v>
      </c>
      <c r="L381" s="221"/>
    </row>
    <row r="382" spans="1:12" x14ac:dyDescent="0.2">
      <c r="A382" s="201" t="s">
        <v>33</v>
      </c>
      <c r="B382" s="219"/>
      <c r="D382" s="220"/>
      <c r="F382" s="216" t="s">
        <v>357</v>
      </c>
      <c r="L382" s="221"/>
    </row>
    <row r="383" spans="1:12" ht="12" thickBot="1" x14ac:dyDescent="0.25">
      <c r="A383" s="218" t="s">
        <v>35</v>
      </c>
      <c r="B383" s="219"/>
      <c r="D383" s="220"/>
      <c r="F383" s="217" t="s">
        <v>495</v>
      </c>
      <c r="L383" s="221"/>
    </row>
    <row r="384" spans="1:12" ht="11.25" customHeight="1" thickBot="1" x14ac:dyDescent="0.25">
      <c r="A384" s="218" t="s">
        <v>27</v>
      </c>
      <c r="B384" s="207">
        <v>93</v>
      </c>
      <c r="C384" s="208" t="s">
        <v>690</v>
      </c>
      <c r="D384" s="208" t="s">
        <v>131</v>
      </c>
      <c r="E384" s="209" t="s">
        <v>373</v>
      </c>
      <c r="F384" s="209" t="s">
        <v>691</v>
      </c>
      <c r="G384" s="208" t="s">
        <v>79</v>
      </c>
      <c r="H384" s="208">
        <f>ROUND(4,6)</f>
        <v>4</v>
      </c>
      <c r="I384" s="208">
        <v>0</v>
      </c>
      <c r="J384" s="208">
        <f>ROUND(H384,6) * I384</f>
        <v>0</v>
      </c>
      <c r="K384" s="210"/>
      <c r="L384" s="211">
        <f>ROUND(ROUND(H384,6) * ROUND(K384,2),2)</f>
        <v>0</v>
      </c>
    </row>
    <row r="385" spans="1:12" x14ac:dyDescent="0.2">
      <c r="A385" s="218" t="s">
        <v>31</v>
      </c>
      <c r="B385" s="219"/>
      <c r="D385" s="220"/>
      <c r="F385" s="213" t="s">
        <v>672</v>
      </c>
      <c r="L385" s="221"/>
    </row>
    <row r="386" spans="1:12" x14ac:dyDescent="0.2">
      <c r="A386" s="201" t="s">
        <v>33</v>
      </c>
      <c r="B386" s="219"/>
      <c r="D386" s="220"/>
      <c r="F386" s="216" t="s">
        <v>357</v>
      </c>
      <c r="L386" s="221"/>
    </row>
    <row r="387" spans="1:12" ht="12" thickBot="1" x14ac:dyDescent="0.25">
      <c r="A387" s="218" t="s">
        <v>35</v>
      </c>
      <c r="B387" s="219"/>
      <c r="D387" s="220"/>
      <c r="F387" s="217" t="s">
        <v>495</v>
      </c>
      <c r="L387" s="221"/>
    </row>
    <row r="388" spans="1:12" ht="11.25" customHeight="1" thickBot="1" x14ac:dyDescent="0.25">
      <c r="A388" s="218" t="s">
        <v>27</v>
      </c>
      <c r="B388" s="207">
        <v>94</v>
      </c>
      <c r="C388" s="208" t="s">
        <v>692</v>
      </c>
      <c r="D388" s="208" t="s">
        <v>131</v>
      </c>
      <c r="E388" s="209" t="s">
        <v>373</v>
      </c>
      <c r="F388" s="209" t="s">
        <v>693</v>
      </c>
      <c r="G388" s="208" t="s">
        <v>79</v>
      </c>
      <c r="H388" s="208">
        <f>ROUND(2,6)</f>
        <v>2</v>
      </c>
      <c r="I388" s="208">
        <v>0</v>
      </c>
      <c r="J388" s="208">
        <f>ROUND(H388,6) * I388</f>
        <v>0</v>
      </c>
      <c r="K388" s="210"/>
      <c r="L388" s="211">
        <f>ROUND(ROUND(H388,6) * ROUND(K388,2),2)</f>
        <v>0</v>
      </c>
    </row>
    <row r="389" spans="1:12" x14ac:dyDescent="0.2">
      <c r="A389" s="218" t="s">
        <v>31</v>
      </c>
      <c r="B389" s="219"/>
      <c r="D389" s="220"/>
      <c r="F389" s="213" t="s">
        <v>606</v>
      </c>
      <c r="L389" s="221"/>
    </row>
    <row r="390" spans="1:12" x14ac:dyDescent="0.2">
      <c r="A390" s="201" t="s">
        <v>33</v>
      </c>
      <c r="B390" s="219"/>
      <c r="D390" s="220"/>
      <c r="F390" s="216" t="s">
        <v>357</v>
      </c>
      <c r="L390" s="221"/>
    </row>
    <row r="391" spans="1:12" ht="12" thickBot="1" x14ac:dyDescent="0.25">
      <c r="A391" s="218" t="s">
        <v>35</v>
      </c>
      <c r="B391" s="219"/>
      <c r="D391" s="220"/>
      <c r="F391" s="217" t="s">
        <v>495</v>
      </c>
      <c r="L391" s="221"/>
    </row>
    <row r="392" spans="1:12" ht="11.25" customHeight="1" thickBot="1" x14ac:dyDescent="0.25">
      <c r="A392" s="218" t="s">
        <v>27</v>
      </c>
      <c r="B392" s="207">
        <v>95</v>
      </c>
      <c r="C392" s="208" t="s">
        <v>694</v>
      </c>
      <c r="D392" s="208" t="s">
        <v>131</v>
      </c>
      <c r="E392" s="209" t="s">
        <v>373</v>
      </c>
      <c r="F392" s="209" t="s">
        <v>695</v>
      </c>
      <c r="G392" s="208" t="s">
        <v>79</v>
      </c>
      <c r="H392" s="208">
        <f>ROUND(2,6)</f>
        <v>2</v>
      </c>
      <c r="I392" s="208">
        <v>0</v>
      </c>
      <c r="J392" s="208">
        <f>ROUND(H392,6) * I392</f>
        <v>0</v>
      </c>
      <c r="K392" s="210"/>
      <c r="L392" s="211">
        <f>ROUND(ROUND(H392,6) * ROUND(K392,2),2)</f>
        <v>0</v>
      </c>
    </row>
    <row r="393" spans="1:12" x14ac:dyDescent="0.2">
      <c r="A393" s="218" t="s">
        <v>31</v>
      </c>
      <c r="B393" s="219"/>
      <c r="D393" s="220"/>
      <c r="F393" s="213" t="s">
        <v>606</v>
      </c>
      <c r="L393" s="221"/>
    </row>
    <row r="394" spans="1:12" x14ac:dyDescent="0.2">
      <c r="A394" s="201" t="s">
        <v>33</v>
      </c>
      <c r="B394" s="219"/>
      <c r="D394" s="220"/>
      <c r="F394" s="216" t="s">
        <v>357</v>
      </c>
      <c r="L394" s="221"/>
    </row>
    <row r="395" spans="1:12" ht="12" thickBot="1" x14ac:dyDescent="0.25">
      <c r="A395" s="218" t="s">
        <v>35</v>
      </c>
      <c r="B395" s="219"/>
      <c r="D395" s="220"/>
      <c r="F395" s="217" t="s">
        <v>495</v>
      </c>
      <c r="L395" s="221"/>
    </row>
    <row r="396" spans="1:12" ht="11.25" customHeight="1" thickBot="1" x14ac:dyDescent="0.25">
      <c r="A396" s="218" t="s">
        <v>27</v>
      </c>
      <c r="B396" s="207">
        <v>96</v>
      </c>
      <c r="C396" s="208" t="s">
        <v>696</v>
      </c>
      <c r="D396" s="208" t="s">
        <v>131</v>
      </c>
      <c r="E396" s="209" t="s">
        <v>373</v>
      </c>
      <c r="F396" s="209" t="s">
        <v>697</v>
      </c>
      <c r="G396" s="208" t="s">
        <v>79</v>
      </c>
      <c r="H396" s="208">
        <f>ROUND(2,6)</f>
        <v>2</v>
      </c>
      <c r="I396" s="208">
        <v>0</v>
      </c>
      <c r="J396" s="208">
        <f>ROUND(H396,6) * I396</f>
        <v>0</v>
      </c>
      <c r="K396" s="210"/>
      <c r="L396" s="211">
        <f>ROUND(ROUND(H396,6) * ROUND(K396,2),2)</f>
        <v>0</v>
      </c>
    </row>
    <row r="397" spans="1:12" x14ac:dyDescent="0.2">
      <c r="A397" s="218" t="s">
        <v>31</v>
      </c>
      <c r="B397" s="219"/>
      <c r="D397" s="220"/>
      <c r="F397" s="213" t="s">
        <v>357</v>
      </c>
      <c r="L397" s="221"/>
    </row>
    <row r="398" spans="1:12" ht="22.5" x14ac:dyDescent="0.2">
      <c r="A398" s="201" t="s">
        <v>33</v>
      </c>
      <c r="B398" s="219"/>
      <c r="D398" s="220"/>
      <c r="F398" s="216" t="s">
        <v>513</v>
      </c>
      <c r="L398" s="221"/>
    </row>
    <row r="399" spans="1:12" ht="12" thickBot="1" x14ac:dyDescent="0.25">
      <c r="A399" s="218" t="s">
        <v>35</v>
      </c>
      <c r="B399" s="219"/>
      <c r="D399" s="220"/>
      <c r="F399" s="217" t="s">
        <v>495</v>
      </c>
      <c r="L399" s="221"/>
    </row>
    <row r="400" spans="1:12" ht="11.25" customHeight="1" thickBot="1" x14ac:dyDescent="0.25">
      <c r="A400" s="218" t="s">
        <v>27</v>
      </c>
      <c r="B400" s="207">
        <v>97</v>
      </c>
      <c r="C400" s="208" t="s">
        <v>698</v>
      </c>
      <c r="D400" s="208" t="s">
        <v>131</v>
      </c>
      <c r="E400" s="209" t="s">
        <v>373</v>
      </c>
      <c r="F400" s="209" t="s">
        <v>699</v>
      </c>
      <c r="G400" s="208" t="s">
        <v>79</v>
      </c>
      <c r="H400" s="208">
        <f>ROUND(2,6)</f>
        <v>2</v>
      </c>
      <c r="I400" s="208">
        <v>0</v>
      </c>
      <c r="J400" s="208">
        <f>ROUND(H400,6) * I400</f>
        <v>0</v>
      </c>
      <c r="K400" s="210"/>
      <c r="L400" s="211">
        <f>ROUND(ROUND(H400,6) * ROUND(K400,2),2)</f>
        <v>0</v>
      </c>
    </row>
    <row r="401" spans="1:12" x14ac:dyDescent="0.2">
      <c r="A401" s="218" t="s">
        <v>31</v>
      </c>
      <c r="B401" s="219"/>
      <c r="D401" s="220"/>
      <c r="F401" s="213" t="s">
        <v>357</v>
      </c>
      <c r="L401" s="221"/>
    </row>
    <row r="402" spans="1:12" x14ac:dyDescent="0.2">
      <c r="A402" s="201" t="s">
        <v>33</v>
      </c>
      <c r="B402" s="219"/>
      <c r="D402" s="220"/>
      <c r="F402" s="216" t="s">
        <v>357</v>
      </c>
      <c r="L402" s="221"/>
    </row>
    <row r="403" spans="1:12" ht="12" thickBot="1" x14ac:dyDescent="0.25">
      <c r="A403" s="218" t="s">
        <v>35</v>
      </c>
      <c r="B403" s="219"/>
      <c r="D403" s="220"/>
      <c r="F403" s="217" t="s">
        <v>495</v>
      </c>
      <c r="L403" s="221"/>
    </row>
    <row r="404" spans="1:12" ht="23.25" thickBot="1" x14ac:dyDescent="0.25">
      <c r="A404" s="218" t="s">
        <v>27</v>
      </c>
      <c r="B404" s="207">
        <v>98</v>
      </c>
      <c r="C404" s="208" t="s">
        <v>700</v>
      </c>
      <c r="D404" s="208" t="s">
        <v>131</v>
      </c>
      <c r="E404" s="209" t="s">
        <v>373</v>
      </c>
      <c r="F404" s="209" t="s">
        <v>701</v>
      </c>
      <c r="G404" s="208" t="s">
        <v>702</v>
      </c>
      <c r="H404" s="208">
        <f>ROUND(15,6)</f>
        <v>15</v>
      </c>
      <c r="I404" s="208">
        <v>0</v>
      </c>
      <c r="J404" s="208">
        <f>ROUND(H404,6) * I404</f>
        <v>0</v>
      </c>
      <c r="K404" s="210"/>
      <c r="L404" s="211">
        <f>ROUND(ROUND(H404,6) * ROUND(K404,2),2)</f>
        <v>0</v>
      </c>
    </row>
    <row r="405" spans="1:12" x14ac:dyDescent="0.2">
      <c r="A405" s="218" t="s">
        <v>31</v>
      </c>
      <c r="B405" s="219"/>
      <c r="D405" s="220"/>
      <c r="F405" s="213" t="s">
        <v>703</v>
      </c>
      <c r="L405" s="221"/>
    </row>
    <row r="406" spans="1:12" x14ac:dyDescent="0.2">
      <c r="A406" s="201" t="s">
        <v>33</v>
      </c>
      <c r="B406" s="219"/>
      <c r="D406" s="220"/>
      <c r="F406" s="216" t="s">
        <v>357</v>
      </c>
      <c r="L406" s="221"/>
    </row>
    <row r="407" spans="1:12" ht="12" thickBot="1" x14ac:dyDescent="0.25">
      <c r="A407" s="218" t="s">
        <v>35</v>
      </c>
      <c r="B407" s="219"/>
      <c r="D407" s="220"/>
      <c r="F407" s="217" t="s">
        <v>495</v>
      </c>
      <c r="L407" s="221"/>
    </row>
    <row r="408" spans="1:12" ht="11.25" customHeight="1" thickBot="1" x14ac:dyDescent="0.25">
      <c r="A408" s="218" t="s">
        <v>27</v>
      </c>
      <c r="B408" s="207">
        <v>99</v>
      </c>
      <c r="C408" s="208" t="s">
        <v>704</v>
      </c>
      <c r="D408" s="208" t="s">
        <v>131</v>
      </c>
      <c r="E408" s="209" t="s">
        <v>373</v>
      </c>
      <c r="F408" s="209" t="s">
        <v>705</v>
      </c>
      <c r="G408" s="208" t="s">
        <v>702</v>
      </c>
      <c r="H408" s="208">
        <f>ROUND(15,6)</f>
        <v>15</v>
      </c>
      <c r="I408" s="208">
        <v>0</v>
      </c>
      <c r="J408" s="208">
        <f>ROUND(H408,6) * I408</f>
        <v>0</v>
      </c>
      <c r="K408" s="210"/>
      <c r="L408" s="211">
        <f>ROUND(ROUND(H408,6) * ROUND(K408,2),2)</f>
        <v>0</v>
      </c>
    </row>
    <row r="409" spans="1:12" x14ac:dyDescent="0.2">
      <c r="A409" s="218" t="s">
        <v>31</v>
      </c>
      <c r="B409" s="219"/>
      <c r="D409" s="220"/>
      <c r="F409" s="213" t="s">
        <v>703</v>
      </c>
      <c r="L409" s="221"/>
    </row>
    <row r="410" spans="1:12" x14ac:dyDescent="0.2">
      <c r="A410" s="201" t="s">
        <v>33</v>
      </c>
      <c r="B410" s="219"/>
      <c r="D410" s="220"/>
      <c r="F410" s="216" t="s">
        <v>357</v>
      </c>
      <c r="L410" s="221"/>
    </row>
    <row r="411" spans="1:12" ht="12" thickBot="1" x14ac:dyDescent="0.25">
      <c r="A411" s="218" t="s">
        <v>35</v>
      </c>
      <c r="B411" s="219"/>
      <c r="D411" s="220"/>
      <c r="F411" s="217" t="s">
        <v>495</v>
      </c>
      <c r="L411" s="221"/>
    </row>
    <row r="412" spans="1:12" ht="11.25" customHeight="1" thickBot="1" x14ac:dyDescent="0.25">
      <c r="A412" s="218" t="s">
        <v>27</v>
      </c>
      <c r="B412" s="207">
        <v>100</v>
      </c>
      <c r="C412" s="208" t="s">
        <v>706</v>
      </c>
      <c r="D412" s="208" t="s">
        <v>131</v>
      </c>
      <c r="E412" s="209" t="s">
        <v>373</v>
      </c>
      <c r="F412" s="209" t="s">
        <v>707</v>
      </c>
      <c r="G412" s="208" t="s">
        <v>79</v>
      </c>
      <c r="H412" s="208">
        <f>ROUND(1,6)</f>
        <v>1</v>
      </c>
      <c r="I412" s="208">
        <v>0</v>
      </c>
      <c r="J412" s="208">
        <f>ROUND(H412,6) * I412</f>
        <v>0</v>
      </c>
      <c r="K412" s="210"/>
      <c r="L412" s="211">
        <f>ROUND(ROUND(H412,6) * ROUND(K412,2),2)</f>
        <v>0</v>
      </c>
    </row>
    <row r="413" spans="1:12" x14ac:dyDescent="0.2">
      <c r="A413" s="218" t="s">
        <v>31</v>
      </c>
      <c r="B413" s="219"/>
      <c r="D413" s="220"/>
      <c r="F413" s="213" t="s">
        <v>357</v>
      </c>
      <c r="L413" s="221"/>
    </row>
    <row r="414" spans="1:12" x14ac:dyDescent="0.2">
      <c r="A414" s="201" t="s">
        <v>33</v>
      </c>
      <c r="B414" s="219"/>
      <c r="D414" s="220"/>
      <c r="F414" s="216" t="s">
        <v>357</v>
      </c>
      <c r="L414" s="221"/>
    </row>
    <row r="415" spans="1:12" ht="12" thickBot="1" x14ac:dyDescent="0.25">
      <c r="A415" s="218" t="s">
        <v>35</v>
      </c>
      <c r="B415" s="219"/>
      <c r="D415" s="220"/>
      <c r="F415" s="217" t="s">
        <v>495</v>
      </c>
      <c r="L415" s="221"/>
    </row>
    <row r="416" spans="1:12" ht="11.25" customHeight="1" thickBot="1" x14ac:dyDescent="0.25">
      <c r="A416" s="218" t="s">
        <v>27</v>
      </c>
      <c r="B416" s="207">
        <v>101</v>
      </c>
      <c r="C416" s="208" t="s">
        <v>708</v>
      </c>
      <c r="D416" s="208" t="s">
        <v>131</v>
      </c>
      <c r="E416" s="209" t="s">
        <v>373</v>
      </c>
      <c r="F416" s="209" t="s">
        <v>709</v>
      </c>
      <c r="G416" s="208" t="s">
        <v>79</v>
      </c>
      <c r="H416" s="208">
        <f>ROUND(1,6)</f>
        <v>1</v>
      </c>
      <c r="I416" s="208">
        <v>0</v>
      </c>
      <c r="J416" s="208">
        <f>ROUND(H416,6) * I416</f>
        <v>0</v>
      </c>
      <c r="K416" s="210"/>
      <c r="L416" s="211">
        <f>ROUND(ROUND(H416,6) * ROUND(K416,2),2)</f>
        <v>0</v>
      </c>
    </row>
    <row r="417" spans="1:12" x14ac:dyDescent="0.2">
      <c r="A417" s="218" t="s">
        <v>31</v>
      </c>
      <c r="B417" s="219"/>
      <c r="D417" s="220"/>
      <c r="F417" s="213" t="s">
        <v>357</v>
      </c>
      <c r="L417" s="221"/>
    </row>
    <row r="418" spans="1:12" x14ac:dyDescent="0.2">
      <c r="A418" s="201" t="s">
        <v>33</v>
      </c>
      <c r="B418" s="219"/>
      <c r="D418" s="220"/>
      <c r="F418" s="216" t="s">
        <v>357</v>
      </c>
      <c r="L418" s="221"/>
    </row>
    <row r="419" spans="1:12" ht="12" thickBot="1" x14ac:dyDescent="0.25">
      <c r="A419" s="218" t="s">
        <v>35</v>
      </c>
      <c r="B419" s="219"/>
      <c r="D419" s="220"/>
      <c r="F419" s="217" t="s">
        <v>495</v>
      </c>
      <c r="L419" s="221"/>
    </row>
    <row r="420" spans="1:12" ht="11.25" customHeight="1" thickBot="1" x14ac:dyDescent="0.25">
      <c r="A420" s="218" t="s">
        <v>27</v>
      </c>
      <c r="B420" s="207">
        <v>102</v>
      </c>
      <c r="C420" s="208" t="s">
        <v>710</v>
      </c>
      <c r="D420" s="208" t="s">
        <v>131</v>
      </c>
      <c r="E420" s="209" t="s">
        <v>481</v>
      </c>
      <c r="F420" s="209" t="s">
        <v>711</v>
      </c>
      <c r="G420" s="208" t="s">
        <v>712</v>
      </c>
      <c r="H420" s="208">
        <f>ROUND(1.7,6)</f>
        <v>1.7</v>
      </c>
      <c r="I420" s="208">
        <v>0</v>
      </c>
      <c r="J420" s="208">
        <f>ROUND(H420,6) * I420</f>
        <v>0</v>
      </c>
      <c r="K420" s="210"/>
      <c r="L420" s="211">
        <f>ROUND(ROUND(H420,6) * ROUND(K420,2),2)</f>
        <v>0</v>
      </c>
    </row>
    <row r="421" spans="1:12" x14ac:dyDescent="0.2">
      <c r="A421" s="218" t="s">
        <v>31</v>
      </c>
      <c r="B421" s="219"/>
      <c r="D421" s="220"/>
      <c r="F421" s="213" t="s">
        <v>357</v>
      </c>
      <c r="L421" s="221"/>
    </row>
    <row r="422" spans="1:12" x14ac:dyDescent="0.2">
      <c r="A422" s="201" t="s">
        <v>33</v>
      </c>
      <c r="B422" s="219"/>
      <c r="D422" s="220"/>
      <c r="F422" s="216" t="s">
        <v>357</v>
      </c>
      <c r="L422" s="221"/>
    </row>
    <row r="423" spans="1:12" ht="12" thickBot="1" x14ac:dyDescent="0.25">
      <c r="A423" s="218" t="s">
        <v>35</v>
      </c>
      <c r="B423" s="219"/>
      <c r="D423" s="220"/>
      <c r="F423" s="217" t="s">
        <v>495</v>
      </c>
      <c r="L423" s="221"/>
    </row>
    <row r="424" spans="1:12" ht="11.25" customHeight="1" thickBot="1" x14ac:dyDescent="0.25">
      <c r="A424" s="218" t="s">
        <v>27</v>
      </c>
      <c r="B424" s="207">
        <v>103</v>
      </c>
      <c r="C424" s="208" t="s">
        <v>713</v>
      </c>
      <c r="D424" s="208" t="s">
        <v>131</v>
      </c>
      <c r="E424" s="209" t="s">
        <v>481</v>
      </c>
      <c r="F424" s="209" t="s">
        <v>714</v>
      </c>
      <c r="G424" s="208" t="s">
        <v>30</v>
      </c>
      <c r="H424" s="208">
        <f>ROUND(1,6)</f>
        <v>1</v>
      </c>
      <c r="I424" s="208">
        <v>0</v>
      </c>
      <c r="J424" s="208">
        <f>ROUND(H424,6) * I424</f>
        <v>0</v>
      </c>
      <c r="K424" s="210"/>
      <c r="L424" s="211">
        <f>ROUND(ROUND(H424,6) * ROUND(K424,2),2)</f>
        <v>0</v>
      </c>
    </row>
    <row r="425" spans="1:12" x14ac:dyDescent="0.2">
      <c r="A425" s="218" t="s">
        <v>31</v>
      </c>
      <c r="B425" s="219"/>
      <c r="D425" s="220"/>
      <c r="F425" s="213" t="s">
        <v>357</v>
      </c>
      <c r="L425" s="221"/>
    </row>
    <row r="426" spans="1:12" x14ac:dyDescent="0.2">
      <c r="A426" s="201" t="s">
        <v>33</v>
      </c>
      <c r="B426" s="219"/>
      <c r="D426" s="220"/>
      <c r="F426" s="216" t="s">
        <v>357</v>
      </c>
      <c r="L426" s="221"/>
    </row>
    <row r="427" spans="1:12" ht="12" thickBot="1" x14ac:dyDescent="0.25">
      <c r="A427" s="218" t="s">
        <v>35</v>
      </c>
      <c r="B427" s="219"/>
      <c r="D427" s="220"/>
      <c r="F427" s="217" t="s">
        <v>715</v>
      </c>
      <c r="L427" s="221"/>
    </row>
    <row r="428" spans="1:12" ht="11.25" customHeight="1" thickBot="1" x14ac:dyDescent="0.25">
      <c r="A428" s="218" t="s">
        <v>27</v>
      </c>
      <c r="B428" s="207">
        <v>104</v>
      </c>
      <c r="C428" s="208" t="s">
        <v>716</v>
      </c>
      <c r="D428" s="208" t="s">
        <v>131</v>
      </c>
      <c r="E428" s="209" t="s">
        <v>481</v>
      </c>
      <c r="F428" s="209" t="s">
        <v>717</v>
      </c>
      <c r="G428" s="208" t="s">
        <v>79</v>
      </c>
      <c r="H428" s="208">
        <f>ROUND(1,6)</f>
        <v>1</v>
      </c>
      <c r="I428" s="208">
        <v>0</v>
      </c>
      <c r="J428" s="208">
        <f>ROUND(H428,6) * I428</f>
        <v>0</v>
      </c>
      <c r="K428" s="210"/>
      <c r="L428" s="211">
        <f>ROUND(ROUND(H428,6) * ROUND(K428,2),2)</f>
        <v>0</v>
      </c>
    </row>
    <row r="429" spans="1:12" x14ac:dyDescent="0.2">
      <c r="A429" s="218" t="s">
        <v>31</v>
      </c>
      <c r="B429" s="219"/>
      <c r="D429" s="220"/>
      <c r="F429" s="213" t="s">
        <v>357</v>
      </c>
      <c r="L429" s="221"/>
    </row>
    <row r="430" spans="1:12" x14ac:dyDescent="0.2">
      <c r="A430" s="201" t="s">
        <v>33</v>
      </c>
      <c r="B430" s="219"/>
      <c r="D430" s="220"/>
      <c r="F430" s="216" t="s">
        <v>357</v>
      </c>
      <c r="L430" s="221"/>
    </row>
    <row r="431" spans="1:12" ht="68.25" thickBot="1" x14ac:dyDescent="0.25">
      <c r="A431" s="218" t="s">
        <v>35</v>
      </c>
      <c r="B431" s="219"/>
      <c r="D431" s="220"/>
      <c r="F431" s="217" t="s">
        <v>718</v>
      </c>
      <c r="L431" s="221"/>
    </row>
    <row r="432" spans="1:12" ht="11.25" customHeight="1" thickBot="1" x14ac:dyDescent="0.25">
      <c r="A432" s="218" t="s">
        <v>27</v>
      </c>
      <c r="B432" s="207">
        <v>105</v>
      </c>
      <c r="C432" s="208" t="s">
        <v>719</v>
      </c>
      <c r="D432" s="208" t="s">
        <v>131</v>
      </c>
      <c r="E432" s="209" t="s">
        <v>481</v>
      </c>
      <c r="F432" s="209" t="s">
        <v>720</v>
      </c>
      <c r="G432" s="208" t="s">
        <v>30</v>
      </c>
      <c r="H432" s="208">
        <f>ROUND(1,6)</f>
        <v>1</v>
      </c>
      <c r="I432" s="208">
        <v>0</v>
      </c>
      <c r="J432" s="208">
        <f>ROUND(H432,6) * I432</f>
        <v>0</v>
      </c>
      <c r="K432" s="210"/>
      <c r="L432" s="211">
        <f>ROUND(ROUND(H432,6) * ROUND(K432,2),2)</f>
        <v>0</v>
      </c>
    </row>
    <row r="433" spans="1:12" x14ac:dyDescent="0.2">
      <c r="A433" s="218" t="s">
        <v>31</v>
      </c>
      <c r="B433" s="219"/>
      <c r="D433" s="220"/>
      <c r="F433" s="213" t="s">
        <v>721</v>
      </c>
      <c r="L433" s="221"/>
    </row>
    <row r="434" spans="1:12" x14ac:dyDescent="0.2">
      <c r="A434" s="201" t="s">
        <v>33</v>
      </c>
      <c r="B434" s="219"/>
      <c r="D434" s="220"/>
      <c r="F434" s="216" t="s">
        <v>357</v>
      </c>
      <c r="L434" s="221"/>
    </row>
    <row r="435" spans="1:12" ht="12" thickBot="1" x14ac:dyDescent="0.25">
      <c r="A435" s="218" t="s">
        <v>35</v>
      </c>
      <c r="B435" s="219"/>
      <c r="D435" s="220"/>
      <c r="F435" s="217" t="s">
        <v>357</v>
      </c>
      <c r="L435" s="221"/>
    </row>
    <row r="436" spans="1:12" ht="11.25" customHeight="1" thickBot="1" x14ac:dyDescent="0.25">
      <c r="A436" s="218" t="s">
        <v>27</v>
      </c>
      <c r="B436" s="207">
        <v>106</v>
      </c>
      <c r="C436" s="208" t="s">
        <v>722</v>
      </c>
      <c r="D436" s="208" t="s">
        <v>131</v>
      </c>
      <c r="E436" s="209" t="s">
        <v>481</v>
      </c>
      <c r="F436" s="209" t="s">
        <v>723</v>
      </c>
      <c r="G436" s="208" t="s">
        <v>79</v>
      </c>
      <c r="H436" s="208">
        <f>ROUND(1,6)</f>
        <v>1</v>
      </c>
      <c r="I436" s="208">
        <v>0</v>
      </c>
      <c r="J436" s="208">
        <f>ROUND(H436,6) * I436</f>
        <v>0</v>
      </c>
      <c r="K436" s="210"/>
      <c r="L436" s="211">
        <f>ROUND(ROUND(H436,6) * ROUND(K436,2),2)</f>
        <v>0</v>
      </c>
    </row>
    <row r="437" spans="1:12" x14ac:dyDescent="0.2">
      <c r="A437" s="218" t="s">
        <v>31</v>
      </c>
      <c r="B437" s="219"/>
      <c r="D437" s="220"/>
      <c r="F437" s="213" t="s">
        <v>724</v>
      </c>
      <c r="L437" s="221"/>
    </row>
    <row r="438" spans="1:12" x14ac:dyDescent="0.2">
      <c r="A438" s="201" t="s">
        <v>33</v>
      </c>
      <c r="B438" s="219"/>
      <c r="D438" s="220"/>
      <c r="F438" s="216" t="s">
        <v>357</v>
      </c>
      <c r="L438" s="221"/>
    </row>
    <row r="439" spans="1:12" ht="12" thickBot="1" x14ac:dyDescent="0.25">
      <c r="A439" s="218" t="s">
        <v>35</v>
      </c>
      <c r="B439" s="219"/>
      <c r="D439" s="220"/>
      <c r="F439" s="217" t="s">
        <v>495</v>
      </c>
      <c r="L439" s="221"/>
    </row>
    <row r="440" spans="1:12" ht="11.25" customHeight="1" thickBot="1" x14ac:dyDescent="0.25">
      <c r="A440" s="218" t="s">
        <v>27</v>
      </c>
      <c r="B440" s="207">
        <v>107</v>
      </c>
      <c r="C440" s="208" t="s">
        <v>725</v>
      </c>
      <c r="D440" s="208" t="s">
        <v>131</v>
      </c>
      <c r="E440" s="209" t="s">
        <v>481</v>
      </c>
      <c r="F440" s="209" t="s">
        <v>726</v>
      </c>
      <c r="G440" s="208" t="s">
        <v>79</v>
      </c>
      <c r="H440" s="208">
        <f>ROUND(2,6)</f>
        <v>2</v>
      </c>
      <c r="I440" s="208">
        <v>0</v>
      </c>
      <c r="J440" s="208">
        <f>ROUND(H440,6) * I440</f>
        <v>0</v>
      </c>
      <c r="K440" s="210"/>
      <c r="L440" s="211">
        <f>ROUND(ROUND(H440,6) * ROUND(K440,2),2)</f>
        <v>0</v>
      </c>
    </row>
    <row r="441" spans="1:12" x14ac:dyDescent="0.2">
      <c r="A441" s="218" t="s">
        <v>31</v>
      </c>
      <c r="B441" s="219"/>
      <c r="D441" s="220"/>
      <c r="F441" s="213" t="s">
        <v>727</v>
      </c>
      <c r="L441" s="221"/>
    </row>
    <row r="442" spans="1:12" x14ac:dyDescent="0.2">
      <c r="A442" s="201" t="s">
        <v>33</v>
      </c>
      <c r="B442" s="219"/>
      <c r="D442" s="220"/>
      <c r="F442" s="216" t="s">
        <v>357</v>
      </c>
      <c r="L442" s="221"/>
    </row>
    <row r="443" spans="1:12" ht="12" thickBot="1" x14ac:dyDescent="0.25">
      <c r="A443" s="218" t="s">
        <v>35</v>
      </c>
      <c r="B443" s="219"/>
      <c r="D443" s="220"/>
      <c r="F443" s="217" t="s">
        <v>495</v>
      </c>
      <c r="L443" s="221"/>
    </row>
    <row r="444" spans="1:12" ht="11.25" customHeight="1" thickBot="1" x14ac:dyDescent="0.25">
      <c r="A444" s="218" t="s">
        <v>27</v>
      </c>
      <c r="B444" s="207">
        <v>108</v>
      </c>
      <c r="C444" s="208" t="s">
        <v>728</v>
      </c>
      <c r="D444" s="208" t="s">
        <v>131</v>
      </c>
      <c r="E444" s="209" t="s">
        <v>481</v>
      </c>
      <c r="F444" s="209" t="s">
        <v>729</v>
      </c>
      <c r="G444" s="208" t="s">
        <v>79</v>
      </c>
      <c r="H444" s="208">
        <f>ROUND(1,6)</f>
        <v>1</v>
      </c>
      <c r="I444" s="208">
        <v>0</v>
      </c>
      <c r="J444" s="208">
        <f>ROUND(H444,6) * I444</f>
        <v>0</v>
      </c>
      <c r="K444" s="210"/>
      <c r="L444" s="211">
        <f>ROUND(ROUND(H444,6) * ROUND(K444,2),2)</f>
        <v>0</v>
      </c>
    </row>
    <row r="445" spans="1:12" x14ac:dyDescent="0.2">
      <c r="A445" s="218" t="s">
        <v>31</v>
      </c>
      <c r="B445" s="219"/>
      <c r="D445" s="220"/>
      <c r="F445" s="213" t="s">
        <v>730</v>
      </c>
      <c r="L445" s="221"/>
    </row>
    <row r="446" spans="1:12" x14ac:dyDescent="0.2">
      <c r="A446" s="201" t="s">
        <v>33</v>
      </c>
      <c r="B446" s="219"/>
      <c r="D446" s="220"/>
      <c r="F446" s="216" t="s">
        <v>357</v>
      </c>
      <c r="L446" s="221"/>
    </row>
    <row r="447" spans="1:12" ht="12" thickBot="1" x14ac:dyDescent="0.25">
      <c r="A447" s="218" t="s">
        <v>35</v>
      </c>
      <c r="B447" s="219"/>
      <c r="D447" s="220"/>
      <c r="F447" s="217" t="s">
        <v>495</v>
      </c>
      <c r="L447" s="221"/>
    </row>
    <row r="448" spans="1:12" ht="13.5" customHeight="1" thickBot="1" x14ac:dyDescent="0.25">
      <c r="B448" s="222" t="s">
        <v>399</v>
      </c>
      <c r="C448" s="223" t="s">
        <v>400</v>
      </c>
      <c r="D448" s="223"/>
      <c r="E448" s="224"/>
      <c r="F448" s="224" t="s">
        <v>492</v>
      </c>
      <c r="G448" s="224"/>
      <c r="H448" s="224"/>
      <c r="I448" s="224"/>
      <c r="J448" s="224"/>
      <c r="K448" s="224"/>
      <c r="L448" s="225">
        <f>SUM(L32:L447)</f>
        <v>0</v>
      </c>
    </row>
    <row r="449" spans="1:12" ht="20.100000000000001" customHeight="1" thickBot="1" x14ac:dyDescent="0.25">
      <c r="A449" s="218" t="s">
        <v>369</v>
      </c>
      <c r="B449" s="226" t="s">
        <v>370</v>
      </c>
      <c r="C449" s="203" t="s">
        <v>18</v>
      </c>
      <c r="D449" s="228"/>
      <c r="E449" s="204"/>
      <c r="F449" s="205" t="s">
        <v>731</v>
      </c>
      <c r="G449" s="204"/>
      <c r="H449" s="204"/>
      <c r="I449" s="204"/>
      <c r="J449" s="204"/>
      <c r="K449" s="204"/>
      <c r="L449" s="206"/>
    </row>
    <row r="450" spans="1:12" ht="11.25" customHeight="1" thickBot="1" x14ac:dyDescent="0.25">
      <c r="A450" s="218" t="s">
        <v>27</v>
      </c>
      <c r="B450" s="207">
        <v>109</v>
      </c>
      <c r="C450" s="208" t="s">
        <v>732</v>
      </c>
      <c r="D450" s="208" t="s">
        <v>131</v>
      </c>
      <c r="E450" s="209" t="s">
        <v>373</v>
      </c>
      <c r="F450" s="209" t="s">
        <v>733</v>
      </c>
      <c r="G450" s="208" t="s">
        <v>119</v>
      </c>
      <c r="H450" s="208">
        <f>ROUND(100,6)</f>
        <v>100</v>
      </c>
      <c r="I450" s="208">
        <v>0</v>
      </c>
      <c r="J450" s="208">
        <f>ROUND(H450,6) * I450</f>
        <v>0</v>
      </c>
      <c r="K450" s="210"/>
      <c r="L450" s="211">
        <f>ROUND(ROUND(H450,6) * ROUND(K450,2),2)</f>
        <v>0</v>
      </c>
    </row>
    <row r="451" spans="1:12" x14ac:dyDescent="0.2">
      <c r="A451" s="218" t="s">
        <v>31</v>
      </c>
      <c r="B451" s="219"/>
      <c r="D451" s="220"/>
      <c r="F451" s="213" t="s">
        <v>357</v>
      </c>
      <c r="L451" s="221"/>
    </row>
    <row r="452" spans="1:12" x14ac:dyDescent="0.2">
      <c r="A452" s="201" t="s">
        <v>33</v>
      </c>
      <c r="B452" s="219"/>
      <c r="D452" s="220"/>
      <c r="F452" s="216" t="s">
        <v>357</v>
      </c>
      <c r="L452" s="221"/>
    </row>
    <row r="453" spans="1:12" ht="12" thickBot="1" x14ac:dyDescent="0.25">
      <c r="A453" s="218" t="s">
        <v>35</v>
      </c>
      <c r="B453" s="219"/>
      <c r="D453" s="220"/>
      <c r="F453" s="217" t="s">
        <v>495</v>
      </c>
      <c r="L453" s="221"/>
    </row>
    <row r="454" spans="1:12" ht="11.25" customHeight="1" thickBot="1" x14ac:dyDescent="0.25">
      <c r="A454" s="218" t="s">
        <v>27</v>
      </c>
      <c r="B454" s="207">
        <v>110</v>
      </c>
      <c r="C454" s="208" t="s">
        <v>734</v>
      </c>
      <c r="D454" s="208" t="s">
        <v>131</v>
      </c>
      <c r="E454" s="209" t="s">
        <v>373</v>
      </c>
      <c r="F454" s="209" t="s">
        <v>735</v>
      </c>
      <c r="G454" s="208" t="s">
        <v>67</v>
      </c>
      <c r="H454" s="208">
        <f>ROUND(1,6)</f>
        <v>1</v>
      </c>
      <c r="I454" s="208">
        <v>0</v>
      </c>
      <c r="J454" s="208">
        <f>ROUND(H454,6) * I454</f>
        <v>0</v>
      </c>
      <c r="K454" s="210"/>
      <c r="L454" s="211">
        <f>ROUND(ROUND(H454,6) * ROUND(K454,2),2)</f>
        <v>0</v>
      </c>
    </row>
    <row r="455" spans="1:12" x14ac:dyDescent="0.2">
      <c r="A455" s="218" t="s">
        <v>31</v>
      </c>
      <c r="B455" s="219"/>
      <c r="D455" s="220"/>
      <c r="F455" s="213" t="s">
        <v>736</v>
      </c>
      <c r="L455" s="221"/>
    </row>
    <row r="456" spans="1:12" x14ac:dyDescent="0.2">
      <c r="A456" s="201" t="s">
        <v>33</v>
      </c>
      <c r="B456" s="219"/>
      <c r="D456" s="220"/>
      <c r="F456" s="216" t="s">
        <v>357</v>
      </c>
      <c r="L456" s="221"/>
    </row>
    <row r="457" spans="1:12" ht="12" thickBot="1" x14ac:dyDescent="0.25">
      <c r="A457" s="218" t="s">
        <v>35</v>
      </c>
      <c r="B457" s="219"/>
      <c r="D457" s="220"/>
      <c r="F457" s="217" t="s">
        <v>495</v>
      </c>
      <c r="L457" s="221"/>
    </row>
    <row r="458" spans="1:12" ht="11.25" customHeight="1" thickBot="1" x14ac:dyDescent="0.25">
      <c r="A458" s="218" t="s">
        <v>27</v>
      </c>
      <c r="B458" s="207">
        <v>111</v>
      </c>
      <c r="C458" s="208" t="s">
        <v>737</v>
      </c>
      <c r="D458" s="208" t="s">
        <v>131</v>
      </c>
      <c r="E458" s="209" t="s">
        <v>373</v>
      </c>
      <c r="F458" s="209" t="s">
        <v>738</v>
      </c>
      <c r="G458" s="208" t="s">
        <v>67</v>
      </c>
      <c r="H458" s="208">
        <f>ROUND(362.2,6)</f>
        <v>362.2</v>
      </c>
      <c r="I458" s="208">
        <v>0</v>
      </c>
      <c r="J458" s="208">
        <f>ROUND(H458,6) * I458</f>
        <v>0</v>
      </c>
      <c r="K458" s="210"/>
      <c r="L458" s="211">
        <f>ROUND(ROUND(H458,6) * ROUND(K458,2),2)</f>
        <v>0</v>
      </c>
    </row>
    <row r="459" spans="1:12" x14ac:dyDescent="0.2">
      <c r="A459" s="218" t="s">
        <v>31</v>
      </c>
      <c r="B459" s="219"/>
      <c r="D459" s="220"/>
      <c r="F459" s="213" t="s">
        <v>357</v>
      </c>
      <c r="L459" s="221"/>
    </row>
    <row r="460" spans="1:12" x14ac:dyDescent="0.2">
      <c r="A460" s="201" t="s">
        <v>33</v>
      </c>
      <c r="B460" s="219"/>
      <c r="D460" s="220"/>
      <c r="F460" s="216" t="s">
        <v>357</v>
      </c>
      <c r="L460" s="221"/>
    </row>
    <row r="461" spans="1:12" ht="12" thickBot="1" x14ac:dyDescent="0.25">
      <c r="A461" s="218" t="s">
        <v>35</v>
      </c>
      <c r="B461" s="219"/>
      <c r="D461" s="220"/>
      <c r="F461" s="217" t="s">
        <v>495</v>
      </c>
      <c r="L461" s="221"/>
    </row>
    <row r="462" spans="1:12" ht="11.25" customHeight="1" thickBot="1" x14ac:dyDescent="0.25">
      <c r="A462" s="218" t="s">
        <v>27</v>
      </c>
      <c r="B462" s="207">
        <v>112</v>
      </c>
      <c r="C462" s="208" t="s">
        <v>739</v>
      </c>
      <c r="D462" s="208" t="s">
        <v>131</v>
      </c>
      <c r="E462" s="209" t="s">
        <v>373</v>
      </c>
      <c r="F462" s="209" t="s">
        <v>740</v>
      </c>
      <c r="G462" s="208" t="s">
        <v>73</v>
      </c>
      <c r="H462" s="208">
        <f>ROUND(22,6)</f>
        <v>22</v>
      </c>
      <c r="I462" s="208">
        <v>0</v>
      </c>
      <c r="J462" s="208">
        <f>ROUND(H462,6) * I462</f>
        <v>0</v>
      </c>
      <c r="K462" s="210"/>
      <c r="L462" s="211">
        <f>ROUND(ROUND(H462,6) * ROUND(K462,2),2)</f>
        <v>0</v>
      </c>
    </row>
    <row r="463" spans="1:12" x14ac:dyDescent="0.2">
      <c r="A463" s="218" t="s">
        <v>31</v>
      </c>
      <c r="B463" s="219"/>
      <c r="D463" s="220"/>
      <c r="F463" s="213" t="s">
        <v>357</v>
      </c>
      <c r="L463" s="221"/>
    </row>
    <row r="464" spans="1:12" x14ac:dyDescent="0.2">
      <c r="A464" s="201" t="s">
        <v>33</v>
      </c>
      <c r="B464" s="219"/>
      <c r="D464" s="220"/>
      <c r="F464" s="216" t="s">
        <v>357</v>
      </c>
      <c r="L464" s="221"/>
    </row>
    <row r="465" spans="1:12" ht="12" thickBot="1" x14ac:dyDescent="0.25">
      <c r="A465" s="218" t="s">
        <v>35</v>
      </c>
      <c r="B465" s="219"/>
      <c r="D465" s="220"/>
      <c r="F465" s="217" t="s">
        <v>495</v>
      </c>
      <c r="L465" s="221"/>
    </row>
    <row r="466" spans="1:12" ht="11.25" customHeight="1" thickBot="1" x14ac:dyDescent="0.25">
      <c r="A466" s="218" t="s">
        <v>27</v>
      </c>
      <c r="B466" s="207">
        <v>113</v>
      </c>
      <c r="C466" s="208" t="s">
        <v>255</v>
      </c>
      <c r="D466" s="208" t="s">
        <v>131</v>
      </c>
      <c r="E466" s="209" t="s">
        <v>373</v>
      </c>
      <c r="F466" s="209" t="s">
        <v>254</v>
      </c>
      <c r="G466" s="208" t="s">
        <v>67</v>
      </c>
      <c r="H466" s="208">
        <f>ROUND(362.2,6)</f>
        <v>362.2</v>
      </c>
      <c r="I466" s="208">
        <v>0</v>
      </c>
      <c r="J466" s="208">
        <f>ROUND(H466,6) * I466</f>
        <v>0</v>
      </c>
      <c r="K466" s="210"/>
      <c r="L466" s="211">
        <f>ROUND(ROUND(H466,6) * ROUND(K466,2),2)</f>
        <v>0</v>
      </c>
    </row>
    <row r="467" spans="1:12" x14ac:dyDescent="0.2">
      <c r="A467" s="218" t="s">
        <v>31</v>
      </c>
      <c r="B467" s="219"/>
      <c r="D467" s="220"/>
      <c r="F467" s="213" t="s">
        <v>357</v>
      </c>
      <c r="L467" s="221"/>
    </row>
    <row r="468" spans="1:12" x14ac:dyDescent="0.2">
      <c r="A468" s="201" t="s">
        <v>33</v>
      </c>
      <c r="B468" s="219"/>
      <c r="D468" s="220"/>
      <c r="F468" s="216" t="s">
        <v>357</v>
      </c>
      <c r="L468" s="221"/>
    </row>
    <row r="469" spans="1:12" ht="12" thickBot="1" x14ac:dyDescent="0.25">
      <c r="A469" s="218" t="s">
        <v>35</v>
      </c>
      <c r="B469" s="219"/>
      <c r="D469" s="220"/>
      <c r="F469" s="217" t="s">
        <v>495</v>
      </c>
      <c r="L469" s="221"/>
    </row>
    <row r="470" spans="1:12" ht="11.25" customHeight="1" thickBot="1" x14ac:dyDescent="0.25">
      <c r="A470" s="218" t="s">
        <v>27</v>
      </c>
      <c r="B470" s="207">
        <v>114</v>
      </c>
      <c r="C470" s="208" t="s">
        <v>380</v>
      </c>
      <c r="D470" s="208" t="s">
        <v>131</v>
      </c>
      <c r="E470" s="209" t="s">
        <v>373</v>
      </c>
      <c r="F470" s="209" t="s">
        <v>741</v>
      </c>
      <c r="G470" s="208" t="s">
        <v>119</v>
      </c>
      <c r="H470" s="208">
        <f>ROUND(1488,6)</f>
        <v>1488</v>
      </c>
      <c r="I470" s="208">
        <v>0</v>
      </c>
      <c r="J470" s="208">
        <f>ROUND(H470,6) * I470</f>
        <v>0</v>
      </c>
      <c r="K470" s="210"/>
      <c r="L470" s="211">
        <f>ROUND(ROUND(H470,6) * ROUND(K470,2),2)</f>
        <v>0</v>
      </c>
    </row>
    <row r="471" spans="1:12" x14ac:dyDescent="0.2">
      <c r="A471" s="218" t="s">
        <v>31</v>
      </c>
      <c r="B471" s="219"/>
      <c r="D471" s="220"/>
      <c r="F471" s="213" t="s">
        <v>357</v>
      </c>
      <c r="L471" s="221"/>
    </row>
    <row r="472" spans="1:12" x14ac:dyDescent="0.2">
      <c r="A472" s="201" t="s">
        <v>33</v>
      </c>
      <c r="B472" s="219"/>
      <c r="D472" s="220"/>
      <c r="F472" s="216" t="s">
        <v>357</v>
      </c>
      <c r="L472" s="221"/>
    </row>
    <row r="473" spans="1:12" ht="12" thickBot="1" x14ac:dyDescent="0.25">
      <c r="A473" s="218" t="s">
        <v>35</v>
      </c>
      <c r="B473" s="219"/>
      <c r="D473" s="220"/>
      <c r="F473" s="217" t="s">
        <v>495</v>
      </c>
      <c r="L473" s="221"/>
    </row>
    <row r="474" spans="1:12" ht="11.25" customHeight="1" thickBot="1" x14ac:dyDescent="0.25">
      <c r="A474" s="218" t="s">
        <v>27</v>
      </c>
      <c r="B474" s="207">
        <v>115</v>
      </c>
      <c r="C474" s="208" t="s">
        <v>384</v>
      </c>
      <c r="D474" s="208" t="s">
        <v>131</v>
      </c>
      <c r="E474" s="209" t="s">
        <v>373</v>
      </c>
      <c r="F474" s="209" t="s">
        <v>742</v>
      </c>
      <c r="G474" s="208" t="s">
        <v>119</v>
      </c>
      <c r="H474" s="208">
        <f>ROUND(1488,6)</f>
        <v>1488</v>
      </c>
      <c r="I474" s="208">
        <v>0</v>
      </c>
      <c r="J474" s="208">
        <f>ROUND(H474,6) * I474</f>
        <v>0</v>
      </c>
      <c r="K474" s="210"/>
      <c r="L474" s="211">
        <f>ROUND(ROUND(H474,6) * ROUND(K474,2),2)</f>
        <v>0</v>
      </c>
    </row>
    <row r="475" spans="1:12" x14ac:dyDescent="0.2">
      <c r="A475" s="218" t="s">
        <v>31</v>
      </c>
      <c r="B475" s="219"/>
      <c r="D475" s="220"/>
      <c r="F475" s="213" t="s">
        <v>357</v>
      </c>
      <c r="L475" s="221"/>
    </row>
    <row r="476" spans="1:12" x14ac:dyDescent="0.2">
      <c r="A476" s="201" t="s">
        <v>33</v>
      </c>
      <c r="B476" s="219"/>
      <c r="D476" s="220"/>
      <c r="F476" s="216" t="s">
        <v>357</v>
      </c>
      <c r="L476" s="221"/>
    </row>
    <row r="477" spans="1:12" ht="12" thickBot="1" x14ac:dyDescent="0.25">
      <c r="A477" s="218" t="s">
        <v>35</v>
      </c>
      <c r="B477" s="219"/>
      <c r="D477" s="220"/>
      <c r="F477" s="217" t="s">
        <v>495</v>
      </c>
      <c r="L477" s="221"/>
    </row>
    <row r="478" spans="1:12" ht="11.25" customHeight="1" thickBot="1" x14ac:dyDescent="0.25">
      <c r="A478" s="218" t="s">
        <v>27</v>
      </c>
      <c r="B478" s="207">
        <v>116</v>
      </c>
      <c r="C478" s="208" t="s">
        <v>743</v>
      </c>
      <c r="D478" s="208" t="s">
        <v>131</v>
      </c>
      <c r="E478" s="209" t="s">
        <v>373</v>
      </c>
      <c r="F478" s="209" t="s">
        <v>744</v>
      </c>
      <c r="G478" s="208" t="s">
        <v>67</v>
      </c>
      <c r="H478" s="208">
        <f>ROUND(83.4,6)</f>
        <v>83.4</v>
      </c>
      <c r="I478" s="208">
        <v>0</v>
      </c>
      <c r="J478" s="208">
        <f>ROUND(H478,6) * I478</f>
        <v>0</v>
      </c>
      <c r="K478" s="210"/>
      <c r="L478" s="211">
        <f>ROUND(ROUND(H478,6) * ROUND(K478,2),2)</f>
        <v>0</v>
      </c>
    </row>
    <row r="479" spans="1:12" x14ac:dyDescent="0.2">
      <c r="A479" s="218" t="s">
        <v>31</v>
      </c>
      <c r="B479" s="219"/>
      <c r="D479" s="220"/>
      <c r="F479" s="213" t="s">
        <v>357</v>
      </c>
      <c r="L479" s="221"/>
    </row>
    <row r="480" spans="1:12" x14ac:dyDescent="0.2">
      <c r="A480" s="201" t="s">
        <v>33</v>
      </c>
      <c r="B480" s="219"/>
      <c r="D480" s="220"/>
      <c r="F480" s="216" t="s">
        <v>357</v>
      </c>
      <c r="L480" s="221"/>
    </row>
    <row r="481" spans="1:12" ht="12" thickBot="1" x14ac:dyDescent="0.25">
      <c r="A481" s="218" t="s">
        <v>35</v>
      </c>
      <c r="B481" s="219"/>
      <c r="D481" s="220"/>
      <c r="F481" s="217" t="s">
        <v>495</v>
      </c>
      <c r="L481" s="221"/>
    </row>
    <row r="482" spans="1:12" ht="11.25" customHeight="1" thickBot="1" x14ac:dyDescent="0.25">
      <c r="A482" s="218" t="s">
        <v>27</v>
      </c>
      <c r="B482" s="207">
        <v>117</v>
      </c>
      <c r="C482" s="208" t="s">
        <v>745</v>
      </c>
      <c r="D482" s="208" t="s">
        <v>131</v>
      </c>
      <c r="E482" s="209" t="s">
        <v>373</v>
      </c>
      <c r="F482" s="209" t="s">
        <v>746</v>
      </c>
      <c r="G482" s="208" t="s">
        <v>119</v>
      </c>
      <c r="H482" s="208">
        <f>ROUND(1,6)</f>
        <v>1</v>
      </c>
      <c r="I482" s="208">
        <v>0</v>
      </c>
      <c r="J482" s="208">
        <f>ROUND(H482,6) * I482</f>
        <v>0</v>
      </c>
      <c r="K482" s="210"/>
      <c r="L482" s="211">
        <f>ROUND(ROUND(H482,6) * ROUND(K482,2),2)</f>
        <v>0</v>
      </c>
    </row>
    <row r="483" spans="1:12" x14ac:dyDescent="0.2">
      <c r="A483" s="218" t="s">
        <v>31</v>
      </c>
      <c r="B483" s="219"/>
      <c r="D483" s="220"/>
      <c r="F483" s="213" t="s">
        <v>747</v>
      </c>
      <c r="L483" s="221"/>
    </row>
    <row r="484" spans="1:12" x14ac:dyDescent="0.2">
      <c r="A484" s="201" t="s">
        <v>33</v>
      </c>
      <c r="B484" s="219"/>
      <c r="D484" s="220"/>
      <c r="F484" s="216" t="s">
        <v>357</v>
      </c>
      <c r="L484" s="221"/>
    </row>
    <row r="485" spans="1:12" ht="12" thickBot="1" x14ac:dyDescent="0.25">
      <c r="A485" s="218" t="s">
        <v>35</v>
      </c>
      <c r="B485" s="219"/>
      <c r="D485" s="220"/>
      <c r="F485" s="217" t="s">
        <v>495</v>
      </c>
      <c r="L485" s="221"/>
    </row>
    <row r="486" spans="1:12" ht="11.25" customHeight="1" thickBot="1" x14ac:dyDescent="0.25">
      <c r="A486" s="218" t="s">
        <v>27</v>
      </c>
      <c r="B486" s="207">
        <v>118</v>
      </c>
      <c r="C486" s="208" t="s">
        <v>748</v>
      </c>
      <c r="D486" s="208" t="s">
        <v>131</v>
      </c>
      <c r="E486" s="209" t="s">
        <v>373</v>
      </c>
      <c r="F486" s="209" t="s">
        <v>749</v>
      </c>
      <c r="G486" s="208" t="s">
        <v>119</v>
      </c>
      <c r="H486" s="208">
        <f>ROUND(1488,6)</f>
        <v>1488</v>
      </c>
      <c r="I486" s="208">
        <v>0</v>
      </c>
      <c r="J486" s="208">
        <f>ROUND(H486,6) * I486</f>
        <v>0</v>
      </c>
      <c r="K486" s="210"/>
      <c r="L486" s="211">
        <f>ROUND(ROUND(H486,6) * ROUND(K486,2),2)</f>
        <v>0</v>
      </c>
    </row>
    <row r="487" spans="1:12" x14ac:dyDescent="0.2">
      <c r="A487" s="218" t="s">
        <v>31</v>
      </c>
      <c r="B487" s="219"/>
      <c r="D487" s="220"/>
      <c r="F487" s="213" t="s">
        <v>750</v>
      </c>
      <c r="L487" s="221"/>
    </row>
    <row r="488" spans="1:12" x14ac:dyDescent="0.2">
      <c r="A488" s="201" t="s">
        <v>33</v>
      </c>
      <c r="B488" s="219"/>
      <c r="D488" s="220"/>
      <c r="F488" s="216" t="s">
        <v>357</v>
      </c>
      <c r="L488" s="221"/>
    </row>
    <row r="489" spans="1:12" ht="12" thickBot="1" x14ac:dyDescent="0.25">
      <c r="A489" s="218" t="s">
        <v>35</v>
      </c>
      <c r="B489" s="219"/>
      <c r="D489" s="220"/>
      <c r="F489" s="217" t="s">
        <v>495</v>
      </c>
      <c r="L489" s="221"/>
    </row>
    <row r="490" spans="1:12" ht="11.25" customHeight="1" thickBot="1" x14ac:dyDescent="0.25">
      <c r="A490" s="218" t="s">
        <v>27</v>
      </c>
      <c r="B490" s="207">
        <v>119</v>
      </c>
      <c r="C490" s="208" t="s">
        <v>751</v>
      </c>
      <c r="D490" s="208" t="s">
        <v>131</v>
      </c>
      <c r="E490" s="209" t="s">
        <v>373</v>
      </c>
      <c r="F490" s="209" t="s">
        <v>752</v>
      </c>
      <c r="G490" s="208" t="s">
        <v>67</v>
      </c>
      <c r="H490" s="208">
        <f>ROUND(1,6)</f>
        <v>1</v>
      </c>
      <c r="I490" s="208">
        <v>0</v>
      </c>
      <c r="J490" s="208">
        <f>ROUND(H490,6) * I490</f>
        <v>0</v>
      </c>
      <c r="K490" s="210"/>
      <c r="L490" s="211">
        <f>ROUND(ROUND(H490,6) * ROUND(K490,2),2)</f>
        <v>0</v>
      </c>
    </row>
    <row r="491" spans="1:12" x14ac:dyDescent="0.2">
      <c r="A491" s="218" t="s">
        <v>31</v>
      </c>
      <c r="B491" s="219"/>
      <c r="D491" s="220"/>
      <c r="F491" s="213" t="s">
        <v>736</v>
      </c>
      <c r="L491" s="221"/>
    </row>
    <row r="492" spans="1:12" x14ac:dyDescent="0.2">
      <c r="A492" s="201" t="s">
        <v>33</v>
      </c>
      <c r="B492" s="219"/>
      <c r="D492" s="220"/>
      <c r="F492" s="216" t="s">
        <v>357</v>
      </c>
      <c r="L492" s="221"/>
    </row>
    <row r="493" spans="1:12" ht="12" thickBot="1" x14ac:dyDescent="0.25">
      <c r="A493" s="218" t="s">
        <v>35</v>
      </c>
      <c r="B493" s="219"/>
      <c r="D493" s="220"/>
      <c r="F493" s="217" t="s">
        <v>495</v>
      </c>
      <c r="L493" s="221"/>
    </row>
    <row r="494" spans="1:12" ht="11.25" customHeight="1" thickBot="1" x14ac:dyDescent="0.25">
      <c r="A494" s="218" t="s">
        <v>27</v>
      </c>
      <c r="B494" s="207">
        <v>120</v>
      </c>
      <c r="C494" s="208" t="s">
        <v>753</v>
      </c>
      <c r="D494" s="208" t="s">
        <v>131</v>
      </c>
      <c r="E494" s="209" t="s">
        <v>373</v>
      </c>
      <c r="F494" s="209" t="s">
        <v>754</v>
      </c>
      <c r="G494" s="208" t="s">
        <v>73</v>
      </c>
      <c r="H494" s="208">
        <f>ROUND(750,6)</f>
        <v>750</v>
      </c>
      <c r="I494" s="208">
        <v>0</v>
      </c>
      <c r="J494" s="208">
        <f>ROUND(H494,6) * I494</f>
        <v>0</v>
      </c>
      <c r="K494" s="210"/>
      <c r="L494" s="211">
        <f>ROUND(ROUND(H494,6) * ROUND(K494,2),2)</f>
        <v>0</v>
      </c>
    </row>
    <row r="495" spans="1:12" x14ac:dyDescent="0.2">
      <c r="A495" s="218" t="s">
        <v>31</v>
      </c>
      <c r="B495" s="219"/>
      <c r="D495" s="220"/>
      <c r="F495" s="213" t="s">
        <v>357</v>
      </c>
      <c r="L495" s="221"/>
    </row>
    <row r="496" spans="1:12" x14ac:dyDescent="0.2">
      <c r="A496" s="201" t="s">
        <v>33</v>
      </c>
      <c r="B496" s="219"/>
      <c r="D496" s="220"/>
      <c r="F496" s="216" t="s">
        <v>357</v>
      </c>
      <c r="L496" s="221"/>
    </row>
    <row r="497" spans="1:12" ht="12" thickBot="1" x14ac:dyDescent="0.25">
      <c r="A497" s="218" t="s">
        <v>35</v>
      </c>
      <c r="B497" s="219"/>
      <c r="D497" s="220"/>
      <c r="F497" s="217" t="s">
        <v>495</v>
      </c>
      <c r="L497" s="221"/>
    </row>
    <row r="498" spans="1:12" ht="11.25" customHeight="1" thickBot="1" x14ac:dyDescent="0.25">
      <c r="A498" s="218" t="s">
        <v>27</v>
      </c>
      <c r="B498" s="207">
        <v>121</v>
      </c>
      <c r="C498" s="208" t="s">
        <v>387</v>
      </c>
      <c r="D498" s="208" t="s">
        <v>131</v>
      </c>
      <c r="E498" s="209" t="s">
        <v>373</v>
      </c>
      <c r="F498" s="209" t="s">
        <v>755</v>
      </c>
      <c r="G498" s="208" t="s">
        <v>73</v>
      </c>
      <c r="H498" s="208">
        <f>ROUND(33,6)</f>
        <v>33</v>
      </c>
      <c r="I498" s="208">
        <v>0</v>
      </c>
      <c r="J498" s="208">
        <f>ROUND(H498,6) * I498</f>
        <v>0</v>
      </c>
      <c r="K498" s="210"/>
      <c r="L498" s="211">
        <f>ROUND(ROUND(H498,6) * ROUND(K498,2),2)</f>
        <v>0</v>
      </c>
    </row>
    <row r="499" spans="1:12" x14ac:dyDescent="0.2">
      <c r="A499" s="218" t="s">
        <v>31</v>
      </c>
      <c r="B499" s="219"/>
      <c r="D499" s="220"/>
      <c r="F499" s="213" t="s">
        <v>357</v>
      </c>
      <c r="L499" s="221"/>
    </row>
    <row r="500" spans="1:12" x14ac:dyDescent="0.2">
      <c r="A500" s="201" t="s">
        <v>33</v>
      </c>
      <c r="B500" s="219"/>
      <c r="D500" s="220"/>
      <c r="F500" s="216" t="s">
        <v>357</v>
      </c>
      <c r="L500" s="221"/>
    </row>
    <row r="501" spans="1:12" ht="12" thickBot="1" x14ac:dyDescent="0.25">
      <c r="A501" s="218" t="s">
        <v>35</v>
      </c>
      <c r="B501" s="219"/>
      <c r="D501" s="220"/>
      <c r="F501" s="217" t="s">
        <v>495</v>
      </c>
      <c r="L501" s="221"/>
    </row>
    <row r="502" spans="1:12" ht="11.25" customHeight="1" thickBot="1" x14ac:dyDescent="0.25">
      <c r="A502" s="218" t="s">
        <v>27</v>
      </c>
      <c r="B502" s="207">
        <v>122</v>
      </c>
      <c r="C502" s="208" t="s">
        <v>391</v>
      </c>
      <c r="D502" s="208" t="s">
        <v>131</v>
      </c>
      <c r="E502" s="209" t="s">
        <v>373</v>
      </c>
      <c r="F502" s="209" t="s">
        <v>756</v>
      </c>
      <c r="G502" s="208" t="s">
        <v>73</v>
      </c>
      <c r="H502" s="208">
        <f>ROUND(727,6)</f>
        <v>727</v>
      </c>
      <c r="I502" s="208">
        <v>0</v>
      </c>
      <c r="J502" s="208">
        <f>ROUND(H502,6) * I502</f>
        <v>0</v>
      </c>
      <c r="K502" s="210"/>
      <c r="L502" s="211">
        <f>ROUND(ROUND(H502,6) * ROUND(K502,2),2)</f>
        <v>0</v>
      </c>
    </row>
    <row r="503" spans="1:12" x14ac:dyDescent="0.2">
      <c r="A503" s="218" t="s">
        <v>31</v>
      </c>
      <c r="B503" s="219"/>
      <c r="D503" s="220"/>
      <c r="F503" s="213" t="s">
        <v>357</v>
      </c>
      <c r="L503" s="221"/>
    </row>
    <row r="504" spans="1:12" x14ac:dyDescent="0.2">
      <c r="A504" s="201" t="s">
        <v>33</v>
      </c>
      <c r="B504" s="219"/>
      <c r="D504" s="220"/>
      <c r="F504" s="216" t="s">
        <v>357</v>
      </c>
      <c r="L504" s="221"/>
    </row>
    <row r="505" spans="1:12" ht="12" thickBot="1" x14ac:dyDescent="0.25">
      <c r="A505" s="218" t="s">
        <v>35</v>
      </c>
      <c r="B505" s="219"/>
      <c r="D505" s="220"/>
      <c r="F505" s="217" t="s">
        <v>495</v>
      </c>
      <c r="L505" s="221"/>
    </row>
    <row r="506" spans="1:12" ht="11.25" customHeight="1" thickBot="1" x14ac:dyDescent="0.25">
      <c r="A506" s="218" t="s">
        <v>27</v>
      </c>
      <c r="B506" s="207">
        <v>123</v>
      </c>
      <c r="C506" s="208" t="s">
        <v>757</v>
      </c>
      <c r="D506" s="208" t="s">
        <v>131</v>
      </c>
      <c r="E506" s="209" t="s">
        <v>373</v>
      </c>
      <c r="F506" s="209" t="s">
        <v>758</v>
      </c>
      <c r="G506" s="208" t="s">
        <v>79</v>
      </c>
      <c r="H506" s="208">
        <f>ROUND(8,6)</f>
        <v>8</v>
      </c>
      <c r="I506" s="208">
        <v>0</v>
      </c>
      <c r="J506" s="208">
        <f>ROUND(H506,6) * I506</f>
        <v>0</v>
      </c>
      <c r="K506" s="210"/>
      <c r="L506" s="211">
        <f>ROUND(ROUND(H506,6) * ROUND(K506,2),2)</f>
        <v>0</v>
      </c>
    </row>
    <row r="507" spans="1:12" x14ac:dyDescent="0.2">
      <c r="A507" s="218" t="s">
        <v>31</v>
      </c>
      <c r="B507" s="219"/>
      <c r="D507" s="220"/>
      <c r="F507" s="213" t="s">
        <v>357</v>
      </c>
      <c r="L507" s="221"/>
    </row>
    <row r="508" spans="1:12" x14ac:dyDescent="0.2">
      <c r="A508" s="201" t="s">
        <v>33</v>
      </c>
      <c r="B508" s="219"/>
      <c r="D508" s="220"/>
      <c r="F508" s="216" t="s">
        <v>357</v>
      </c>
      <c r="L508" s="221"/>
    </row>
    <row r="509" spans="1:12" ht="12" thickBot="1" x14ac:dyDescent="0.25">
      <c r="A509" s="218" t="s">
        <v>35</v>
      </c>
      <c r="B509" s="219"/>
      <c r="D509" s="220"/>
      <c r="F509" s="217" t="s">
        <v>495</v>
      </c>
      <c r="L509" s="221"/>
    </row>
    <row r="510" spans="1:12" ht="11.25" customHeight="1" thickBot="1" x14ac:dyDescent="0.25">
      <c r="A510" s="218" t="s">
        <v>27</v>
      </c>
      <c r="B510" s="207">
        <v>124</v>
      </c>
      <c r="C510" s="208" t="s">
        <v>759</v>
      </c>
      <c r="D510" s="208" t="s">
        <v>131</v>
      </c>
      <c r="E510" s="209" t="s">
        <v>373</v>
      </c>
      <c r="F510" s="209" t="s">
        <v>760</v>
      </c>
      <c r="G510" s="208" t="s">
        <v>73</v>
      </c>
      <c r="H510" s="208">
        <f>ROUND(821,6)</f>
        <v>821</v>
      </c>
      <c r="I510" s="208">
        <v>0</v>
      </c>
      <c r="J510" s="208">
        <f>ROUND(H510,6) * I510</f>
        <v>0</v>
      </c>
      <c r="K510" s="210"/>
      <c r="L510" s="211">
        <f>ROUND(ROUND(H510,6) * ROUND(K510,2),2)</f>
        <v>0</v>
      </c>
    </row>
    <row r="511" spans="1:12" x14ac:dyDescent="0.2">
      <c r="A511" s="218" t="s">
        <v>31</v>
      </c>
      <c r="B511" s="219"/>
      <c r="D511" s="220"/>
      <c r="F511" s="213" t="s">
        <v>357</v>
      </c>
      <c r="L511" s="221"/>
    </row>
    <row r="512" spans="1:12" x14ac:dyDescent="0.2">
      <c r="A512" s="201" t="s">
        <v>33</v>
      </c>
      <c r="B512" s="219"/>
      <c r="D512" s="220"/>
      <c r="F512" s="216" t="s">
        <v>357</v>
      </c>
      <c r="L512" s="221"/>
    </row>
    <row r="513" spans="1:12" ht="12" thickBot="1" x14ac:dyDescent="0.25">
      <c r="A513" s="218" t="s">
        <v>35</v>
      </c>
      <c r="B513" s="219"/>
      <c r="D513" s="220"/>
      <c r="F513" s="217" t="s">
        <v>495</v>
      </c>
      <c r="L513" s="221"/>
    </row>
    <row r="514" spans="1:12" ht="11.25" customHeight="1" thickBot="1" x14ac:dyDescent="0.25">
      <c r="A514" s="218" t="s">
        <v>27</v>
      </c>
      <c r="B514" s="207">
        <v>125</v>
      </c>
      <c r="C514" s="208" t="s">
        <v>761</v>
      </c>
      <c r="D514" s="208" t="s">
        <v>131</v>
      </c>
      <c r="E514" s="209" t="s">
        <v>373</v>
      </c>
      <c r="F514" s="209" t="s">
        <v>762</v>
      </c>
      <c r="G514" s="208" t="s">
        <v>73</v>
      </c>
      <c r="H514" s="208">
        <f>ROUND(821,6)</f>
        <v>821</v>
      </c>
      <c r="I514" s="208">
        <v>0</v>
      </c>
      <c r="J514" s="208">
        <f>ROUND(H514,6) * I514</f>
        <v>0</v>
      </c>
      <c r="K514" s="210"/>
      <c r="L514" s="211">
        <f>ROUND(ROUND(H514,6) * ROUND(K514,2),2)</f>
        <v>0</v>
      </c>
    </row>
    <row r="515" spans="1:12" x14ac:dyDescent="0.2">
      <c r="A515" s="218" t="s">
        <v>31</v>
      </c>
      <c r="B515" s="219"/>
      <c r="D515" s="220"/>
      <c r="F515" s="213" t="s">
        <v>357</v>
      </c>
      <c r="L515" s="221"/>
    </row>
    <row r="516" spans="1:12" x14ac:dyDescent="0.2">
      <c r="A516" s="201" t="s">
        <v>33</v>
      </c>
      <c r="B516" s="219"/>
      <c r="D516" s="220"/>
      <c r="F516" s="216" t="s">
        <v>357</v>
      </c>
      <c r="L516" s="221"/>
    </row>
    <row r="517" spans="1:12" ht="12" thickBot="1" x14ac:dyDescent="0.25">
      <c r="A517" s="218" t="s">
        <v>35</v>
      </c>
      <c r="B517" s="219"/>
      <c r="D517" s="220"/>
      <c r="F517" s="217" t="s">
        <v>495</v>
      </c>
      <c r="L517" s="221"/>
    </row>
    <row r="518" spans="1:12" ht="11.25" customHeight="1" thickBot="1" x14ac:dyDescent="0.25">
      <c r="A518" s="218" t="s">
        <v>27</v>
      </c>
      <c r="B518" s="207">
        <v>126</v>
      </c>
      <c r="C518" s="208" t="s">
        <v>763</v>
      </c>
      <c r="D518" s="208" t="s">
        <v>131</v>
      </c>
      <c r="E518" s="209" t="s">
        <v>481</v>
      </c>
      <c r="F518" s="209" t="s">
        <v>764</v>
      </c>
      <c r="G518" s="208" t="s">
        <v>590</v>
      </c>
      <c r="H518" s="208">
        <f>ROUND(1.7,6)</f>
        <v>1.7</v>
      </c>
      <c r="I518" s="208">
        <v>0</v>
      </c>
      <c r="J518" s="208">
        <f>ROUND(H518,6) * I518</f>
        <v>0</v>
      </c>
      <c r="K518" s="210"/>
      <c r="L518" s="211">
        <f>ROUND(ROUND(H518,6) * ROUND(K518,2),2)</f>
        <v>0</v>
      </c>
    </row>
    <row r="519" spans="1:12" x14ac:dyDescent="0.2">
      <c r="A519" s="218" t="s">
        <v>31</v>
      </c>
      <c r="B519" s="219"/>
      <c r="D519" s="220"/>
      <c r="F519" s="213" t="s">
        <v>765</v>
      </c>
      <c r="L519" s="221"/>
    </row>
    <row r="520" spans="1:12" x14ac:dyDescent="0.2">
      <c r="A520" s="201" t="s">
        <v>33</v>
      </c>
      <c r="B520" s="219"/>
      <c r="D520" s="220"/>
      <c r="F520" s="216" t="s">
        <v>357</v>
      </c>
      <c r="L520" s="221"/>
    </row>
    <row r="521" spans="1:12" ht="45.75" thickBot="1" x14ac:dyDescent="0.25">
      <c r="A521" s="218" t="s">
        <v>35</v>
      </c>
      <c r="B521" s="219"/>
      <c r="D521" s="220"/>
      <c r="F521" s="217" t="s">
        <v>766</v>
      </c>
      <c r="L521" s="221"/>
    </row>
    <row r="522" spans="1:12" ht="11.25" customHeight="1" thickBot="1" x14ac:dyDescent="0.25">
      <c r="A522" s="218" t="s">
        <v>27</v>
      </c>
      <c r="B522" s="207">
        <v>127</v>
      </c>
      <c r="C522" s="208" t="s">
        <v>767</v>
      </c>
      <c r="D522" s="208" t="s">
        <v>131</v>
      </c>
      <c r="E522" s="209" t="s">
        <v>481</v>
      </c>
      <c r="F522" s="209" t="s">
        <v>768</v>
      </c>
      <c r="G522" s="208" t="s">
        <v>590</v>
      </c>
      <c r="H522" s="208">
        <f>ROUND(1.7,6)</f>
        <v>1.7</v>
      </c>
      <c r="I522" s="208">
        <v>0</v>
      </c>
      <c r="J522" s="208">
        <f>ROUND(H522,6) * I522</f>
        <v>0</v>
      </c>
      <c r="K522" s="210"/>
      <c r="L522" s="211">
        <f>ROUND(ROUND(H522,6) * ROUND(K522,2),2)</f>
        <v>0</v>
      </c>
    </row>
    <row r="523" spans="1:12" x14ac:dyDescent="0.2">
      <c r="A523" s="218" t="s">
        <v>31</v>
      </c>
      <c r="B523" s="219"/>
      <c r="D523" s="220"/>
      <c r="F523" s="213" t="s">
        <v>357</v>
      </c>
      <c r="L523" s="221"/>
    </row>
    <row r="524" spans="1:12" x14ac:dyDescent="0.2">
      <c r="A524" s="201" t="s">
        <v>33</v>
      </c>
      <c r="B524" s="219"/>
      <c r="D524" s="220"/>
      <c r="F524" s="216" t="s">
        <v>357</v>
      </c>
      <c r="L524" s="221"/>
    </row>
    <row r="525" spans="1:12" ht="23.25" thickBot="1" x14ac:dyDescent="0.25">
      <c r="A525" s="218" t="s">
        <v>35</v>
      </c>
      <c r="B525" s="219"/>
      <c r="D525" s="220"/>
      <c r="F525" s="217" t="s">
        <v>769</v>
      </c>
      <c r="L525" s="221"/>
    </row>
    <row r="526" spans="1:12" ht="11.25" customHeight="1" thickBot="1" x14ac:dyDescent="0.25">
      <c r="A526" s="218" t="s">
        <v>27</v>
      </c>
      <c r="B526" s="207">
        <v>128</v>
      </c>
      <c r="C526" s="208" t="s">
        <v>770</v>
      </c>
      <c r="D526" s="208" t="s">
        <v>131</v>
      </c>
      <c r="E526" s="209" t="s">
        <v>481</v>
      </c>
      <c r="F526" s="209" t="s">
        <v>771</v>
      </c>
      <c r="G526" s="208" t="s">
        <v>79</v>
      </c>
      <c r="H526" s="208">
        <f>ROUND(2,6)</f>
        <v>2</v>
      </c>
      <c r="I526" s="208">
        <v>0</v>
      </c>
      <c r="J526" s="208">
        <f>ROUND(H526,6) * I526</f>
        <v>0</v>
      </c>
      <c r="K526" s="210"/>
      <c r="L526" s="211">
        <f>ROUND(ROUND(H526,6) * ROUND(K526,2),2)</f>
        <v>0</v>
      </c>
    </row>
    <row r="527" spans="1:12" x14ac:dyDescent="0.2">
      <c r="A527" s="218" t="s">
        <v>31</v>
      </c>
      <c r="B527" s="219"/>
      <c r="D527" s="220"/>
      <c r="F527" s="213" t="s">
        <v>357</v>
      </c>
      <c r="L527" s="221"/>
    </row>
    <row r="528" spans="1:12" x14ac:dyDescent="0.2">
      <c r="A528" s="201" t="s">
        <v>33</v>
      </c>
      <c r="B528" s="219"/>
      <c r="D528" s="220"/>
      <c r="F528" s="216" t="s">
        <v>357</v>
      </c>
      <c r="L528" s="221"/>
    </row>
    <row r="529" spans="1:12" ht="12" thickBot="1" x14ac:dyDescent="0.25">
      <c r="A529" s="218" t="s">
        <v>35</v>
      </c>
      <c r="B529" s="219"/>
      <c r="D529" s="220"/>
      <c r="F529" s="217" t="s">
        <v>772</v>
      </c>
      <c r="L529" s="221"/>
    </row>
    <row r="530" spans="1:12" ht="11.25" customHeight="1" thickBot="1" x14ac:dyDescent="0.25">
      <c r="A530" s="218" t="s">
        <v>27</v>
      </c>
      <c r="B530" s="207">
        <v>129</v>
      </c>
      <c r="C530" s="208" t="s">
        <v>773</v>
      </c>
      <c r="D530" s="208" t="s">
        <v>131</v>
      </c>
      <c r="E530" s="209" t="s">
        <v>481</v>
      </c>
      <c r="F530" s="209" t="s">
        <v>774</v>
      </c>
      <c r="G530" s="208" t="s">
        <v>79</v>
      </c>
      <c r="H530" s="208">
        <f>ROUND(1,6)</f>
        <v>1</v>
      </c>
      <c r="I530" s="208">
        <v>0</v>
      </c>
      <c r="J530" s="208">
        <f>ROUND(H530,6) * I530</f>
        <v>0</v>
      </c>
      <c r="K530" s="210"/>
      <c r="L530" s="211">
        <f>ROUND(ROUND(H530,6) * ROUND(K530,2),2)</f>
        <v>0</v>
      </c>
    </row>
    <row r="531" spans="1:12" x14ac:dyDescent="0.2">
      <c r="A531" s="218" t="s">
        <v>31</v>
      </c>
      <c r="B531" s="219"/>
      <c r="D531" s="220"/>
      <c r="F531" s="213" t="s">
        <v>357</v>
      </c>
      <c r="L531" s="221"/>
    </row>
    <row r="532" spans="1:12" x14ac:dyDescent="0.2">
      <c r="A532" s="201" t="s">
        <v>33</v>
      </c>
      <c r="B532" s="219"/>
      <c r="D532" s="220"/>
      <c r="F532" s="216" t="s">
        <v>357</v>
      </c>
      <c r="L532" s="221"/>
    </row>
    <row r="533" spans="1:12" ht="34.5" thickBot="1" x14ac:dyDescent="0.25">
      <c r="A533" s="218" t="s">
        <v>35</v>
      </c>
      <c r="B533" s="219"/>
      <c r="D533" s="220"/>
      <c r="F533" s="217" t="s">
        <v>775</v>
      </c>
      <c r="L533" s="221"/>
    </row>
    <row r="534" spans="1:12" ht="13.5" customHeight="1" thickBot="1" x14ac:dyDescent="0.25">
      <c r="B534" s="222" t="s">
        <v>399</v>
      </c>
      <c r="C534" s="223" t="s">
        <v>400</v>
      </c>
      <c r="D534" s="223"/>
      <c r="E534" s="224"/>
      <c r="F534" s="224" t="s">
        <v>731</v>
      </c>
      <c r="G534" s="224"/>
      <c r="H534" s="224"/>
      <c r="I534" s="224"/>
      <c r="J534" s="224"/>
      <c r="K534" s="224"/>
      <c r="L534" s="225">
        <f>SUM(L450:L533)</f>
        <v>0</v>
      </c>
    </row>
    <row r="535" spans="1:12" ht="20.100000000000001" customHeight="1" thickBot="1" x14ac:dyDescent="0.25">
      <c r="A535" s="218" t="s">
        <v>369</v>
      </c>
      <c r="B535" s="226" t="s">
        <v>370</v>
      </c>
      <c r="C535" s="203" t="s">
        <v>19</v>
      </c>
      <c r="D535" s="228"/>
      <c r="E535" s="204"/>
      <c r="F535" s="205" t="s">
        <v>776</v>
      </c>
      <c r="G535" s="204"/>
      <c r="H535" s="204"/>
      <c r="I535" s="204"/>
      <c r="J535" s="204"/>
      <c r="K535" s="204"/>
      <c r="L535" s="206"/>
    </row>
    <row r="536" spans="1:12" ht="11.25" customHeight="1" thickBot="1" x14ac:dyDescent="0.25">
      <c r="A536" s="218" t="s">
        <v>27</v>
      </c>
      <c r="B536" s="207">
        <v>130</v>
      </c>
      <c r="C536" s="208" t="s">
        <v>372</v>
      </c>
      <c r="D536" s="208" t="s">
        <v>131</v>
      </c>
      <c r="E536" s="209" t="s">
        <v>373</v>
      </c>
      <c r="F536" s="209" t="s">
        <v>374</v>
      </c>
      <c r="G536" s="208" t="s">
        <v>67</v>
      </c>
      <c r="H536" s="208">
        <f>ROUND(14,6)</f>
        <v>14</v>
      </c>
      <c r="I536" s="208">
        <v>0</v>
      </c>
      <c r="J536" s="208">
        <f>ROUND(H536,6) * I536</f>
        <v>0</v>
      </c>
      <c r="K536" s="210"/>
      <c r="L536" s="211">
        <f>ROUND(ROUND(H536,6) * ROUND(K536,2),2)</f>
        <v>0</v>
      </c>
    </row>
    <row r="537" spans="1:12" x14ac:dyDescent="0.2">
      <c r="A537" s="218" t="s">
        <v>31</v>
      </c>
      <c r="B537" s="219"/>
      <c r="D537" s="220"/>
      <c r="F537" s="213" t="s">
        <v>777</v>
      </c>
      <c r="L537" s="221"/>
    </row>
    <row r="538" spans="1:12" ht="22.5" x14ac:dyDescent="0.2">
      <c r="A538" s="201" t="s">
        <v>33</v>
      </c>
      <c r="B538" s="219"/>
      <c r="D538" s="220"/>
      <c r="F538" s="216" t="s">
        <v>778</v>
      </c>
      <c r="L538" s="221"/>
    </row>
    <row r="539" spans="1:12" ht="270.75" thickBot="1" x14ac:dyDescent="0.25">
      <c r="A539" s="218" t="s">
        <v>35</v>
      </c>
      <c r="B539" s="219"/>
      <c r="D539" s="220"/>
      <c r="F539" s="217" t="s">
        <v>376</v>
      </c>
      <c r="L539" s="221"/>
    </row>
    <row r="540" spans="1:12" ht="11.25" customHeight="1" thickBot="1" x14ac:dyDescent="0.25">
      <c r="A540" s="218" t="s">
        <v>27</v>
      </c>
      <c r="B540" s="207">
        <v>131</v>
      </c>
      <c r="C540" s="208" t="s">
        <v>255</v>
      </c>
      <c r="D540" s="208" t="s">
        <v>17</v>
      </c>
      <c r="E540" s="209" t="s">
        <v>373</v>
      </c>
      <c r="F540" s="209" t="s">
        <v>254</v>
      </c>
      <c r="G540" s="208" t="s">
        <v>67</v>
      </c>
      <c r="H540" s="208">
        <f>ROUND(14,6)</f>
        <v>14</v>
      </c>
      <c r="I540" s="208">
        <v>0</v>
      </c>
      <c r="J540" s="208">
        <f>ROUND(H540,6) * I540</f>
        <v>0</v>
      </c>
      <c r="K540" s="210"/>
      <c r="L540" s="211">
        <f>ROUND(ROUND(H540,6) * ROUND(K540,2),2)</f>
        <v>0</v>
      </c>
    </row>
    <row r="541" spans="1:12" x14ac:dyDescent="0.2">
      <c r="A541" s="218" t="s">
        <v>31</v>
      </c>
      <c r="B541" s="219"/>
      <c r="D541" s="220"/>
      <c r="F541" s="213" t="s">
        <v>779</v>
      </c>
      <c r="L541" s="221"/>
    </row>
    <row r="542" spans="1:12" ht="22.5" x14ac:dyDescent="0.2">
      <c r="A542" s="201" t="s">
        <v>33</v>
      </c>
      <c r="B542" s="219"/>
      <c r="D542" s="220"/>
      <c r="F542" s="216" t="s">
        <v>780</v>
      </c>
      <c r="L542" s="221"/>
    </row>
    <row r="543" spans="1:12" ht="192" thickBot="1" x14ac:dyDescent="0.25">
      <c r="A543" s="218" t="s">
        <v>35</v>
      </c>
      <c r="B543" s="219"/>
      <c r="D543" s="220"/>
      <c r="F543" s="217" t="s">
        <v>781</v>
      </c>
      <c r="L543" s="221"/>
    </row>
    <row r="544" spans="1:12" ht="11.25" customHeight="1" thickBot="1" x14ac:dyDescent="0.25">
      <c r="A544" s="218" t="s">
        <v>27</v>
      </c>
      <c r="B544" s="207">
        <v>132</v>
      </c>
      <c r="C544" s="208" t="s">
        <v>380</v>
      </c>
      <c r="D544" s="208" t="s">
        <v>17</v>
      </c>
      <c r="E544" s="209" t="s">
        <v>373</v>
      </c>
      <c r="F544" s="209" t="s">
        <v>741</v>
      </c>
      <c r="G544" s="208" t="s">
        <v>119</v>
      </c>
      <c r="H544" s="208">
        <f>ROUND(50,6)</f>
        <v>50</v>
      </c>
      <c r="I544" s="208">
        <v>0</v>
      </c>
      <c r="J544" s="208">
        <f>ROUND(H544,6) * I544</f>
        <v>0</v>
      </c>
      <c r="K544" s="210"/>
      <c r="L544" s="211">
        <f>ROUND(ROUND(H544,6) * ROUND(K544,2),2)</f>
        <v>0</v>
      </c>
    </row>
    <row r="545" spans="1:12" x14ac:dyDescent="0.2">
      <c r="A545" s="218" t="s">
        <v>31</v>
      </c>
      <c r="B545" s="219"/>
      <c r="D545" s="220"/>
      <c r="F545" s="213" t="s">
        <v>782</v>
      </c>
      <c r="L545" s="221"/>
    </row>
    <row r="546" spans="1:12" ht="22.5" x14ac:dyDescent="0.2">
      <c r="A546" s="201" t="s">
        <v>33</v>
      </c>
      <c r="B546" s="219"/>
      <c r="D546" s="220"/>
      <c r="F546" s="216" t="s">
        <v>783</v>
      </c>
      <c r="L546" s="221"/>
    </row>
    <row r="547" spans="1:12" ht="12" thickBot="1" x14ac:dyDescent="0.25">
      <c r="A547" s="218" t="s">
        <v>35</v>
      </c>
      <c r="B547" s="219"/>
      <c r="D547" s="220"/>
      <c r="F547" s="217" t="s">
        <v>121</v>
      </c>
      <c r="L547" s="221"/>
    </row>
    <row r="548" spans="1:12" ht="11.25" customHeight="1" thickBot="1" x14ac:dyDescent="0.25">
      <c r="A548" s="218" t="s">
        <v>27</v>
      </c>
      <c r="B548" s="207">
        <v>133</v>
      </c>
      <c r="C548" s="208" t="s">
        <v>384</v>
      </c>
      <c r="D548" s="208" t="s">
        <v>17</v>
      </c>
      <c r="E548" s="209" t="s">
        <v>373</v>
      </c>
      <c r="F548" s="209" t="s">
        <v>742</v>
      </c>
      <c r="G548" s="208" t="s">
        <v>119</v>
      </c>
      <c r="H548" s="208">
        <f>ROUND(50,6)</f>
        <v>50</v>
      </c>
      <c r="I548" s="208">
        <v>0</v>
      </c>
      <c r="J548" s="208">
        <f>ROUND(H548,6) * I548</f>
        <v>0</v>
      </c>
      <c r="K548" s="210"/>
      <c r="L548" s="211">
        <f>ROUND(ROUND(H548,6) * ROUND(K548,2),2)</f>
        <v>0</v>
      </c>
    </row>
    <row r="549" spans="1:12" x14ac:dyDescent="0.2">
      <c r="A549" s="218" t="s">
        <v>31</v>
      </c>
      <c r="B549" s="219"/>
      <c r="D549" s="220"/>
      <c r="F549" s="213" t="s">
        <v>782</v>
      </c>
      <c r="L549" s="221"/>
    </row>
    <row r="550" spans="1:12" ht="22.5" x14ac:dyDescent="0.2">
      <c r="A550" s="201" t="s">
        <v>33</v>
      </c>
      <c r="B550" s="219"/>
      <c r="D550" s="220"/>
      <c r="F550" s="216" t="s">
        <v>783</v>
      </c>
      <c r="L550" s="221"/>
    </row>
    <row r="551" spans="1:12" ht="23.25" thickBot="1" x14ac:dyDescent="0.25">
      <c r="A551" s="218" t="s">
        <v>35</v>
      </c>
      <c r="B551" s="219"/>
      <c r="D551" s="220"/>
      <c r="F551" s="217" t="s">
        <v>386</v>
      </c>
      <c r="L551" s="221"/>
    </row>
    <row r="552" spans="1:12" ht="11.25" customHeight="1" thickBot="1" x14ac:dyDescent="0.25">
      <c r="A552" s="218" t="s">
        <v>27</v>
      </c>
      <c r="B552" s="207">
        <v>134</v>
      </c>
      <c r="C552" s="208" t="s">
        <v>784</v>
      </c>
      <c r="D552" s="208" t="s">
        <v>131</v>
      </c>
      <c r="E552" s="209" t="s">
        <v>373</v>
      </c>
      <c r="F552" s="209" t="s">
        <v>785</v>
      </c>
      <c r="G552" s="208" t="s">
        <v>73</v>
      </c>
      <c r="H552" s="208">
        <f>ROUND(55,6)</f>
        <v>55</v>
      </c>
      <c r="I552" s="208">
        <v>0</v>
      </c>
      <c r="J552" s="208">
        <f>ROUND(H552,6) * I552</f>
        <v>0</v>
      </c>
      <c r="K552" s="210"/>
      <c r="L552" s="211">
        <f>ROUND(ROUND(H552,6) * ROUND(K552,2),2)</f>
        <v>0</v>
      </c>
    </row>
    <row r="553" spans="1:12" x14ac:dyDescent="0.2">
      <c r="A553" s="218" t="s">
        <v>31</v>
      </c>
      <c r="B553" s="219"/>
      <c r="D553" s="220"/>
      <c r="F553" s="213" t="s">
        <v>786</v>
      </c>
      <c r="L553" s="221"/>
    </row>
    <row r="554" spans="1:12" ht="22.5" x14ac:dyDescent="0.2">
      <c r="A554" s="201" t="s">
        <v>33</v>
      </c>
      <c r="B554" s="219"/>
      <c r="D554" s="220"/>
      <c r="F554" s="216" t="s">
        <v>787</v>
      </c>
      <c r="L554" s="221"/>
    </row>
    <row r="555" spans="1:12" ht="102" thickBot="1" x14ac:dyDescent="0.25">
      <c r="A555" s="218" t="s">
        <v>35</v>
      </c>
      <c r="B555" s="219"/>
      <c r="D555" s="220"/>
      <c r="F555" s="217" t="s">
        <v>788</v>
      </c>
      <c r="L555" s="221"/>
    </row>
    <row r="556" spans="1:12" ht="11.25" customHeight="1" thickBot="1" x14ac:dyDescent="0.25">
      <c r="A556" s="218" t="s">
        <v>27</v>
      </c>
      <c r="B556" s="207">
        <v>135</v>
      </c>
      <c r="C556" s="208" t="s">
        <v>789</v>
      </c>
      <c r="D556" s="208" t="s">
        <v>131</v>
      </c>
      <c r="E556" s="209" t="s">
        <v>373</v>
      </c>
      <c r="F556" s="209" t="s">
        <v>790</v>
      </c>
      <c r="G556" s="208" t="s">
        <v>79</v>
      </c>
      <c r="H556" s="208">
        <f>ROUND(6,6)</f>
        <v>6</v>
      </c>
      <c r="I556" s="208">
        <v>0</v>
      </c>
      <c r="J556" s="208">
        <f>ROUND(H556,6) * I556</f>
        <v>0</v>
      </c>
      <c r="K556" s="210"/>
      <c r="L556" s="211">
        <f>ROUND(ROUND(H556,6) * ROUND(K556,2),2)</f>
        <v>0</v>
      </c>
    </row>
    <row r="557" spans="1:12" x14ac:dyDescent="0.2">
      <c r="A557" s="218" t="s">
        <v>31</v>
      </c>
      <c r="B557" s="219"/>
      <c r="D557" s="220"/>
      <c r="F557" s="213" t="s">
        <v>791</v>
      </c>
      <c r="L557" s="221"/>
    </row>
    <row r="558" spans="1:12" ht="22.5" x14ac:dyDescent="0.2">
      <c r="A558" s="201" t="s">
        <v>33</v>
      </c>
      <c r="B558" s="219"/>
      <c r="D558" s="220"/>
      <c r="F558" s="216" t="s">
        <v>792</v>
      </c>
      <c r="L558" s="221"/>
    </row>
    <row r="559" spans="1:12" ht="90.75" thickBot="1" x14ac:dyDescent="0.25">
      <c r="A559" s="218" t="s">
        <v>35</v>
      </c>
      <c r="B559" s="219"/>
      <c r="D559" s="220"/>
      <c r="F559" s="217" t="s">
        <v>793</v>
      </c>
      <c r="L559" s="221"/>
    </row>
    <row r="560" spans="1:12" ht="11.25" customHeight="1" thickBot="1" x14ac:dyDescent="0.25">
      <c r="A560" s="218" t="s">
        <v>27</v>
      </c>
      <c r="B560" s="207">
        <v>136</v>
      </c>
      <c r="C560" s="208" t="s">
        <v>407</v>
      </c>
      <c r="D560" s="208" t="s">
        <v>17</v>
      </c>
      <c r="E560" s="209" t="s">
        <v>373</v>
      </c>
      <c r="F560" s="209" t="s">
        <v>500</v>
      </c>
      <c r="G560" s="208" t="s">
        <v>79</v>
      </c>
      <c r="H560" s="208">
        <f>ROUND(1,6)</f>
        <v>1</v>
      </c>
      <c r="I560" s="208">
        <v>0</v>
      </c>
      <c r="J560" s="208">
        <f>ROUND(H560,6) * I560</f>
        <v>0</v>
      </c>
      <c r="K560" s="210"/>
      <c r="L560" s="211">
        <f>ROUND(ROUND(H560,6) * ROUND(K560,2),2)</f>
        <v>0</v>
      </c>
    </row>
    <row r="561" spans="1:12" x14ac:dyDescent="0.2">
      <c r="A561" s="218" t="s">
        <v>31</v>
      </c>
      <c r="B561" s="219"/>
      <c r="D561" s="220"/>
      <c r="F561" s="213" t="s">
        <v>794</v>
      </c>
      <c r="L561" s="221"/>
    </row>
    <row r="562" spans="1:12" ht="22.5" x14ac:dyDescent="0.2">
      <c r="A562" s="201" t="s">
        <v>33</v>
      </c>
      <c r="B562" s="219"/>
      <c r="D562" s="220"/>
      <c r="F562" s="216" t="s">
        <v>795</v>
      </c>
      <c r="L562" s="221"/>
    </row>
    <row r="563" spans="1:12" ht="68.25" thickBot="1" x14ac:dyDescent="0.25">
      <c r="A563" s="218" t="s">
        <v>35</v>
      </c>
      <c r="B563" s="219"/>
      <c r="D563" s="220"/>
      <c r="F563" s="217" t="s">
        <v>410</v>
      </c>
      <c r="L563" s="221"/>
    </row>
    <row r="564" spans="1:12" ht="11.25" customHeight="1" thickBot="1" x14ac:dyDescent="0.25">
      <c r="A564" s="218" t="s">
        <v>27</v>
      </c>
      <c r="B564" s="207">
        <v>137</v>
      </c>
      <c r="C564" s="208" t="s">
        <v>501</v>
      </c>
      <c r="D564" s="208" t="s">
        <v>17</v>
      </c>
      <c r="E564" s="209" t="s">
        <v>373</v>
      </c>
      <c r="F564" s="209" t="s">
        <v>502</v>
      </c>
      <c r="G564" s="208" t="s">
        <v>79</v>
      </c>
      <c r="H564" s="208">
        <f>ROUND(10,6)</f>
        <v>10</v>
      </c>
      <c r="I564" s="208">
        <v>0</v>
      </c>
      <c r="J564" s="208">
        <f>ROUND(H564,6) * I564</f>
        <v>0</v>
      </c>
      <c r="K564" s="210"/>
      <c r="L564" s="211">
        <f>ROUND(ROUND(H564,6) * ROUND(K564,2),2)</f>
        <v>0</v>
      </c>
    </row>
    <row r="565" spans="1:12" x14ac:dyDescent="0.2">
      <c r="A565" s="218" t="s">
        <v>31</v>
      </c>
      <c r="B565" s="219"/>
      <c r="D565" s="220"/>
      <c r="F565" s="213" t="s">
        <v>796</v>
      </c>
      <c r="L565" s="221"/>
    </row>
    <row r="566" spans="1:12" ht="22.5" x14ac:dyDescent="0.2">
      <c r="A566" s="201" t="s">
        <v>33</v>
      </c>
      <c r="B566" s="219"/>
      <c r="D566" s="220"/>
      <c r="F566" s="216" t="s">
        <v>797</v>
      </c>
      <c r="L566" s="221"/>
    </row>
    <row r="567" spans="1:12" ht="68.25" thickBot="1" x14ac:dyDescent="0.25">
      <c r="A567" s="218" t="s">
        <v>35</v>
      </c>
      <c r="B567" s="219"/>
      <c r="D567" s="220"/>
      <c r="F567" s="217" t="s">
        <v>798</v>
      </c>
      <c r="L567" s="221"/>
    </row>
    <row r="568" spans="1:12" ht="11.25" customHeight="1" thickBot="1" x14ac:dyDescent="0.25">
      <c r="A568" s="218" t="s">
        <v>27</v>
      </c>
      <c r="B568" s="207">
        <v>138</v>
      </c>
      <c r="C568" s="208" t="s">
        <v>799</v>
      </c>
      <c r="D568" s="208" t="s">
        <v>131</v>
      </c>
      <c r="E568" s="209" t="s">
        <v>373</v>
      </c>
      <c r="F568" s="209" t="s">
        <v>800</v>
      </c>
      <c r="G568" s="208" t="s">
        <v>79</v>
      </c>
      <c r="H568" s="208">
        <f>ROUND(2,6)</f>
        <v>2</v>
      </c>
      <c r="I568" s="208">
        <v>0</v>
      </c>
      <c r="J568" s="208">
        <f>ROUND(H568,6) * I568</f>
        <v>0</v>
      </c>
      <c r="K568" s="210"/>
      <c r="L568" s="211">
        <f>ROUND(ROUND(H568,6) * ROUND(K568,2),2)</f>
        <v>0</v>
      </c>
    </row>
    <row r="569" spans="1:12" x14ac:dyDescent="0.2">
      <c r="A569" s="218" t="s">
        <v>31</v>
      </c>
      <c r="B569" s="219"/>
      <c r="D569" s="220"/>
      <c r="F569" s="213" t="s">
        <v>801</v>
      </c>
      <c r="L569" s="221"/>
    </row>
    <row r="570" spans="1:12" ht="22.5" x14ac:dyDescent="0.2">
      <c r="A570" s="201" t="s">
        <v>33</v>
      </c>
      <c r="B570" s="219"/>
      <c r="D570" s="220"/>
      <c r="F570" s="216" t="s">
        <v>802</v>
      </c>
      <c r="L570" s="221"/>
    </row>
    <row r="571" spans="1:12" ht="90.75" thickBot="1" x14ac:dyDescent="0.25">
      <c r="A571" s="218" t="s">
        <v>35</v>
      </c>
      <c r="B571" s="219"/>
      <c r="D571" s="220"/>
      <c r="F571" s="217" t="s">
        <v>803</v>
      </c>
      <c r="L571" s="221"/>
    </row>
    <row r="572" spans="1:12" ht="11.25" customHeight="1" thickBot="1" x14ac:dyDescent="0.25">
      <c r="A572" s="218" t="s">
        <v>27</v>
      </c>
      <c r="B572" s="207">
        <v>139</v>
      </c>
      <c r="C572" s="208" t="s">
        <v>804</v>
      </c>
      <c r="D572" s="208" t="s">
        <v>131</v>
      </c>
      <c r="E572" s="209" t="s">
        <v>373</v>
      </c>
      <c r="F572" s="209" t="s">
        <v>805</v>
      </c>
      <c r="G572" s="208" t="s">
        <v>30</v>
      </c>
      <c r="H572" s="208">
        <f>ROUND(1,6)</f>
        <v>1</v>
      </c>
      <c r="I572" s="208">
        <v>0</v>
      </c>
      <c r="J572" s="208">
        <f>ROUND(H572,6) * I572</f>
        <v>0</v>
      </c>
      <c r="K572" s="210"/>
      <c r="L572" s="211">
        <f>ROUND(ROUND(H572,6) * ROUND(K572,2),2)</f>
        <v>0</v>
      </c>
    </row>
    <row r="573" spans="1:12" x14ac:dyDescent="0.2">
      <c r="A573" s="218" t="s">
        <v>31</v>
      </c>
      <c r="B573" s="219"/>
      <c r="D573" s="220"/>
      <c r="F573" s="213" t="s">
        <v>806</v>
      </c>
      <c r="L573" s="221"/>
    </row>
    <row r="574" spans="1:12" ht="22.5" x14ac:dyDescent="0.2">
      <c r="A574" s="201" t="s">
        <v>33</v>
      </c>
      <c r="B574" s="219"/>
      <c r="D574" s="220"/>
      <c r="F574" s="216" t="s">
        <v>807</v>
      </c>
      <c r="L574" s="221"/>
    </row>
    <row r="575" spans="1:12" ht="113.25" thickBot="1" x14ac:dyDescent="0.25">
      <c r="A575" s="218" t="s">
        <v>35</v>
      </c>
      <c r="B575" s="219"/>
      <c r="D575" s="220"/>
      <c r="F575" s="217" t="s">
        <v>808</v>
      </c>
      <c r="L575" s="221"/>
    </row>
    <row r="576" spans="1:12" ht="13.5" customHeight="1" thickBot="1" x14ac:dyDescent="0.25">
      <c r="B576" s="222" t="s">
        <v>399</v>
      </c>
      <c r="C576" s="223" t="s">
        <v>400</v>
      </c>
      <c r="D576" s="224"/>
      <c r="E576" s="224"/>
      <c r="F576" s="224" t="s">
        <v>776</v>
      </c>
      <c r="G576" s="224"/>
      <c r="H576" s="224"/>
      <c r="I576" s="224"/>
      <c r="J576" s="224"/>
      <c r="K576" s="224"/>
      <c r="L576" s="225">
        <f>SUM(L536:L575)</f>
        <v>0</v>
      </c>
    </row>
  </sheetData>
  <autoFilter ref="A12:L12" xr:uid="{00000000-0009-0000-0000-000000000000}"/>
  <mergeCells count="28">
    <mergeCell ref="K10:L11"/>
    <mergeCell ref="B8:D8"/>
    <mergeCell ref="G8:H8"/>
    <mergeCell ref="I8:J8"/>
    <mergeCell ref="B9:J9"/>
    <mergeCell ref="B10:B12"/>
    <mergeCell ref="C10:C12"/>
    <mergeCell ref="D10:D12"/>
    <mergeCell ref="E10:E12"/>
    <mergeCell ref="F10:F12"/>
    <mergeCell ref="G10:G12"/>
    <mergeCell ref="B7:D7"/>
    <mergeCell ref="F7:H7"/>
    <mergeCell ref="I7:J7"/>
    <mergeCell ref="H10:H12"/>
    <mergeCell ref="I10:I12"/>
    <mergeCell ref="J10:J12"/>
    <mergeCell ref="K2:L2"/>
    <mergeCell ref="K3:L3"/>
    <mergeCell ref="F5:H5"/>
    <mergeCell ref="I5:J5"/>
    <mergeCell ref="F6:H6"/>
    <mergeCell ref="I6:J6"/>
    <mergeCell ref="B4:D4"/>
    <mergeCell ref="I4:J4"/>
    <mergeCell ref="B1:H1"/>
    <mergeCell ref="B2:C2"/>
    <mergeCell ref="I2:J2"/>
  </mergeCells>
  <conditionalFormatting sqref="F6">
    <cfRule type="expression" dxfId="62" priority="1">
      <formula>$E$5="Ostatní"</formula>
    </cfRule>
    <cfRule type="expression" dxfId="61" priority="2">
      <formula>$E$6="Ostatní"</formula>
    </cfRule>
  </conditionalFormatting>
  <dataValidations count="9">
    <dataValidation allowBlank="1" showInputMessage="1" showErrorMessage="1" promptTitle="Číselné označení SO/PS " prompt="musí být uvedeno i v názvu listu SO (nebo PS) XX-XX-XX._x000a_Každé SO/PS musí být zpracováno v samostatném formuláři." sqref="D3" xr:uid="{3DD8A6E6-993C-49EB-8D02-9CC249BAEB43}"/>
    <dataValidation type="date" allowBlank="1" showInputMessage="1" showErrorMessage="1" prompt="Uvede se předpokládaná doba zahájení realizace konkrétního SO/PS dle Harmonogramu výstavby (den.měsíc.rok - např. 01.12.2020), který je uveden v příslušné části dokumentace stavby." sqref="E7" xr:uid="{AFA70535-F49A-41F0-A9C1-DBCA7FD30A82}">
      <formula1>42370</formula1>
      <formula2>55153</formula2>
    </dataValidation>
    <dataValidation type="date" allowBlank="1" showInputMessage="1" showErrorMessage="1" prompt="Uvede se předpokládaná doba ukončení realizace konkrétního SO/PS dle Harmonogramu výstavby (den.měsíc.rok - např. 01.12.2020), který je uveden v příslušné části dokumentace stavby." sqref="E8" xr:uid="{27E71326-66CC-4383-9565-553BB93D6FE1}">
      <formula1>42370</formula1>
      <formula2>55153</formula2>
    </dataValidation>
    <dataValidation allowBlank="1" showInputMessage="1" showErrorMessage="1" promptTitle="S-kód" prompt="Číslo pod kterým je stavba evidovaná v systému SŽDC." sqref="K6" xr:uid="{93F65747-483A-4C23-B783-75EA80B52A65}"/>
    <dataValidation type="date" allowBlank="1" showInputMessage="1" showErrorMessage="1" errorTitle="Špatný datum" error="Datum musí být v rozmezí_x000a_od 1.1.2016_x000a_do 31.12.2050" promptTitle="Vložit datum" prompt="ve formátu: dd.mm.rrrr" sqref="K8" xr:uid="{DFD3F7A4-48F0-45EE-B3B8-DCAF8708B138}">
      <formula1>42370</formula1>
      <formula2>55153</formula2>
    </dataValidation>
    <dataValidation type="list" allowBlank="1" showInputMessage="1" showErrorMessage="1" promptTitle="Klasifikace" prompt="pro zatřídění stavebních a inženýrských objektů_x000a_(viz Portál veřejných zakázek MMR):_x000a_Struktura klasifikace:_x000a_1. až 3. místo obor_x000a_4. místo skupina_x000a_5. místo podskupina_x000a_6. místo konstrukčně materiálová charakteristika_x000a_7. místo druh stavební akce_x000a_" sqref="K4" xr:uid="{2623C26E-11F8-4C90-AFD5-A76A21FA0B35}">
      <formula1>"801,802,803,811,812, 813, 814,815, 817, 821,822, 823,824,825,826,827,828,831,832,833,838,839"</formula1>
    </dataValidation>
    <dataValidation type="list" allowBlank="1" showInputMessage="1" showErrorMessage="1" promptTitle="Výběr stádia dle seznamu:" prompt="Stádium 3_x000a_Stádium 2" sqref="E5" xr:uid="{E7B34682-CD20-446E-AB45-264BEB52F588}">
      <formula1>"Stádium 2,Stádium 3"</formula1>
    </dataValidation>
    <dataValidation type="date" allowBlank="1" showInputMessage="1" showErrorMessage="1" sqref="L8" xr:uid="{883898FC-8BB5-4725-BD07-BDB010273A3E}">
      <formula1>42370</formula1>
      <formula2>55153</formula2>
    </dataValidation>
    <dataValidation type="list" allowBlank="1" showInputMessage="1" showErrorMessage="1" sqref="E6" xr:uid="{0BCADE5B-DE86-47AA-8EC2-28AE667F4AA9}">
      <formula1>"SŽ, Ostatní"</formula1>
    </dataValidation>
  </dataValidations>
  <pageMargins left="0.70833330000000005" right="0.70833330000000005" top="0.74791660000000004" bottom="0.74791660000000004" header="0.3152778" footer="0.3152778"/>
  <pageSetup paperSize="9" scale="69" fitToHeight="0" orientation="landscape" blackAndWhite="1" r:id="rId1"/>
  <headerFooter>
    <oddHeader>&amp;L&amp;"Arial,Tučné"&amp;10FORMULÁŘ SO/PS
&amp;"Arial,Kurzíva"&amp;8verze SOPS/PR/2017/11/01</oddHeader>
    <oddFooter>&amp;L&amp;"Arial,Obyčejné"&amp;10&amp;A&amp;R&amp;"Arial,Obyčejné"&amp;10&amp;P/&amp;N</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C4145-94E4-43BD-A40E-85F818DBBAAC}">
  <dimension ref="A1:J25"/>
  <sheetViews>
    <sheetView zoomScale="115" zoomScaleNormal="115" workbookViewId="0">
      <pane ySplit="7" topLeftCell="A8" activePane="bottomLeft" state="frozen"/>
      <selection pane="bottomLeft" activeCell="H9" sqref="H9"/>
    </sheetView>
  </sheetViews>
  <sheetFormatPr defaultRowHeight="15" x14ac:dyDescent="0.25"/>
  <cols>
    <col min="1" max="1" width="10" style="232" customWidth="1"/>
    <col min="2" max="2" width="12" style="232" customWidth="1"/>
    <col min="3" max="3" width="8.625" style="232" customWidth="1"/>
    <col min="4" max="4" width="8.875" style="232" bestFit="1" customWidth="1"/>
    <col min="5" max="5" width="63.125" style="232" bestFit="1" customWidth="1"/>
    <col min="6" max="7" width="9" style="232"/>
    <col min="8" max="8" width="10.75" style="232" customWidth="1"/>
    <col min="9" max="9" width="11" style="232" customWidth="1"/>
    <col min="10" max="13" width="9" style="232"/>
    <col min="14" max="14" width="7.5" style="232" customWidth="1"/>
    <col min="15" max="16384" width="9" style="232"/>
  </cols>
  <sheetData>
    <row r="1" spans="1:10" x14ac:dyDescent="0.25">
      <c r="A1" s="229"/>
      <c r="B1" s="230"/>
      <c r="C1" s="230"/>
      <c r="D1" s="230"/>
      <c r="E1" s="230"/>
      <c r="F1" s="230"/>
      <c r="G1" s="230"/>
      <c r="H1" s="230"/>
      <c r="I1" s="231"/>
    </row>
    <row r="2" spans="1:10" ht="20.25" x14ac:dyDescent="0.25">
      <c r="A2" s="233"/>
      <c r="B2" s="234"/>
      <c r="C2" s="234"/>
      <c r="D2" s="234"/>
      <c r="E2" s="235" t="s">
        <v>809</v>
      </c>
      <c r="F2" s="234"/>
      <c r="G2" s="234"/>
      <c r="H2" s="236"/>
      <c r="I2" s="237"/>
    </row>
    <row r="3" spans="1:10" ht="30" x14ac:dyDescent="0.25">
      <c r="A3" s="233" t="s">
        <v>0</v>
      </c>
      <c r="B3" s="238" t="s">
        <v>1</v>
      </c>
      <c r="C3" s="404"/>
      <c r="D3" s="405"/>
      <c r="E3" s="239" t="s">
        <v>810</v>
      </c>
      <c r="F3" s="234"/>
      <c r="G3" s="240"/>
      <c r="H3" s="241" t="s">
        <v>811</v>
      </c>
      <c r="I3" s="242">
        <f>SUM(I8:I1449)</f>
        <v>0</v>
      </c>
    </row>
    <row r="4" spans="1:10" x14ac:dyDescent="0.25">
      <c r="A4" s="233" t="s">
        <v>3</v>
      </c>
      <c r="B4" s="243" t="s">
        <v>4</v>
      </c>
      <c r="C4" s="406" t="s">
        <v>811</v>
      </c>
      <c r="D4" s="407"/>
      <c r="E4" s="244" t="s">
        <v>812</v>
      </c>
      <c r="F4" s="236"/>
      <c r="G4" s="236"/>
      <c r="H4" s="245"/>
      <c r="I4" s="246"/>
    </row>
    <row r="5" spans="1:10" x14ac:dyDescent="0.25">
      <c r="A5" s="401" t="s">
        <v>7</v>
      </c>
      <c r="B5" s="402" t="s">
        <v>8</v>
      </c>
      <c r="C5" s="402" t="s">
        <v>9</v>
      </c>
      <c r="D5" s="402" t="s">
        <v>10</v>
      </c>
      <c r="E5" s="402" t="s">
        <v>11</v>
      </c>
      <c r="F5" s="402" t="s">
        <v>12</v>
      </c>
      <c r="G5" s="402" t="s">
        <v>13</v>
      </c>
      <c r="H5" s="402" t="s">
        <v>14</v>
      </c>
      <c r="I5" s="403"/>
    </row>
    <row r="6" spans="1:10" x14ac:dyDescent="0.25">
      <c r="A6" s="401"/>
      <c r="B6" s="402"/>
      <c r="C6" s="402"/>
      <c r="D6" s="402"/>
      <c r="E6" s="402"/>
      <c r="F6" s="402"/>
      <c r="G6" s="402"/>
      <c r="H6" s="247" t="s">
        <v>15</v>
      </c>
      <c r="I6" s="248" t="s">
        <v>16</v>
      </c>
    </row>
    <row r="7" spans="1:10" ht="15.75" thickBot="1" x14ac:dyDescent="0.3">
      <c r="A7" s="249" t="s">
        <v>25</v>
      </c>
      <c r="B7" s="250" t="s">
        <v>131</v>
      </c>
      <c r="C7" s="250" t="s">
        <v>17</v>
      </c>
      <c r="D7" s="250" t="s">
        <v>18</v>
      </c>
      <c r="E7" s="250" t="s">
        <v>19</v>
      </c>
      <c r="F7" s="250" t="s">
        <v>20</v>
      </c>
      <c r="G7" s="250" t="s">
        <v>21</v>
      </c>
      <c r="H7" s="250" t="s">
        <v>22</v>
      </c>
      <c r="I7" s="251" t="s">
        <v>23</v>
      </c>
    </row>
    <row r="8" spans="1:10" s="256" customFormat="1" ht="15.75" thickBot="1" x14ac:dyDescent="0.3">
      <c r="A8" s="252" t="s">
        <v>24</v>
      </c>
      <c r="B8" s="253" t="s">
        <v>813</v>
      </c>
      <c r="C8" s="253" t="s">
        <v>814</v>
      </c>
      <c r="D8" s="253"/>
      <c r="E8" s="253" t="s">
        <v>815</v>
      </c>
      <c r="F8" s="253"/>
      <c r="G8" s="253"/>
      <c r="H8" s="253"/>
      <c r="I8" s="254"/>
      <c r="J8" s="255"/>
    </row>
    <row r="9" spans="1:10" s="265" customFormat="1" x14ac:dyDescent="0.2">
      <c r="A9" s="257" t="s">
        <v>27</v>
      </c>
      <c r="B9" s="258">
        <v>1</v>
      </c>
      <c r="C9" s="259" t="s">
        <v>816</v>
      </c>
      <c r="D9" s="259" t="s">
        <v>817</v>
      </c>
      <c r="E9" s="259" t="s">
        <v>818</v>
      </c>
      <c r="F9" s="260" t="s">
        <v>470</v>
      </c>
      <c r="G9" s="261">
        <v>4</v>
      </c>
      <c r="H9" s="262"/>
      <c r="I9" s="263">
        <f t="shared" ref="I9" si="0">ROUND(G9*H9,2)</f>
        <v>0</v>
      </c>
      <c r="J9" s="264"/>
    </row>
    <row r="10" spans="1:10" x14ac:dyDescent="0.25">
      <c r="A10" s="266" t="s">
        <v>31</v>
      </c>
      <c r="B10" s="267"/>
      <c r="C10" s="268"/>
      <c r="D10" s="268"/>
      <c r="E10" s="268"/>
      <c r="F10" s="268"/>
      <c r="G10" s="269"/>
      <c r="H10" s="268"/>
      <c r="I10" s="270"/>
      <c r="J10" s="271"/>
    </row>
    <row r="11" spans="1:10" x14ac:dyDescent="0.25">
      <c r="A11" s="266" t="s">
        <v>33</v>
      </c>
      <c r="B11" s="267"/>
      <c r="C11" s="268"/>
      <c r="D11" s="268"/>
      <c r="E11" s="268" t="s">
        <v>819</v>
      </c>
      <c r="F11" s="268"/>
      <c r="G11" s="269"/>
      <c r="H11" s="268"/>
      <c r="I11" s="270"/>
      <c r="J11" s="271"/>
    </row>
    <row r="12" spans="1:10" ht="79.5" thickBot="1" x14ac:dyDescent="0.3">
      <c r="A12" s="272" t="s">
        <v>35</v>
      </c>
      <c r="B12" s="267"/>
      <c r="C12" s="268"/>
      <c r="D12" s="268"/>
      <c r="E12" s="273" t="s">
        <v>820</v>
      </c>
      <c r="F12" s="268"/>
      <c r="G12" s="269"/>
      <c r="H12" s="268"/>
      <c r="I12" s="270"/>
      <c r="J12" s="271"/>
    </row>
    <row r="13" spans="1:10" s="275" customFormat="1" ht="15.75" thickBot="1" x14ac:dyDescent="0.3">
      <c r="A13" s="252" t="s">
        <v>24</v>
      </c>
      <c r="B13" s="253" t="s">
        <v>813</v>
      </c>
      <c r="C13" s="253" t="s">
        <v>821</v>
      </c>
      <c r="D13" s="253"/>
      <c r="E13" s="253" t="s">
        <v>822</v>
      </c>
      <c r="F13" s="253"/>
      <c r="G13" s="261"/>
      <c r="H13" s="253"/>
      <c r="I13" s="254"/>
      <c r="J13" s="274"/>
    </row>
    <row r="14" spans="1:10" s="265" customFormat="1" x14ac:dyDescent="0.2">
      <c r="A14" s="257" t="s">
        <v>27</v>
      </c>
      <c r="B14" s="258">
        <v>2</v>
      </c>
      <c r="C14" s="259" t="s">
        <v>823</v>
      </c>
      <c r="D14" s="259" t="s">
        <v>817</v>
      </c>
      <c r="E14" s="259" t="s">
        <v>824</v>
      </c>
      <c r="F14" s="260" t="s">
        <v>79</v>
      </c>
      <c r="G14" s="261">
        <v>1</v>
      </c>
      <c r="H14" s="262"/>
      <c r="I14" s="263">
        <f t="shared" ref="I14:I18" si="1">ROUND(G14*H14,2)</f>
        <v>0</v>
      </c>
      <c r="J14" s="264"/>
    </row>
    <row r="15" spans="1:10" x14ac:dyDescent="0.25">
      <c r="A15" s="266" t="s">
        <v>31</v>
      </c>
      <c r="B15" s="267"/>
      <c r="C15" s="268"/>
      <c r="D15" s="268"/>
      <c r="E15" s="268"/>
      <c r="F15" s="268"/>
      <c r="G15" s="269"/>
      <c r="H15" s="268"/>
      <c r="I15" s="270"/>
      <c r="J15" s="271"/>
    </row>
    <row r="16" spans="1:10" x14ac:dyDescent="0.25">
      <c r="A16" s="266" t="s">
        <v>33</v>
      </c>
      <c r="B16" s="267"/>
      <c r="C16" s="268"/>
      <c r="D16" s="268"/>
      <c r="E16" s="268" t="s">
        <v>819</v>
      </c>
      <c r="F16" s="268"/>
      <c r="G16" s="269"/>
      <c r="H16" s="268"/>
      <c r="I16" s="270"/>
      <c r="J16" s="271"/>
    </row>
    <row r="17" spans="1:10" ht="236.25" x14ac:dyDescent="0.25">
      <c r="A17" s="272" t="s">
        <v>35</v>
      </c>
      <c r="B17" s="267"/>
      <c r="C17" s="268"/>
      <c r="D17" s="268"/>
      <c r="E17" s="276" t="s">
        <v>825</v>
      </c>
      <c r="F17" s="268"/>
      <c r="G17" s="269"/>
      <c r="H17" s="268"/>
      <c r="I17" s="270"/>
      <c r="J17" s="271"/>
    </row>
    <row r="18" spans="1:10" s="265" customFormat="1" x14ac:dyDescent="0.2">
      <c r="A18" s="257" t="s">
        <v>27</v>
      </c>
      <c r="B18" s="258">
        <v>3</v>
      </c>
      <c r="C18" s="259" t="s">
        <v>826</v>
      </c>
      <c r="D18" s="259" t="s">
        <v>817</v>
      </c>
      <c r="E18" s="259" t="s">
        <v>827</v>
      </c>
      <c r="F18" s="260" t="s">
        <v>79</v>
      </c>
      <c r="G18" s="261">
        <v>1</v>
      </c>
      <c r="H18" s="262"/>
      <c r="I18" s="263">
        <f t="shared" si="1"/>
        <v>0</v>
      </c>
      <c r="J18" s="264"/>
    </row>
    <row r="19" spans="1:10" x14ac:dyDescent="0.25">
      <c r="A19" s="266" t="s">
        <v>31</v>
      </c>
      <c r="B19" s="267"/>
      <c r="C19" s="268"/>
      <c r="D19" s="268"/>
      <c r="E19" s="268"/>
      <c r="F19" s="268"/>
      <c r="G19" s="269"/>
      <c r="H19" s="268"/>
      <c r="I19" s="270"/>
      <c r="J19" s="271"/>
    </row>
    <row r="20" spans="1:10" x14ac:dyDescent="0.25">
      <c r="A20" s="266" t="s">
        <v>33</v>
      </c>
      <c r="B20" s="267"/>
      <c r="C20" s="268"/>
      <c r="D20" s="268"/>
      <c r="E20" s="268" t="s">
        <v>819</v>
      </c>
      <c r="F20" s="268"/>
      <c r="G20" s="269"/>
      <c r="H20" s="268"/>
      <c r="I20" s="270"/>
      <c r="J20" s="271"/>
    </row>
    <row r="21" spans="1:10" ht="168.75" x14ac:dyDescent="0.25">
      <c r="A21" s="272" t="s">
        <v>35</v>
      </c>
      <c r="B21" s="267"/>
      <c r="C21" s="268"/>
      <c r="D21" s="268"/>
      <c r="E21" s="273" t="s">
        <v>828</v>
      </c>
      <c r="F21" s="268"/>
      <c r="G21" s="269"/>
      <c r="H21" s="268"/>
      <c r="I21" s="270"/>
      <c r="J21" s="271"/>
    </row>
    <row r="22" spans="1:10" x14ac:dyDescent="0.25">
      <c r="A22" s="257" t="s">
        <v>27</v>
      </c>
      <c r="B22" s="258">
        <v>4</v>
      </c>
      <c r="C22" s="259" t="s">
        <v>829</v>
      </c>
      <c r="D22" s="259" t="s">
        <v>817</v>
      </c>
      <c r="E22" s="259" t="s">
        <v>830</v>
      </c>
      <c r="F22" s="260" t="s">
        <v>470</v>
      </c>
      <c r="G22" s="261">
        <v>4</v>
      </c>
      <c r="H22" s="262"/>
      <c r="I22" s="263">
        <f t="shared" ref="I22" si="2">ROUND(G22*H22,2)</f>
        <v>0</v>
      </c>
      <c r="J22" s="271"/>
    </row>
    <row r="23" spans="1:10" x14ac:dyDescent="0.25">
      <c r="A23" s="266" t="s">
        <v>31</v>
      </c>
      <c r="B23" s="267"/>
      <c r="C23" s="268"/>
      <c r="D23" s="268"/>
      <c r="E23" s="268"/>
      <c r="F23" s="268"/>
      <c r="G23" s="269"/>
      <c r="H23" s="268"/>
      <c r="I23" s="270"/>
      <c r="J23" s="271"/>
    </row>
    <row r="24" spans="1:10" x14ac:dyDescent="0.25">
      <c r="A24" s="266" t="s">
        <v>33</v>
      </c>
      <c r="B24" s="267"/>
      <c r="C24" s="268"/>
      <c r="D24" s="268"/>
      <c r="E24" s="268" t="s">
        <v>819</v>
      </c>
      <c r="F24" s="268"/>
      <c r="G24" s="269"/>
      <c r="H24" s="268"/>
      <c r="I24" s="270"/>
      <c r="J24" s="271"/>
    </row>
    <row r="25" spans="1:10" ht="146.25" x14ac:dyDescent="0.25">
      <c r="A25" s="272" t="s">
        <v>35</v>
      </c>
      <c r="B25" s="267"/>
      <c r="C25" s="268"/>
      <c r="D25" s="268"/>
      <c r="E25" s="273" t="s">
        <v>831</v>
      </c>
      <c r="F25" s="268"/>
      <c r="G25" s="269"/>
      <c r="H25" s="268"/>
      <c r="I25" s="270"/>
      <c r="J25" s="271"/>
    </row>
  </sheetData>
  <autoFilter ref="A7:S21" xr:uid="{00000000-0009-0000-0000-000000000000}"/>
  <mergeCells count="10">
    <mergeCell ref="F5:F6"/>
    <mergeCell ref="G5:G6"/>
    <mergeCell ref="H5:I5"/>
    <mergeCell ref="C3:D3"/>
    <mergeCell ref="C4:D4"/>
    <mergeCell ref="A5:A6"/>
    <mergeCell ref="B5:B6"/>
    <mergeCell ref="C5:C6"/>
    <mergeCell ref="D5:D6"/>
    <mergeCell ref="E5:E6"/>
  </mergeCells>
  <pageMargins left="0.7" right="0.7" top="0.78740157499999996" bottom="0.78740157499999996" header="0.3" footer="0.3"/>
  <pageSetup paperSize="9" scale="56"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69042-A091-44D3-8948-5F79C8BB4D57}">
  <sheetPr codeName="List3">
    <pageSetUpPr fitToPage="1"/>
  </sheetPr>
  <dimension ref="A1:O158"/>
  <sheetViews>
    <sheetView showGridLines="0" topLeftCell="F1" zoomScale="115" zoomScaleNormal="115" zoomScaleSheetLayoutView="85" workbookViewId="0">
      <pane ySplit="12" topLeftCell="A13" activePane="bottomLeft" state="frozen"/>
      <selection activeCell="B1" sqref="B1"/>
      <selection pane="bottomLeft" activeCell="K14" sqref="K14"/>
    </sheetView>
  </sheetViews>
  <sheetFormatPr defaultColWidth="8" defaultRowHeight="11.25" x14ac:dyDescent="0.2"/>
  <cols>
    <col min="1" max="1" width="2.75" style="218" hidden="1" customWidth="1"/>
    <col min="2" max="2" width="7.5" style="218" customWidth="1"/>
    <col min="3" max="3" width="9.25" style="218" customWidth="1"/>
    <col min="4" max="4" width="8.75" style="218" customWidth="1"/>
    <col min="5" max="5" width="10" style="218" customWidth="1"/>
    <col min="6" max="6" width="64.875" style="218" customWidth="1"/>
    <col min="7" max="7" width="7.875" style="220" customWidth="1"/>
    <col min="8" max="8" width="11.375" style="220" customWidth="1"/>
    <col min="9" max="9" width="9.5" style="220" customWidth="1"/>
    <col min="10" max="10" width="8.875" style="220" customWidth="1"/>
    <col min="11" max="11" width="11.25" style="220" customWidth="1"/>
    <col min="12" max="12" width="16.625" style="220" customWidth="1"/>
    <col min="13" max="14" width="8" style="218"/>
    <col min="15" max="15" width="8" style="218" customWidth="1"/>
    <col min="16" max="16384" width="8" style="218"/>
  </cols>
  <sheetData>
    <row r="1" spans="1:15" s="161" customFormat="1" ht="30.75" customHeight="1" thickTop="1" thickBot="1" x14ac:dyDescent="0.25">
      <c r="B1" s="365" t="s">
        <v>343</v>
      </c>
      <c r="C1" s="366"/>
      <c r="D1" s="366"/>
      <c r="E1" s="366"/>
      <c r="F1" s="366"/>
      <c r="G1" s="366"/>
      <c r="H1" s="366"/>
      <c r="I1" s="162"/>
      <c r="J1" s="163"/>
      <c r="K1" s="163"/>
      <c r="L1" s="164" t="s">
        <v>832</v>
      </c>
    </row>
    <row r="2" spans="1:15" s="161" customFormat="1" ht="57" customHeight="1" thickTop="1" thickBot="1" x14ac:dyDescent="0.25">
      <c r="B2" s="367" t="s">
        <v>1</v>
      </c>
      <c r="C2" s="368"/>
      <c r="D2" s="165"/>
      <c r="E2" s="166"/>
      <c r="F2" s="167" t="s">
        <v>2</v>
      </c>
      <c r="G2" s="168"/>
      <c r="H2" s="169"/>
      <c r="I2" s="369" t="s">
        <v>346</v>
      </c>
      <c r="J2" s="370"/>
      <c r="K2" s="371">
        <f>SUMIFS(L:L,B:B,"SOUČET")</f>
        <v>0</v>
      </c>
      <c r="L2" s="372"/>
    </row>
    <row r="3" spans="1:15" s="161" customFormat="1" ht="42.75" customHeight="1" thickTop="1" thickBot="1" x14ac:dyDescent="0.25">
      <c r="B3" s="170" t="s">
        <v>347</v>
      </c>
      <c r="C3" s="171"/>
      <c r="D3" s="172" t="s">
        <v>832</v>
      </c>
      <c r="E3" s="173"/>
      <c r="F3" s="174" t="s">
        <v>833</v>
      </c>
      <c r="G3" s="175"/>
      <c r="H3" s="176"/>
      <c r="I3" s="177"/>
      <c r="J3" s="178"/>
      <c r="K3" s="373"/>
      <c r="L3" s="374"/>
    </row>
    <row r="4" spans="1:15" s="161" customFormat="1" ht="18" customHeight="1" thickTop="1" x14ac:dyDescent="0.2">
      <c r="B4" s="360" t="s">
        <v>349</v>
      </c>
      <c r="C4" s="361"/>
      <c r="D4" s="362"/>
      <c r="E4" s="179" t="s">
        <v>834</v>
      </c>
      <c r="F4" s="180" t="s">
        <v>1032</v>
      </c>
      <c r="G4" s="181"/>
      <c r="H4" s="182"/>
      <c r="I4" s="363" t="s">
        <v>351</v>
      </c>
      <c r="J4" s="364"/>
      <c r="K4" s="183"/>
      <c r="L4" s="184"/>
    </row>
    <row r="5" spans="1:15" s="161" customFormat="1" ht="18" customHeight="1" x14ac:dyDescent="0.2">
      <c r="B5" s="185" t="s">
        <v>352</v>
      </c>
      <c r="C5" s="186"/>
      <c r="D5" s="186"/>
      <c r="E5" s="179" t="s">
        <v>353</v>
      </c>
      <c r="F5" s="375" t="str">
        <f>IF((E5="Stádium 2"),"  Dokumentace pro územní řízení - DUR",(IF((E5="Stádium 3"),"  Projektová dokumentace (DOS/DSP)","")))</f>
        <v xml:space="preserve">  Projektová dokumentace (DOS/DSP)</v>
      </c>
      <c r="G5" s="375"/>
      <c r="H5" s="376"/>
      <c r="I5" s="377" t="s">
        <v>354</v>
      </c>
      <c r="J5" s="362"/>
      <c r="K5" s="187" t="s">
        <v>477</v>
      </c>
      <c r="L5" s="188"/>
    </row>
    <row r="6" spans="1:15" s="161" customFormat="1" ht="18" customHeight="1" x14ac:dyDescent="0.2">
      <c r="B6" s="185" t="s">
        <v>355</v>
      </c>
      <c r="C6" s="186"/>
      <c r="D6" s="186"/>
      <c r="E6" s="187" t="s">
        <v>835</v>
      </c>
      <c r="F6" s="378" t="s">
        <v>357</v>
      </c>
      <c r="G6" s="378"/>
      <c r="H6" s="379"/>
      <c r="I6" s="377" t="s">
        <v>358</v>
      </c>
      <c r="J6" s="362"/>
      <c r="K6" s="187" t="s">
        <v>359</v>
      </c>
      <c r="L6" s="188"/>
      <c r="O6" s="189"/>
    </row>
    <row r="7" spans="1:15" s="161" customFormat="1" ht="18" customHeight="1" x14ac:dyDescent="0.2">
      <c r="B7" s="380" t="s">
        <v>360</v>
      </c>
      <c r="C7" s="381"/>
      <c r="D7" s="381"/>
      <c r="E7" s="190"/>
      <c r="F7" s="382" t="s">
        <v>361</v>
      </c>
      <c r="G7" s="383"/>
      <c r="H7" s="384"/>
      <c r="I7" s="385" t="s">
        <v>362</v>
      </c>
      <c r="J7" s="361"/>
      <c r="K7" s="227"/>
      <c r="L7" s="188"/>
      <c r="O7" s="192"/>
    </row>
    <row r="8" spans="1:15" s="161" customFormat="1" ht="19.5" customHeight="1" thickBot="1" x14ac:dyDescent="0.25">
      <c r="B8" s="392" t="s">
        <v>363</v>
      </c>
      <c r="C8" s="393"/>
      <c r="D8" s="393"/>
      <c r="E8" s="193"/>
      <c r="F8" s="194"/>
      <c r="G8" s="394"/>
      <c r="H8" s="395"/>
      <c r="I8" s="396" t="s">
        <v>364</v>
      </c>
      <c r="J8" s="381"/>
      <c r="K8" s="195"/>
      <c r="L8" s="196"/>
    </row>
    <row r="9" spans="1:15" s="161" customFormat="1" ht="9.75" customHeight="1" x14ac:dyDescent="0.2">
      <c r="B9" s="397" t="s">
        <v>2</v>
      </c>
      <c r="C9" s="398"/>
      <c r="D9" s="398"/>
      <c r="E9" s="398"/>
      <c r="F9" s="398"/>
      <c r="G9" s="398"/>
      <c r="H9" s="398"/>
      <c r="I9" s="398"/>
      <c r="J9" s="398"/>
      <c r="K9" s="197" t="str">
        <f>$I$5</f>
        <v>ISPROFIN:</v>
      </c>
      <c r="L9" s="198" t="s">
        <v>477</v>
      </c>
    </row>
    <row r="10" spans="1:15" s="161" customFormat="1" ht="15" customHeight="1" x14ac:dyDescent="0.2">
      <c r="B10" s="399" t="s">
        <v>8</v>
      </c>
      <c r="C10" s="388" t="s">
        <v>9</v>
      </c>
      <c r="D10" s="388" t="s">
        <v>10</v>
      </c>
      <c r="E10" s="388" t="s">
        <v>365</v>
      </c>
      <c r="F10" s="386" t="s">
        <v>366</v>
      </c>
      <c r="G10" s="386" t="s">
        <v>12</v>
      </c>
      <c r="H10" s="386" t="s">
        <v>13</v>
      </c>
      <c r="I10" s="388" t="s">
        <v>367</v>
      </c>
      <c r="J10" s="388" t="s">
        <v>368</v>
      </c>
      <c r="K10" s="390" t="s">
        <v>14</v>
      </c>
      <c r="L10" s="391"/>
    </row>
    <row r="11" spans="1:15" s="161" customFormat="1" ht="15" customHeight="1" x14ac:dyDescent="0.2">
      <c r="B11" s="399"/>
      <c r="C11" s="388"/>
      <c r="D11" s="388"/>
      <c r="E11" s="388"/>
      <c r="F11" s="386"/>
      <c r="G11" s="386"/>
      <c r="H11" s="386"/>
      <c r="I11" s="388"/>
      <c r="J11" s="388"/>
      <c r="K11" s="390"/>
      <c r="L11" s="391"/>
    </row>
    <row r="12" spans="1:15" s="161" customFormat="1" ht="12.75" customHeight="1" thickBot="1" x14ac:dyDescent="0.25">
      <c r="B12" s="400"/>
      <c r="C12" s="389"/>
      <c r="D12" s="389"/>
      <c r="E12" s="389"/>
      <c r="F12" s="387"/>
      <c r="G12" s="387"/>
      <c r="H12" s="387"/>
      <c r="I12" s="389"/>
      <c r="J12" s="389"/>
      <c r="K12" s="199" t="s">
        <v>15</v>
      </c>
      <c r="L12" s="200" t="s">
        <v>16</v>
      </c>
    </row>
    <row r="13" spans="1:15" s="201" customFormat="1" ht="20.100000000000001" customHeight="1" thickBot="1" x14ac:dyDescent="0.25">
      <c r="A13" s="201" t="s">
        <v>369</v>
      </c>
      <c r="B13" s="202" t="s">
        <v>370</v>
      </c>
      <c r="C13" s="203" t="s">
        <v>131</v>
      </c>
      <c r="D13" s="204"/>
      <c r="E13" s="204"/>
      <c r="F13" s="205" t="s">
        <v>479</v>
      </c>
      <c r="G13" s="204"/>
      <c r="H13" s="204"/>
      <c r="I13" s="204"/>
      <c r="J13" s="204"/>
      <c r="K13" s="204"/>
      <c r="L13" s="206"/>
    </row>
    <row r="14" spans="1:15" s="201" customFormat="1" ht="11.25" customHeight="1" thickBot="1" x14ac:dyDescent="0.25">
      <c r="A14" s="201" t="s">
        <v>27</v>
      </c>
      <c r="B14" s="207">
        <v>1</v>
      </c>
      <c r="C14" s="208" t="s">
        <v>836</v>
      </c>
      <c r="D14" s="209" t="s">
        <v>131</v>
      </c>
      <c r="E14" s="209" t="s">
        <v>373</v>
      </c>
      <c r="F14" s="209" t="s">
        <v>714</v>
      </c>
      <c r="G14" s="208" t="s">
        <v>30</v>
      </c>
      <c r="H14" s="208">
        <f>ROUND(1,6)</f>
        <v>1</v>
      </c>
      <c r="I14" s="208">
        <v>0</v>
      </c>
      <c r="J14" s="208">
        <f>ROUND(H14,6) * I14</f>
        <v>0</v>
      </c>
      <c r="K14" s="210"/>
      <c r="L14" s="211">
        <f>ROUND(ROUND(H14,6) * ROUND(K14,2),2)</f>
        <v>0</v>
      </c>
    </row>
    <row r="15" spans="1:15" s="201" customFormat="1" x14ac:dyDescent="0.2">
      <c r="A15" s="201" t="s">
        <v>31</v>
      </c>
      <c r="B15" s="212"/>
      <c r="F15" s="213" t="s">
        <v>357</v>
      </c>
      <c r="G15" s="214"/>
      <c r="H15" s="214"/>
      <c r="I15" s="214"/>
      <c r="J15" s="214"/>
      <c r="K15" s="214"/>
      <c r="L15" s="215"/>
    </row>
    <row r="16" spans="1:15" s="201" customFormat="1" x14ac:dyDescent="0.2">
      <c r="A16" s="201" t="s">
        <v>33</v>
      </c>
      <c r="B16" s="212"/>
      <c r="F16" s="216" t="s">
        <v>357</v>
      </c>
      <c r="G16" s="214"/>
      <c r="H16" s="214"/>
      <c r="I16" s="214"/>
      <c r="J16" s="214"/>
      <c r="K16" s="214"/>
      <c r="L16" s="215"/>
    </row>
    <row r="17" spans="1:12" s="201" customFormat="1" ht="12" thickBot="1" x14ac:dyDescent="0.25">
      <c r="A17" s="201" t="s">
        <v>35</v>
      </c>
      <c r="B17" s="212"/>
      <c r="F17" s="217" t="s">
        <v>495</v>
      </c>
      <c r="G17" s="214"/>
      <c r="H17" s="214"/>
      <c r="I17" s="214"/>
      <c r="J17" s="214"/>
      <c r="K17" s="214"/>
      <c r="L17" s="215"/>
    </row>
    <row r="18" spans="1:12" ht="11.25" customHeight="1" thickBot="1" x14ac:dyDescent="0.25">
      <c r="A18" s="218" t="s">
        <v>27</v>
      </c>
      <c r="B18" s="207">
        <v>2</v>
      </c>
      <c r="C18" s="208" t="s">
        <v>837</v>
      </c>
      <c r="D18" s="209" t="s">
        <v>131</v>
      </c>
      <c r="E18" s="209" t="s">
        <v>373</v>
      </c>
      <c r="F18" s="209" t="s">
        <v>838</v>
      </c>
      <c r="G18" s="208" t="s">
        <v>73</v>
      </c>
      <c r="H18" s="208">
        <f>ROUND(25,6)</f>
        <v>25</v>
      </c>
      <c r="I18" s="208">
        <v>0</v>
      </c>
      <c r="J18" s="208">
        <f>ROUND(H18,6) * I18</f>
        <v>0</v>
      </c>
      <c r="K18" s="210"/>
      <c r="L18" s="211">
        <f>ROUND(ROUND(H18,6) * ROUND(K18,2),2)</f>
        <v>0</v>
      </c>
    </row>
    <row r="19" spans="1:12" x14ac:dyDescent="0.2">
      <c r="A19" s="218" t="s">
        <v>31</v>
      </c>
      <c r="B19" s="219"/>
      <c r="F19" s="213" t="s">
        <v>357</v>
      </c>
      <c r="L19" s="221"/>
    </row>
    <row r="20" spans="1:12" x14ac:dyDescent="0.2">
      <c r="A20" s="201" t="s">
        <v>33</v>
      </c>
      <c r="B20" s="219"/>
      <c r="F20" s="216" t="s">
        <v>357</v>
      </c>
      <c r="L20" s="221"/>
    </row>
    <row r="21" spans="1:12" ht="12" thickBot="1" x14ac:dyDescent="0.25">
      <c r="A21" s="218" t="s">
        <v>35</v>
      </c>
      <c r="B21" s="219"/>
      <c r="F21" s="217" t="s">
        <v>495</v>
      </c>
      <c r="L21" s="221"/>
    </row>
    <row r="22" spans="1:12" ht="11.25" customHeight="1" thickBot="1" x14ac:dyDescent="0.25">
      <c r="A22" s="218" t="s">
        <v>27</v>
      </c>
      <c r="B22" s="207">
        <v>3</v>
      </c>
      <c r="C22" s="208" t="s">
        <v>411</v>
      </c>
      <c r="D22" s="209" t="s">
        <v>131</v>
      </c>
      <c r="E22" s="209" t="s">
        <v>373</v>
      </c>
      <c r="F22" s="209" t="s">
        <v>839</v>
      </c>
      <c r="G22" s="208" t="s">
        <v>73</v>
      </c>
      <c r="H22" s="208">
        <f>ROUND(10,6)</f>
        <v>10</v>
      </c>
      <c r="I22" s="208">
        <v>0</v>
      </c>
      <c r="J22" s="208">
        <f>ROUND(H22,6) * I22</f>
        <v>0</v>
      </c>
      <c r="K22" s="210"/>
      <c r="L22" s="211">
        <f>ROUND(ROUND(H22,6) * ROUND(K22,2),2)</f>
        <v>0</v>
      </c>
    </row>
    <row r="23" spans="1:12" x14ac:dyDescent="0.2">
      <c r="A23" s="218" t="s">
        <v>31</v>
      </c>
      <c r="B23" s="219"/>
      <c r="F23" s="213" t="s">
        <v>357</v>
      </c>
      <c r="L23" s="221"/>
    </row>
    <row r="24" spans="1:12" x14ac:dyDescent="0.2">
      <c r="A24" s="201" t="s">
        <v>33</v>
      </c>
      <c r="B24" s="219"/>
      <c r="F24" s="216" t="s">
        <v>357</v>
      </c>
      <c r="L24" s="221"/>
    </row>
    <row r="25" spans="1:12" ht="12" thickBot="1" x14ac:dyDescent="0.25">
      <c r="A25" s="218" t="s">
        <v>35</v>
      </c>
      <c r="B25" s="219"/>
      <c r="F25" s="217" t="s">
        <v>495</v>
      </c>
      <c r="L25" s="221"/>
    </row>
    <row r="26" spans="1:12" ht="11.25" customHeight="1" thickBot="1" x14ac:dyDescent="0.25">
      <c r="A26" s="218" t="s">
        <v>27</v>
      </c>
      <c r="B26" s="207">
        <v>4</v>
      </c>
      <c r="C26" s="208" t="s">
        <v>417</v>
      </c>
      <c r="D26" s="209" t="s">
        <v>131</v>
      </c>
      <c r="E26" s="209" t="s">
        <v>373</v>
      </c>
      <c r="F26" s="209" t="s">
        <v>512</v>
      </c>
      <c r="G26" s="208" t="s">
        <v>79</v>
      </c>
      <c r="H26" s="208">
        <f>ROUND(2,6)</f>
        <v>2</v>
      </c>
      <c r="I26" s="208">
        <v>0</v>
      </c>
      <c r="J26" s="208">
        <f>ROUND(H26,6) * I26</f>
        <v>0</v>
      </c>
      <c r="K26" s="210"/>
      <c r="L26" s="211">
        <f>ROUND(ROUND(H26,6) * ROUND(K26,2),2)</f>
        <v>0</v>
      </c>
    </row>
    <row r="27" spans="1:12" x14ac:dyDescent="0.2">
      <c r="A27" s="218" t="s">
        <v>31</v>
      </c>
      <c r="B27" s="219"/>
      <c r="F27" s="213" t="s">
        <v>357</v>
      </c>
      <c r="L27" s="221"/>
    </row>
    <row r="28" spans="1:12" x14ac:dyDescent="0.2">
      <c r="A28" s="201" t="s">
        <v>33</v>
      </c>
      <c r="B28" s="219"/>
      <c r="F28" s="216" t="s">
        <v>357</v>
      </c>
      <c r="L28" s="221"/>
    </row>
    <row r="29" spans="1:12" ht="12" thickBot="1" x14ac:dyDescent="0.25">
      <c r="A29" s="218" t="s">
        <v>35</v>
      </c>
      <c r="B29" s="219"/>
      <c r="F29" s="217" t="s">
        <v>495</v>
      </c>
      <c r="L29" s="221"/>
    </row>
    <row r="30" spans="1:12" ht="11.25" customHeight="1" thickBot="1" x14ac:dyDescent="0.25">
      <c r="A30" s="218" t="s">
        <v>27</v>
      </c>
      <c r="B30" s="207">
        <v>5</v>
      </c>
      <c r="C30" s="208" t="s">
        <v>840</v>
      </c>
      <c r="D30" s="209" t="s">
        <v>131</v>
      </c>
      <c r="E30" s="209" t="s">
        <v>373</v>
      </c>
      <c r="F30" s="209" t="s">
        <v>841</v>
      </c>
      <c r="G30" s="208" t="s">
        <v>79</v>
      </c>
      <c r="H30" s="208">
        <f>ROUND(1,6)</f>
        <v>1</v>
      </c>
      <c r="I30" s="208">
        <v>0</v>
      </c>
      <c r="J30" s="208">
        <f>ROUND(H30,6) * I30</f>
        <v>0</v>
      </c>
      <c r="K30" s="210"/>
      <c r="L30" s="211">
        <f>ROUND(ROUND(H30,6) * ROUND(K30,2),2)</f>
        <v>0</v>
      </c>
    </row>
    <row r="31" spans="1:12" x14ac:dyDescent="0.2">
      <c r="A31" s="218" t="s">
        <v>31</v>
      </c>
      <c r="B31" s="219"/>
      <c r="F31" s="213" t="s">
        <v>357</v>
      </c>
      <c r="L31" s="221"/>
    </row>
    <row r="32" spans="1:12" x14ac:dyDescent="0.2">
      <c r="A32" s="201" t="s">
        <v>33</v>
      </c>
      <c r="B32" s="219"/>
      <c r="F32" s="216" t="s">
        <v>357</v>
      </c>
      <c r="L32" s="221"/>
    </row>
    <row r="33" spans="1:12" ht="12" thickBot="1" x14ac:dyDescent="0.25">
      <c r="A33" s="218" t="s">
        <v>35</v>
      </c>
      <c r="B33" s="219"/>
      <c r="F33" s="217" t="s">
        <v>495</v>
      </c>
      <c r="L33" s="221"/>
    </row>
    <row r="34" spans="1:12" ht="11.25" customHeight="1" thickBot="1" x14ac:dyDescent="0.25">
      <c r="A34" s="218" t="s">
        <v>27</v>
      </c>
      <c r="B34" s="207">
        <v>6</v>
      </c>
      <c r="C34" s="208" t="s">
        <v>842</v>
      </c>
      <c r="D34" s="209" t="s">
        <v>131</v>
      </c>
      <c r="E34" s="209" t="s">
        <v>843</v>
      </c>
      <c r="F34" s="209" t="s">
        <v>844</v>
      </c>
      <c r="G34" s="208" t="s">
        <v>79</v>
      </c>
      <c r="H34" s="208">
        <f>ROUND(1,6)</f>
        <v>1</v>
      </c>
      <c r="I34" s="208">
        <v>0</v>
      </c>
      <c r="J34" s="208">
        <f>ROUND(H34,6) * I34</f>
        <v>0</v>
      </c>
      <c r="K34" s="210"/>
      <c r="L34" s="211">
        <f>ROUND(ROUND(H34,6) * ROUND(K34,2),2)</f>
        <v>0</v>
      </c>
    </row>
    <row r="35" spans="1:12" x14ac:dyDescent="0.2">
      <c r="A35" s="218" t="s">
        <v>31</v>
      </c>
      <c r="B35" s="219"/>
      <c r="F35" s="213" t="s">
        <v>357</v>
      </c>
      <c r="L35" s="221"/>
    </row>
    <row r="36" spans="1:12" x14ac:dyDescent="0.2">
      <c r="A36" s="201" t="s">
        <v>33</v>
      </c>
      <c r="B36" s="219"/>
      <c r="F36" s="216" t="s">
        <v>357</v>
      </c>
      <c r="L36" s="221"/>
    </row>
    <row r="37" spans="1:12" ht="102" thickBot="1" x14ac:dyDescent="0.25">
      <c r="A37" s="218" t="s">
        <v>35</v>
      </c>
      <c r="B37" s="219"/>
      <c r="F37" s="217" t="s">
        <v>845</v>
      </c>
      <c r="L37" s="221"/>
    </row>
    <row r="38" spans="1:12" ht="23.25" thickBot="1" x14ac:dyDescent="0.25">
      <c r="A38" s="218" t="s">
        <v>27</v>
      </c>
      <c r="B38" s="207">
        <v>7</v>
      </c>
      <c r="C38" s="208" t="s">
        <v>460</v>
      </c>
      <c r="D38" s="209" t="s">
        <v>131</v>
      </c>
      <c r="E38" s="209" t="s">
        <v>373</v>
      </c>
      <c r="F38" s="209" t="s">
        <v>846</v>
      </c>
      <c r="G38" s="208" t="s">
        <v>79</v>
      </c>
      <c r="H38" s="208">
        <f>ROUND(1,6)</f>
        <v>1</v>
      </c>
      <c r="I38" s="208">
        <v>0</v>
      </c>
      <c r="J38" s="208">
        <f>ROUND(H38,6) * I38</f>
        <v>0</v>
      </c>
      <c r="K38" s="210"/>
      <c r="L38" s="211">
        <f>ROUND(ROUND(H38,6) * ROUND(K38,2),2)</f>
        <v>0</v>
      </c>
    </row>
    <row r="39" spans="1:12" x14ac:dyDescent="0.2">
      <c r="A39" s="218" t="s">
        <v>31</v>
      </c>
      <c r="B39" s="219"/>
      <c r="F39" s="213" t="s">
        <v>357</v>
      </c>
      <c r="L39" s="221"/>
    </row>
    <row r="40" spans="1:12" x14ac:dyDescent="0.2">
      <c r="A40" s="201" t="s">
        <v>33</v>
      </c>
      <c r="B40" s="219"/>
      <c r="F40" s="216" t="s">
        <v>357</v>
      </c>
      <c r="L40" s="221"/>
    </row>
    <row r="41" spans="1:12" ht="12" thickBot="1" x14ac:dyDescent="0.25">
      <c r="A41" s="218" t="s">
        <v>35</v>
      </c>
      <c r="B41" s="219"/>
      <c r="F41" s="217" t="s">
        <v>495</v>
      </c>
      <c r="L41" s="221"/>
    </row>
    <row r="42" spans="1:12" ht="11.25" customHeight="1" thickBot="1" x14ac:dyDescent="0.25">
      <c r="A42" s="218" t="s">
        <v>27</v>
      </c>
      <c r="B42" s="207">
        <v>8</v>
      </c>
      <c r="C42" s="208" t="s">
        <v>464</v>
      </c>
      <c r="D42" s="209" t="s">
        <v>131</v>
      </c>
      <c r="E42" s="209" t="s">
        <v>373</v>
      </c>
      <c r="F42" s="209" t="s">
        <v>522</v>
      </c>
      <c r="G42" s="208" t="s">
        <v>79</v>
      </c>
      <c r="H42" s="208">
        <f>ROUND(1,6)</f>
        <v>1</v>
      </c>
      <c r="I42" s="208">
        <v>0</v>
      </c>
      <c r="J42" s="208">
        <f>ROUND(H42,6) * I42</f>
        <v>0</v>
      </c>
      <c r="K42" s="210"/>
      <c r="L42" s="211">
        <f>ROUND(ROUND(H42,6) * ROUND(K42,2),2)</f>
        <v>0</v>
      </c>
    </row>
    <row r="43" spans="1:12" x14ac:dyDescent="0.2">
      <c r="A43" s="218" t="s">
        <v>31</v>
      </c>
      <c r="B43" s="219"/>
      <c r="F43" s="213" t="s">
        <v>357</v>
      </c>
      <c r="L43" s="221"/>
    </row>
    <row r="44" spans="1:12" x14ac:dyDescent="0.2">
      <c r="A44" s="201" t="s">
        <v>33</v>
      </c>
      <c r="B44" s="219"/>
      <c r="F44" s="216" t="s">
        <v>357</v>
      </c>
      <c r="L44" s="221"/>
    </row>
    <row r="45" spans="1:12" ht="12" thickBot="1" x14ac:dyDescent="0.25">
      <c r="A45" s="218" t="s">
        <v>35</v>
      </c>
      <c r="B45" s="219"/>
      <c r="F45" s="217" t="s">
        <v>495</v>
      </c>
      <c r="L45" s="221"/>
    </row>
    <row r="46" spans="1:12" ht="11.25" customHeight="1" thickBot="1" x14ac:dyDescent="0.25">
      <c r="A46" s="218" t="s">
        <v>27</v>
      </c>
      <c r="B46" s="207">
        <v>9</v>
      </c>
      <c r="C46" s="208" t="s">
        <v>816</v>
      </c>
      <c r="D46" s="209" t="s">
        <v>131</v>
      </c>
      <c r="E46" s="209" t="s">
        <v>373</v>
      </c>
      <c r="F46" s="209" t="s">
        <v>818</v>
      </c>
      <c r="G46" s="208" t="s">
        <v>470</v>
      </c>
      <c r="H46" s="208">
        <f>ROUND(8,6)</f>
        <v>8</v>
      </c>
      <c r="I46" s="208">
        <v>0</v>
      </c>
      <c r="J46" s="208">
        <f>ROUND(H46,6) * I46</f>
        <v>0</v>
      </c>
      <c r="K46" s="210"/>
      <c r="L46" s="211">
        <f>ROUND(ROUND(H46,6) * ROUND(K46,2),2)</f>
        <v>0</v>
      </c>
    </row>
    <row r="47" spans="1:12" x14ac:dyDescent="0.2">
      <c r="A47" s="218" t="s">
        <v>31</v>
      </c>
      <c r="B47" s="219"/>
      <c r="F47" s="213" t="s">
        <v>357</v>
      </c>
      <c r="L47" s="221"/>
    </row>
    <row r="48" spans="1:12" x14ac:dyDescent="0.2">
      <c r="A48" s="201" t="s">
        <v>33</v>
      </c>
      <c r="B48" s="219"/>
      <c r="F48" s="216" t="s">
        <v>357</v>
      </c>
      <c r="L48" s="221"/>
    </row>
    <row r="49" spans="1:12" ht="12" thickBot="1" x14ac:dyDescent="0.25">
      <c r="A49" s="218" t="s">
        <v>35</v>
      </c>
      <c r="B49" s="219"/>
      <c r="F49" s="217" t="s">
        <v>495</v>
      </c>
      <c r="L49" s="221"/>
    </row>
    <row r="50" spans="1:12" ht="11.25" customHeight="1" thickBot="1" x14ac:dyDescent="0.25">
      <c r="A50" s="218" t="s">
        <v>27</v>
      </c>
      <c r="B50" s="207">
        <v>10</v>
      </c>
      <c r="C50" s="208" t="s">
        <v>847</v>
      </c>
      <c r="D50" s="209" t="s">
        <v>131</v>
      </c>
      <c r="E50" s="209" t="s">
        <v>373</v>
      </c>
      <c r="F50" s="209" t="s">
        <v>848</v>
      </c>
      <c r="G50" s="208" t="s">
        <v>535</v>
      </c>
      <c r="H50" s="208">
        <f>ROUND(0.13,6)</f>
        <v>0.13</v>
      </c>
      <c r="I50" s="208">
        <v>0</v>
      </c>
      <c r="J50" s="208">
        <f>ROUND(H50,6) * I50</f>
        <v>0</v>
      </c>
      <c r="K50" s="210"/>
      <c r="L50" s="211">
        <f>ROUND(ROUND(H50,6) * ROUND(K50,2),2)</f>
        <v>0</v>
      </c>
    </row>
    <row r="51" spans="1:12" x14ac:dyDescent="0.2">
      <c r="A51" s="218" t="s">
        <v>31</v>
      </c>
      <c r="B51" s="219"/>
      <c r="F51" s="213" t="s">
        <v>357</v>
      </c>
      <c r="L51" s="221"/>
    </row>
    <row r="52" spans="1:12" x14ac:dyDescent="0.2">
      <c r="A52" s="201" t="s">
        <v>33</v>
      </c>
      <c r="B52" s="219"/>
      <c r="F52" s="216" t="s">
        <v>357</v>
      </c>
      <c r="L52" s="221"/>
    </row>
    <row r="53" spans="1:12" ht="12" thickBot="1" x14ac:dyDescent="0.25">
      <c r="A53" s="218" t="s">
        <v>35</v>
      </c>
      <c r="B53" s="219"/>
      <c r="F53" s="217" t="s">
        <v>495</v>
      </c>
      <c r="L53" s="221"/>
    </row>
    <row r="54" spans="1:12" ht="11.25" customHeight="1" thickBot="1" x14ac:dyDescent="0.25">
      <c r="A54" s="218" t="s">
        <v>27</v>
      </c>
      <c r="B54" s="207">
        <v>11</v>
      </c>
      <c r="C54" s="208" t="s">
        <v>849</v>
      </c>
      <c r="D54" s="209" t="s">
        <v>131</v>
      </c>
      <c r="E54" s="209" t="s">
        <v>373</v>
      </c>
      <c r="F54" s="209" t="s">
        <v>850</v>
      </c>
      <c r="G54" s="208" t="s">
        <v>535</v>
      </c>
      <c r="H54" s="208">
        <f>ROUND(0.13,6)</f>
        <v>0.13</v>
      </c>
      <c r="I54" s="208">
        <v>0</v>
      </c>
      <c r="J54" s="208">
        <f>ROUND(H54,6) * I54</f>
        <v>0</v>
      </c>
      <c r="K54" s="210"/>
      <c r="L54" s="211">
        <f>ROUND(ROUND(H54,6) * ROUND(K54,2),2)</f>
        <v>0</v>
      </c>
    </row>
    <row r="55" spans="1:12" x14ac:dyDescent="0.2">
      <c r="A55" s="218" t="s">
        <v>31</v>
      </c>
      <c r="B55" s="219"/>
      <c r="F55" s="213" t="s">
        <v>357</v>
      </c>
      <c r="L55" s="221"/>
    </row>
    <row r="56" spans="1:12" x14ac:dyDescent="0.2">
      <c r="A56" s="201" t="s">
        <v>33</v>
      </c>
      <c r="B56" s="219"/>
      <c r="F56" s="216" t="s">
        <v>357</v>
      </c>
      <c r="L56" s="221"/>
    </row>
    <row r="57" spans="1:12" ht="12" thickBot="1" x14ac:dyDescent="0.25">
      <c r="A57" s="218" t="s">
        <v>35</v>
      </c>
      <c r="B57" s="219"/>
      <c r="F57" s="217" t="s">
        <v>495</v>
      </c>
      <c r="L57" s="221"/>
    </row>
    <row r="58" spans="1:12" ht="11.25" customHeight="1" thickBot="1" x14ac:dyDescent="0.25">
      <c r="A58" s="218" t="s">
        <v>27</v>
      </c>
      <c r="B58" s="207">
        <v>12</v>
      </c>
      <c r="C58" s="208" t="s">
        <v>851</v>
      </c>
      <c r="D58" s="209" t="s">
        <v>131</v>
      </c>
      <c r="E58" s="209" t="s">
        <v>373</v>
      </c>
      <c r="F58" s="209" t="s">
        <v>852</v>
      </c>
      <c r="G58" s="208" t="s">
        <v>79</v>
      </c>
      <c r="H58" s="208">
        <f>ROUND(1,6)</f>
        <v>1</v>
      </c>
      <c r="I58" s="208">
        <v>0</v>
      </c>
      <c r="J58" s="208">
        <f>ROUND(H58,6) * I58</f>
        <v>0</v>
      </c>
      <c r="K58" s="210"/>
      <c r="L58" s="211">
        <f>ROUND(ROUND(H58,6) * ROUND(K58,2),2)</f>
        <v>0</v>
      </c>
    </row>
    <row r="59" spans="1:12" x14ac:dyDescent="0.2">
      <c r="A59" s="218" t="s">
        <v>31</v>
      </c>
      <c r="B59" s="219"/>
      <c r="F59" s="213" t="s">
        <v>357</v>
      </c>
      <c r="L59" s="221"/>
    </row>
    <row r="60" spans="1:12" x14ac:dyDescent="0.2">
      <c r="A60" s="201" t="s">
        <v>33</v>
      </c>
      <c r="B60" s="219"/>
      <c r="F60" s="216" t="s">
        <v>357</v>
      </c>
      <c r="L60" s="221"/>
    </row>
    <row r="61" spans="1:12" ht="12" thickBot="1" x14ac:dyDescent="0.25">
      <c r="A61" s="218" t="s">
        <v>35</v>
      </c>
      <c r="B61" s="219"/>
      <c r="F61" s="217" t="s">
        <v>495</v>
      </c>
      <c r="L61" s="221"/>
    </row>
    <row r="62" spans="1:12" ht="11.25" customHeight="1" thickBot="1" x14ac:dyDescent="0.25">
      <c r="A62" s="218" t="s">
        <v>27</v>
      </c>
      <c r="B62" s="207">
        <v>13</v>
      </c>
      <c r="C62" s="208" t="s">
        <v>853</v>
      </c>
      <c r="D62" s="209" t="s">
        <v>131</v>
      </c>
      <c r="E62" s="209" t="s">
        <v>373</v>
      </c>
      <c r="F62" s="209" t="s">
        <v>854</v>
      </c>
      <c r="G62" s="208" t="s">
        <v>79</v>
      </c>
      <c r="H62" s="208">
        <f>ROUND(1,6)</f>
        <v>1</v>
      </c>
      <c r="I62" s="208">
        <v>0</v>
      </c>
      <c r="J62" s="208">
        <f>ROUND(H62,6) * I62</f>
        <v>0</v>
      </c>
      <c r="K62" s="210"/>
      <c r="L62" s="211">
        <f>ROUND(ROUND(H62,6) * ROUND(K62,2),2)</f>
        <v>0</v>
      </c>
    </row>
    <row r="63" spans="1:12" x14ac:dyDescent="0.2">
      <c r="A63" s="218" t="s">
        <v>31</v>
      </c>
      <c r="B63" s="219"/>
      <c r="F63" s="213" t="s">
        <v>357</v>
      </c>
      <c r="L63" s="221"/>
    </row>
    <row r="64" spans="1:12" x14ac:dyDescent="0.2">
      <c r="A64" s="201" t="s">
        <v>33</v>
      </c>
      <c r="B64" s="219"/>
      <c r="F64" s="216" t="s">
        <v>357</v>
      </c>
      <c r="L64" s="221"/>
    </row>
    <row r="65" spans="1:12" ht="12" thickBot="1" x14ac:dyDescent="0.25">
      <c r="A65" s="218" t="s">
        <v>35</v>
      </c>
      <c r="B65" s="219"/>
      <c r="F65" s="217" t="s">
        <v>495</v>
      </c>
      <c r="L65" s="221"/>
    </row>
    <row r="66" spans="1:12" ht="11.25" customHeight="1" thickBot="1" x14ac:dyDescent="0.25">
      <c r="A66" s="218" t="s">
        <v>27</v>
      </c>
      <c r="B66" s="207">
        <v>14</v>
      </c>
      <c r="C66" s="208" t="s">
        <v>855</v>
      </c>
      <c r="D66" s="209" t="s">
        <v>131</v>
      </c>
      <c r="E66" s="209" t="s">
        <v>373</v>
      </c>
      <c r="F66" s="209" t="s">
        <v>856</v>
      </c>
      <c r="G66" s="208" t="s">
        <v>79</v>
      </c>
      <c r="H66" s="208">
        <f>ROUND(1,6)</f>
        <v>1</v>
      </c>
      <c r="I66" s="208">
        <v>0</v>
      </c>
      <c r="J66" s="208">
        <f>ROUND(H66,6) * I66</f>
        <v>0</v>
      </c>
      <c r="K66" s="210"/>
      <c r="L66" s="211">
        <f>ROUND(ROUND(H66,6) * ROUND(K66,2),2)</f>
        <v>0</v>
      </c>
    </row>
    <row r="67" spans="1:12" x14ac:dyDescent="0.2">
      <c r="A67" s="218" t="s">
        <v>31</v>
      </c>
      <c r="B67" s="219"/>
      <c r="F67" s="213" t="s">
        <v>357</v>
      </c>
      <c r="L67" s="221"/>
    </row>
    <row r="68" spans="1:12" x14ac:dyDescent="0.2">
      <c r="A68" s="201" t="s">
        <v>33</v>
      </c>
      <c r="B68" s="219"/>
      <c r="F68" s="216" t="s">
        <v>357</v>
      </c>
      <c r="L68" s="221"/>
    </row>
    <row r="69" spans="1:12" ht="12" thickBot="1" x14ac:dyDescent="0.25">
      <c r="A69" s="218" t="s">
        <v>35</v>
      </c>
      <c r="B69" s="219"/>
      <c r="F69" s="217" t="s">
        <v>495</v>
      </c>
      <c r="L69" s="221"/>
    </row>
    <row r="70" spans="1:12" ht="11.25" customHeight="1" thickBot="1" x14ac:dyDescent="0.25">
      <c r="A70" s="218" t="s">
        <v>27</v>
      </c>
      <c r="B70" s="207">
        <v>15</v>
      </c>
      <c r="C70" s="208" t="s">
        <v>857</v>
      </c>
      <c r="D70" s="209" t="s">
        <v>131</v>
      </c>
      <c r="E70" s="209" t="s">
        <v>373</v>
      </c>
      <c r="F70" s="209" t="s">
        <v>858</v>
      </c>
      <c r="G70" s="208" t="s">
        <v>79</v>
      </c>
      <c r="H70" s="208">
        <f>ROUND(1,6)</f>
        <v>1</v>
      </c>
      <c r="I70" s="208">
        <v>0</v>
      </c>
      <c r="J70" s="208">
        <f>ROUND(H70,6) * I70</f>
        <v>0</v>
      </c>
      <c r="K70" s="210"/>
      <c r="L70" s="211">
        <f>ROUND(ROUND(H70,6) * ROUND(K70,2),2)</f>
        <v>0</v>
      </c>
    </row>
    <row r="71" spans="1:12" x14ac:dyDescent="0.2">
      <c r="A71" s="218" t="s">
        <v>31</v>
      </c>
      <c r="B71" s="219"/>
      <c r="F71" s="213" t="s">
        <v>357</v>
      </c>
      <c r="L71" s="221"/>
    </row>
    <row r="72" spans="1:12" x14ac:dyDescent="0.2">
      <c r="A72" s="201" t="s">
        <v>33</v>
      </c>
      <c r="B72" s="219"/>
      <c r="F72" s="216" t="s">
        <v>357</v>
      </c>
      <c r="L72" s="221"/>
    </row>
    <row r="73" spans="1:12" ht="12" thickBot="1" x14ac:dyDescent="0.25">
      <c r="A73" s="218" t="s">
        <v>35</v>
      </c>
      <c r="B73" s="219"/>
      <c r="F73" s="217" t="s">
        <v>495</v>
      </c>
      <c r="L73" s="221"/>
    </row>
    <row r="74" spans="1:12" ht="11.25" customHeight="1" thickBot="1" x14ac:dyDescent="0.25">
      <c r="A74" s="218" t="s">
        <v>27</v>
      </c>
      <c r="B74" s="207">
        <v>16</v>
      </c>
      <c r="C74" s="208" t="s">
        <v>859</v>
      </c>
      <c r="D74" s="209" t="s">
        <v>131</v>
      </c>
      <c r="E74" s="209" t="s">
        <v>373</v>
      </c>
      <c r="F74" s="209" t="s">
        <v>860</v>
      </c>
      <c r="G74" s="208" t="s">
        <v>79</v>
      </c>
      <c r="H74" s="208">
        <f>ROUND(1,6)</f>
        <v>1</v>
      </c>
      <c r="I74" s="208">
        <v>0</v>
      </c>
      <c r="J74" s="208">
        <f>ROUND(H74,6) * I74</f>
        <v>0</v>
      </c>
      <c r="K74" s="210"/>
      <c r="L74" s="211">
        <f>ROUND(ROUND(H74,6) * ROUND(K74,2),2)</f>
        <v>0</v>
      </c>
    </row>
    <row r="75" spans="1:12" x14ac:dyDescent="0.2">
      <c r="A75" s="218" t="s">
        <v>31</v>
      </c>
      <c r="B75" s="219"/>
      <c r="F75" s="213" t="s">
        <v>357</v>
      </c>
      <c r="L75" s="221"/>
    </row>
    <row r="76" spans="1:12" x14ac:dyDescent="0.2">
      <c r="A76" s="201" t="s">
        <v>33</v>
      </c>
      <c r="B76" s="219"/>
      <c r="F76" s="216" t="s">
        <v>357</v>
      </c>
      <c r="L76" s="221"/>
    </row>
    <row r="77" spans="1:12" ht="12" thickBot="1" x14ac:dyDescent="0.25">
      <c r="A77" s="218" t="s">
        <v>35</v>
      </c>
      <c r="B77" s="219"/>
      <c r="F77" s="217" t="s">
        <v>495</v>
      </c>
      <c r="L77" s="221"/>
    </row>
    <row r="78" spans="1:12" ht="11.25" customHeight="1" thickBot="1" x14ac:dyDescent="0.25">
      <c r="A78" s="218" t="s">
        <v>27</v>
      </c>
      <c r="B78" s="207">
        <v>17</v>
      </c>
      <c r="C78" s="208" t="s">
        <v>861</v>
      </c>
      <c r="D78" s="209" t="s">
        <v>131</v>
      </c>
      <c r="E78" s="209" t="s">
        <v>373</v>
      </c>
      <c r="F78" s="209" t="s">
        <v>862</v>
      </c>
      <c r="G78" s="208" t="s">
        <v>79</v>
      </c>
      <c r="H78" s="208">
        <f>ROUND(1,6)</f>
        <v>1</v>
      </c>
      <c r="I78" s="208">
        <v>0</v>
      </c>
      <c r="J78" s="208">
        <f>ROUND(H78,6) * I78</f>
        <v>0</v>
      </c>
      <c r="K78" s="210"/>
      <c r="L78" s="211">
        <f>ROUND(ROUND(H78,6) * ROUND(K78,2),2)</f>
        <v>0</v>
      </c>
    </row>
    <row r="79" spans="1:12" x14ac:dyDescent="0.2">
      <c r="A79" s="218" t="s">
        <v>31</v>
      </c>
      <c r="B79" s="219"/>
      <c r="F79" s="213" t="s">
        <v>357</v>
      </c>
      <c r="L79" s="221"/>
    </row>
    <row r="80" spans="1:12" x14ac:dyDescent="0.2">
      <c r="A80" s="201" t="s">
        <v>33</v>
      </c>
      <c r="B80" s="219"/>
      <c r="F80" s="216" t="s">
        <v>357</v>
      </c>
      <c r="L80" s="221"/>
    </row>
    <row r="81" spans="1:12" ht="12" thickBot="1" x14ac:dyDescent="0.25">
      <c r="A81" s="218" t="s">
        <v>35</v>
      </c>
      <c r="B81" s="219"/>
      <c r="F81" s="217" t="s">
        <v>495</v>
      </c>
      <c r="L81" s="221"/>
    </row>
    <row r="82" spans="1:12" ht="11.25" customHeight="1" thickBot="1" x14ac:dyDescent="0.25">
      <c r="A82" s="218" t="s">
        <v>27</v>
      </c>
      <c r="B82" s="207">
        <v>18</v>
      </c>
      <c r="C82" s="208" t="s">
        <v>863</v>
      </c>
      <c r="D82" s="209" t="s">
        <v>131</v>
      </c>
      <c r="E82" s="209" t="s">
        <v>373</v>
      </c>
      <c r="F82" s="209" t="s">
        <v>864</v>
      </c>
      <c r="G82" s="208" t="s">
        <v>79</v>
      </c>
      <c r="H82" s="208">
        <f>ROUND(1,6)</f>
        <v>1</v>
      </c>
      <c r="I82" s="208">
        <v>0</v>
      </c>
      <c r="J82" s="208">
        <f>ROUND(H82,6) * I82</f>
        <v>0</v>
      </c>
      <c r="K82" s="210"/>
      <c r="L82" s="211">
        <f>ROUND(ROUND(H82,6) * ROUND(K82,2),2)</f>
        <v>0</v>
      </c>
    </row>
    <row r="83" spans="1:12" x14ac:dyDescent="0.2">
      <c r="A83" s="218" t="s">
        <v>31</v>
      </c>
      <c r="B83" s="219"/>
      <c r="F83" s="213" t="s">
        <v>357</v>
      </c>
      <c r="L83" s="221"/>
    </row>
    <row r="84" spans="1:12" x14ac:dyDescent="0.2">
      <c r="A84" s="201" t="s">
        <v>33</v>
      </c>
      <c r="B84" s="219"/>
      <c r="F84" s="216" t="s">
        <v>357</v>
      </c>
      <c r="L84" s="221"/>
    </row>
    <row r="85" spans="1:12" ht="12" thickBot="1" x14ac:dyDescent="0.25">
      <c r="A85" s="218" t="s">
        <v>35</v>
      </c>
      <c r="B85" s="219"/>
      <c r="F85" s="217" t="s">
        <v>495</v>
      </c>
      <c r="L85" s="221"/>
    </row>
    <row r="86" spans="1:12" ht="11.25" customHeight="1" thickBot="1" x14ac:dyDescent="0.25">
      <c r="A86" s="218" t="s">
        <v>27</v>
      </c>
      <c r="B86" s="207">
        <v>19</v>
      </c>
      <c r="C86" s="208" t="s">
        <v>865</v>
      </c>
      <c r="D86" s="209" t="s">
        <v>131</v>
      </c>
      <c r="E86" s="209" t="s">
        <v>373</v>
      </c>
      <c r="F86" s="209" t="s">
        <v>866</v>
      </c>
      <c r="G86" s="208" t="s">
        <v>79</v>
      </c>
      <c r="H86" s="208">
        <f>ROUND(1,6)</f>
        <v>1</v>
      </c>
      <c r="I86" s="208">
        <v>0</v>
      </c>
      <c r="J86" s="208">
        <f>ROUND(H86,6) * I86</f>
        <v>0</v>
      </c>
      <c r="K86" s="210"/>
      <c r="L86" s="211">
        <f>ROUND(ROUND(H86,6) * ROUND(K86,2),2)</f>
        <v>0</v>
      </c>
    </row>
    <row r="87" spans="1:12" x14ac:dyDescent="0.2">
      <c r="A87" s="218" t="s">
        <v>31</v>
      </c>
      <c r="B87" s="219"/>
      <c r="F87" s="213" t="s">
        <v>357</v>
      </c>
      <c r="L87" s="221"/>
    </row>
    <row r="88" spans="1:12" x14ac:dyDescent="0.2">
      <c r="A88" s="201" t="s">
        <v>33</v>
      </c>
      <c r="B88" s="219"/>
      <c r="F88" s="216" t="s">
        <v>357</v>
      </c>
      <c r="L88" s="221"/>
    </row>
    <row r="89" spans="1:12" ht="12" thickBot="1" x14ac:dyDescent="0.25">
      <c r="A89" s="218" t="s">
        <v>35</v>
      </c>
      <c r="B89" s="219"/>
      <c r="F89" s="217" t="s">
        <v>495</v>
      </c>
      <c r="L89" s="221"/>
    </row>
    <row r="90" spans="1:12" ht="11.25" customHeight="1" thickBot="1" x14ac:dyDescent="0.25">
      <c r="A90" s="218" t="s">
        <v>27</v>
      </c>
      <c r="B90" s="207">
        <v>20</v>
      </c>
      <c r="C90" s="208" t="s">
        <v>867</v>
      </c>
      <c r="D90" s="209" t="s">
        <v>131</v>
      </c>
      <c r="E90" s="209" t="s">
        <v>373</v>
      </c>
      <c r="F90" s="209" t="s">
        <v>868</v>
      </c>
      <c r="G90" s="208" t="s">
        <v>79</v>
      </c>
      <c r="H90" s="208">
        <f>ROUND(1,6)</f>
        <v>1</v>
      </c>
      <c r="I90" s="208">
        <v>0</v>
      </c>
      <c r="J90" s="208">
        <f>ROUND(H90,6) * I90</f>
        <v>0</v>
      </c>
      <c r="K90" s="210"/>
      <c r="L90" s="211">
        <f>ROUND(ROUND(H90,6) * ROUND(K90,2),2)</f>
        <v>0</v>
      </c>
    </row>
    <row r="91" spans="1:12" x14ac:dyDescent="0.2">
      <c r="A91" s="218" t="s">
        <v>31</v>
      </c>
      <c r="B91" s="219"/>
      <c r="F91" s="213" t="s">
        <v>357</v>
      </c>
      <c r="L91" s="221"/>
    </row>
    <row r="92" spans="1:12" x14ac:dyDescent="0.2">
      <c r="A92" s="201" t="s">
        <v>33</v>
      </c>
      <c r="B92" s="219"/>
      <c r="F92" s="216" t="s">
        <v>357</v>
      </c>
      <c r="L92" s="221"/>
    </row>
    <row r="93" spans="1:12" ht="12" thickBot="1" x14ac:dyDescent="0.25">
      <c r="A93" s="218" t="s">
        <v>35</v>
      </c>
      <c r="B93" s="219"/>
      <c r="F93" s="217" t="s">
        <v>495</v>
      </c>
      <c r="L93" s="221"/>
    </row>
    <row r="94" spans="1:12" ht="11.25" customHeight="1" thickBot="1" x14ac:dyDescent="0.25">
      <c r="A94" s="218" t="s">
        <v>27</v>
      </c>
      <c r="B94" s="207">
        <v>21</v>
      </c>
      <c r="C94" s="208" t="s">
        <v>869</v>
      </c>
      <c r="D94" s="209" t="s">
        <v>131</v>
      </c>
      <c r="E94" s="209" t="s">
        <v>373</v>
      </c>
      <c r="F94" s="209" t="s">
        <v>870</v>
      </c>
      <c r="G94" s="208" t="s">
        <v>79</v>
      </c>
      <c r="H94" s="208">
        <f>ROUND(1,6)</f>
        <v>1</v>
      </c>
      <c r="I94" s="208">
        <v>0</v>
      </c>
      <c r="J94" s="208">
        <f>ROUND(H94,6) * I94</f>
        <v>0</v>
      </c>
      <c r="K94" s="210"/>
      <c r="L94" s="211">
        <f>ROUND(ROUND(H94,6) * ROUND(K94,2),2)</f>
        <v>0</v>
      </c>
    </row>
    <row r="95" spans="1:12" x14ac:dyDescent="0.2">
      <c r="A95" s="218" t="s">
        <v>31</v>
      </c>
      <c r="B95" s="219"/>
      <c r="F95" s="213" t="s">
        <v>357</v>
      </c>
      <c r="L95" s="221"/>
    </row>
    <row r="96" spans="1:12" x14ac:dyDescent="0.2">
      <c r="A96" s="201" t="s">
        <v>33</v>
      </c>
      <c r="B96" s="219"/>
      <c r="F96" s="216" t="s">
        <v>357</v>
      </c>
      <c r="L96" s="221"/>
    </row>
    <row r="97" spans="1:12" ht="12" thickBot="1" x14ac:dyDescent="0.25">
      <c r="A97" s="218" t="s">
        <v>35</v>
      </c>
      <c r="B97" s="219"/>
      <c r="F97" s="217" t="s">
        <v>495</v>
      </c>
      <c r="L97" s="221"/>
    </row>
    <row r="98" spans="1:12" ht="11.25" customHeight="1" thickBot="1" x14ac:dyDescent="0.25">
      <c r="A98" s="218" t="s">
        <v>27</v>
      </c>
      <c r="B98" s="207">
        <v>22</v>
      </c>
      <c r="C98" s="208" t="s">
        <v>871</v>
      </c>
      <c r="D98" s="209" t="s">
        <v>131</v>
      </c>
      <c r="E98" s="209" t="s">
        <v>373</v>
      </c>
      <c r="F98" s="209" t="s">
        <v>872</v>
      </c>
      <c r="G98" s="208" t="s">
        <v>79</v>
      </c>
      <c r="H98" s="208">
        <f>ROUND(1,6)</f>
        <v>1</v>
      </c>
      <c r="I98" s="208">
        <v>0</v>
      </c>
      <c r="J98" s="208">
        <f>ROUND(H98,6) * I98</f>
        <v>0</v>
      </c>
      <c r="K98" s="210"/>
      <c r="L98" s="211">
        <f>ROUND(ROUND(H98,6) * ROUND(K98,2),2)</f>
        <v>0</v>
      </c>
    </row>
    <row r="99" spans="1:12" x14ac:dyDescent="0.2">
      <c r="A99" s="218" t="s">
        <v>31</v>
      </c>
      <c r="B99" s="219"/>
      <c r="F99" s="213" t="s">
        <v>357</v>
      </c>
      <c r="L99" s="221"/>
    </row>
    <row r="100" spans="1:12" x14ac:dyDescent="0.2">
      <c r="A100" s="201" t="s">
        <v>33</v>
      </c>
      <c r="B100" s="219"/>
      <c r="F100" s="216" t="s">
        <v>357</v>
      </c>
      <c r="L100" s="221"/>
    </row>
    <row r="101" spans="1:12" ht="12" thickBot="1" x14ac:dyDescent="0.25">
      <c r="A101" s="218" t="s">
        <v>35</v>
      </c>
      <c r="B101" s="219"/>
      <c r="F101" s="217" t="s">
        <v>495</v>
      </c>
      <c r="L101" s="221"/>
    </row>
    <row r="102" spans="1:12" ht="11.25" customHeight="1" thickBot="1" x14ac:dyDescent="0.25">
      <c r="A102" s="218" t="s">
        <v>27</v>
      </c>
      <c r="B102" s="207">
        <v>23</v>
      </c>
      <c r="C102" s="208" t="s">
        <v>873</v>
      </c>
      <c r="D102" s="209" t="s">
        <v>131</v>
      </c>
      <c r="E102" s="209" t="s">
        <v>373</v>
      </c>
      <c r="F102" s="209" t="s">
        <v>874</v>
      </c>
      <c r="G102" s="208" t="s">
        <v>79</v>
      </c>
      <c r="H102" s="208">
        <f>ROUND(1,6)</f>
        <v>1</v>
      </c>
      <c r="I102" s="208">
        <v>0</v>
      </c>
      <c r="J102" s="208">
        <f>ROUND(H102,6) * I102</f>
        <v>0</v>
      </c>
      <c r="K102" s="210"/>
      <c r="L102" s="211">
        <f>ROUND(ROUND(H102,6) * ROUND(K102,2),2)</f>
        <v>0</v>
      </c>
    </row>
    <row r="103" spans="1:12" x14ac:dyDescent="0.2">
      <c r="A103" s="218" t="s">
        <v>31</v>
      </c>
      <c r="B103" s="219"/>
      <c r="F103" s="213" t="s">
        <v>357</v>
      </c>
      <c r="L103" s="221"/>
    </row>
    <row r="104" spans="1:12" x14ac:dyDescent="0.2">
      <c r="A104" s="201" t="s">
        <v>33</v>
      </c>
      <c r="B104" s="219"/>
      <c r="F104" s="216" t="s">
        <v>357</v>
      </c>
      <c r="L104" s="221"/>
    </row>
    <row r="105" spans="1:12" ht="12" thickBot="1" x14ac:dyDescent="0.25">
      <c r="A105" s="218" t="s">
        <v>35</v>
      </c>
      <c r="B105" s="219"/>
      <c r="F105" s="217" t="s">
        <v>495</v>
      </c>
      <c r="L105" s="221"/>
    </row>
    <row r="106" spans="1:12" ht="11.25" customHeight="1" thickBot="1" x14ac:dyDescent="0.25">
      <c r="A106" s="218" t="s">
        <v>27</v>
      </c>
      <c r="B106" s="207">
        <v>24</v>
      </c>
      <c r="C106" s="208" t="s">
        <v>875</v>
      </c>
      <c r="D106" s="209" t="s">
        <v>131</v>
      </c>
      <c r="E106" s="209" t="s">
        <v>373</v>
      </c>
      <c r="F106" s="209" t="s">
        <v>876</v>
      </c>
      <c r="G106" s="208" t="s">
        <v>79</v>
      </c>
      <c r="H106" s="208">
        <f>ROUND(1,6)</f>
        <v>1</v>
      </c>
      <c r="I106" s="208">
        <v>0</v>
      </c>
      <c r="J106" s="208">
        <f>ROUND(H106,6) * I106</f>
        <v>0</v>
      </c>
      <c r="K106" s="210"/>
      <c r="L106" s="211">
        <f>ROUND(ROUND(H106,6) * ROUND(K106,2),2)</f>
        <v>0</v>
      </c>
    </row>
    <row r="107" spans="1:12" x14ac:dyDescent="0.2">
      <c r="A107" s="218" t="s">
        <v>31</v>
      </c>
      <c r="B107" s="219"/>
      <c r="F107" s="213" t="s">
        <v>357</v>
      </c>
      <c r="L107" s="221"/>
    </row>
    <row r="108" spans="1:12" x14ac:dyDescent="0.2">
      <c r="A108" s="201" t="s">
        <v>33</v>
      </c>
      <c r="B108" s="219"/>
      <c r="F108" s="216" t="s">
        <v>357</v>
      </c>
      <c r="L108" s="221"/>
    </row>
    <row r="109" spans="1:12" ht="12" thickBot="1" x14ac:dyDescent="0.25">
      <c r="A109" s="218" t="s">
        <v>35</v>
      </c>
      <c r="B109" s="219"/>
      <c r="F109" s="217" t="s">
        <v>495</v>
      </c>
      <c r="L109" s="221"/>
    </row>
    <row r="110" spans="1:12" ht="11.25" customHeight="1" thickBot="1" x14ac:dyDescent="0.25">
      <c r="A110" s="218" t="s">
        <v>27</v>
      </c>
      <c r="B110" s="207">
        <v>25</v>
      </c>
      <c r="C110" s="208" t="s">
        <v>877</v>
      </c>
      <c r="D110" s="209" t="s">
        <v>131</v>
      </c>
      <c r="E110" s="209" t="s">
        <v>373</v>
      </c>
      <c r="F110" s="209" t="s">
        <v>878</v>
      </c>
      <c r="G110" s="208" t="s">
        <v>79</v>
      </c>
      <c r="H110" s="208">
        <f>ROUND(1,6)</f>
        <v>1</v>
      </c>
      <c r="I110" s="208">
        <v>0</v>
      </c>
      <c r="J110" s="208">
        <f>ROUND(H110,6) * I110</f>
        <v>0</v>
      </c>
      <c r="K110" s="210"/>
      <c r="L110" s="211">
        <f>ROUND(ROUND(H110,6) * ROUND(K110,2),2)</f>
        <v>0</v>
      </c>
    </row>
    <row r="111" spans="1:12" x14ac:dyDescent="0.2">
      <c r="A111" s="218" t="s">
        <v>31</v>
      </c>
      <c r="B111" s="219"/>
      <c r="F111" s="213" t="s">
        <v>357</v>
      </c>
      <c r="L111" s="221"/>
    </row>
    <row r="112" spans="1:12" x14ac:dyDescent="0.2">
      <c r="A112" s="201" t="s">
        <v>33</v>
      </c>
      <c r="B112" s="219"/>
      <c r="F112" s="216" t="s">
        <v>357</v>
      </c>
      <c r="L112" s="221"/>
    </row>
    <row r="113" spans="1:12" ht="12" thickBot="1" x14ac:dyDescent="0.25">
      <c r="A113" s="218" t="s">
        <v>35</v>
      </c>
      <c r="B113" s="219"/>
      <c r="F113" s="217" t="s">
        <v>495</v>
      </c>
      <c r="L113" s="221"/>
    </row>
    <row r="114" spans="1:12" ht="11.25" customHeight="1" thickBot="1" x14ac:dyDescent="0.25">
      <c r="A114" s="218" t="s">
        <v>27</v>
      </c>
      <c r="B114" s="207">
        <v>26</v>
      </c>
      <c r="C114" s="208" t="s">
        <v>879</v>
      </c>
      <c r="D114" s="209" t="s">
        <v>131</v>
      </c>
      <c r="E114" s="209" t="s">
        <v>373</v>
      </c>
      <c r="F114" s="209" t="s">
        <v>880</v>
      </c>
      <c r="G114" s="208" t="s">
        <v>79</v>
      </c>
      <c r="H114" s="208">
        <f>ROUND(1,6)</f>
        <v>1</v>
      </c>
      <c r="I114" s="208">
        <v>0</v>
      </c>
      <c r="J114" s="208">
        <f>ROUND(H114,6) * I114</f>
        <v>0</v>
      </c>
      <c r="K114" s="210"/>
      <c r="L114" s="211">
        <f>ROUND(ROUND(H114,6) * ROUND(K114,2),2)</f>
        <v>0</v>
      </c>
    </row>
    <row r="115" spans="1:12" x14ac:dyDescent="0.2">
      <c r="A115" s="218" t="s">
        <v>31</v>
      </c>
      <c r="B115" s="219"/>
      <c r="F115" s="213" t="s">
        <v>357</v>
      </c>
      <c r="L115" s="221"/>
    </row>
    <row r="116" spans="1:12" x14ac:dyDescent="0.2">
      <c r="A116" s="201" t="s">
        <v>33</v>
      </c>
      <c r="B116" s="219"/>
      <c r="F116" s="216" t="s">
        <v>357</v>
      </c>
      <c r="L116" s="221"/>
    </row>
    <row r="117" spans="1:12" ht="12" thickBot="1" x14ac:dyDescent="0.25">
      <c r="A117" s="218" t="s">
        <v>35</v>
      </c>
      <c r="B117" s="219"/>
      <c r="F117" s="217" t="s">
        <v>495</v>
      </c>
      <c r="L117" s="221"/>
    </row>
    <row r="118" spans="1:12" ht="11.25" customHeight="1" thickBot="1" x14ac:dyDescent="0.25">
      <c r="A118" s="218" t="s">
        <v>27</v>
      </c>
      <c r="B118" s="207">
        <v>27</v>
      </c>
      <c r="C118" s="208" t="s">
        <v>881</v>
      </c>
      <c r="D118" s="209" t="s">
        <v>131</v>
      </c>
      <c r="E118" s="209" t="s">
        <v>373</v>
      </c>
      <c r="F118" s="209" t="s">
        <v>882</v>
      </c>
      <c r="G118" s="208" t="s">
        <v>79</v>
      </c>
      <c r="H118" s="208">
        <f>ROUND(1,6)</f>
        <v>1</v>
      </c>
      <c r="I118" s="208">
        <v>0</v>
      </c>
      <c r="J118" s="208">
        <f>ROUND(H118,6) * I118</f>
        <v>0</v>
      </c>
      <c r="K118" s="210"/>
      <c r="L118" s="211">
        <f>ROUND(ROUND(H118,6) * ROUND(K118,2),2)</f>
        <v>0</v>
      </c>
    </row>
    <row r="119" spans="1:12" x14ac:dyDescent="0.2">
      <c r="A119" s="218" t="s">
        <v>31</v>
      </c>
      <c r="B119" s="219"/>
      <c r="F119" s="213" t="s">
        <v>357</v>
      </c>
      <c r="L119" s="221"/>
    </row>
    <row r="120" spans="1:12" x14ac:dyDescent="0.2">
      <c r="A120" s="201" t="s">
        <v>33</v>
      </c>
      <c r="B120" s="219"/>
      <c r="F120" s="216" t="s">
        <v>357</v>
      </c>
      <c r="L120" s="221"/>
    </row>
    <row r="121" spans="1:12" ht="12" thickBot="1" x14ac:dyDescent="0.25">
      <c r="A121" s="218" t="s">
        <v>35</v>
      </c>
      <c r="B121" s="219"/>
      <c r="F121" s="217" t="s">
        <v>495</v>
      </c>
      <c r="L121" s="221"/>
    </row>
    <row r="122" spans="1:12" ht="11.25" customHeight="1" thickBot="1" x14ac:dyDescent="0.25">
      <c r="A122" s="218" t="s">
        <v>27</v>
      </c>
      <c r="B122" s="207">
        <v>28</v>
      </c>
      <c r="C122" s="208" t="s">
        <v>883</v>
      </c>
      <c r="D122" s="209" t="s">
        <v>131</v>
      </c>
      <c r="E122" s="209" t="s">
        <v>373</v>
      </c>
      <c r="F122" s="209" t="s">
        <v>884</v>
      </c>
      <c r="G122" s="208" t="s">
        <v>79</v>
      </c>
      <c r="H122" s="208">
        <f>ROUND(1,6)</f>
        <v>1</v>
      </c>
      <c r="I122" s="208">
        <v>0</v>
      </c>
      <c r="J122" s="208">
        <f>ROUND(H122,6) * I122</f>
        <v>0</v>
      </c>
      <c r="K122" s="210"/>
      <c r="L122" s="211">
        <f>ROUND(ROUND(H122,6) * ROUND(K122,2),2)</f>
        <v>0</v>
      </c>
    </row>
    <row r="123" spans="1:12" x14ac:dyDescent="0.2">
      <c r="A123" s="218" t="s">
        <v>31</v>
      </c>
      <c r="B123" s="219"/>
      <c r="F123" s="213" t="s">
        <v>357</v>
      </c>
      <c r="L123" s="221"/>
    </row>
    <row r="124" spans="1:12" x14ac:dyDescent="0.2">
      <c r="A124" s="201" t="s">
        <v>33</v>
      </c>
      <c r="B124" s="219"/>
      <c r="F124" s="216" t="s">
        <v>357</v>
      </c>
      <c r="L124" s="221"/>
    </row>
    <row r="125" spans="1:12" ht="12" thickBot="1" x14ac:dyDescent="0.25">
      <c r="A125" s="218" t="s">
        <v>35</v>
      </c>
      <c r="B125" s="219"/>
      <c r="F125" s="217" t="s">
        <v>495</v>
      </c>
      <c r="L125" s="221"/>
    </row>
    <row r="126" spans="1:12" ht="11.25" customHeight="1" thickBot="1" x14ac:dyDescent="0.25">
      <c r="A126" s="218" t="s">
        <v>27</v>
      </c>
      <c r="B126" s="207">
        <v>29</v>
      </c>
      <c r="C126" s="208" t="s">
        <v>885</v>
      </c>
      <c r="D126" s="209" t="s">
        <v>131</v>
      </c>
      <c r="E126" s="209" t="s">
        <v>373</v>
      </c>
      <c r="F126" s="209" t="s">
        <v>886</v>
      </c>
      <c r="G126" s="208" t="s">
        <v>79</v>
      </c>
      <c r="H126" s="208">
        <f>ROUND(1,6)</f>
        <v>1</v>
      </c>
      <c r="I126" s="208">
        <v>0</v>
      </c>
      <c r="J126" s="208">
        <f>ROUND(H126,6) * I126</f>
        <v>0</v>
      </c>
      <c r="K126" s="210"/>
      <c r="L126" s="211">
        <f>ROUND(ROUND(H126,6) * ROUND(K126,2),2)</f>
        <v>0</v>
      </c>
    </row>
    <row r="127" spans="1:12" x14ac:dyDescent="0.2">
      <c r="A127" s="218" t="s">
        <v>31</v>
      </c>
      <c r="B127" s="219"/>
      <c r="F127" s="213" t="s">
        <v>357</v>
      </c>
      <c r="L127" s="221"/>
    </row>
    <row r="128" spans="1:12" x14ac:dyDescent="0.2">
      <c r="A128" s="201" t="s">
        <v>33</v>
      </c>
      <c r="B128" s="219"/>
      <c r="F128" s="216" t="s">
        <v>357</v>
      </c>
      <c r="L128" s="221"/>
    </row>
    <row r="129" spans="1:12" ht="12" thickBot="1" x14ac:dyDescent="0.25">
      <c r="A129" s="218" t="s">
        <v>35</v>
      </c>
      <c r="B129" s="219"/>
      <c r="F129" s="217" t="s">
        <v>495</v>
      </c>
      <c r="L129" s="221"/>
    </row>
    <row r="130" spans="1:12" ht="11.25" customHeight="1" thickBot="1" x14ac:dyDescent="0.25">
      <c r="A130" s="218" t="s">
        <v>27</v>
      </c>
      <c r="B130" s="207">
        <v>30</v>
      </c>
      <c r="C130" s="208" t="s">
        <v>887</v>
      </c>
      <c r="D130" s="209" t="s">
        <v>131</v>
      </c>
      <c r="E130" s="209" t="s">
        <v>373</v>
      </c>
      <c r="F130" s="209" t="s">
        <v>888</v>
      </c>
      <c r="G130" s="208" t="s">
        <v>79</v>
      </c>
      <c r="H130" s="208">
        <f>ROUND(1,6)</f>
        <v>1</v>
      </c>
      <c r="I130" s="208">
        <v>0</v>
      </c>
      <c r="J130" s="208">
        <f>ROUND(H130,6) * I130</f>
        <v>0</v>
      </c>
      <c r="K130" s="210"/>
      <c r="L130" s="211">
        <f>ROUND(ROUND(H130,6) * ROUND(K130,2),2)</f>
        <v>0</v>
      </c>
    </row>
    <row r="131" spans="1:12" x14ac:dyDescent="0.2">
      <c r="A131" s="218" t="s">
        <v>31</v>
      </c>
      <c r="B131" s="219"/>
      <c r="F131" s="213" t="s">
        <v>357</v>
      </c>
      <c r="L131" s="221"/>
    </row>
    <row r="132" spans="1:12" x14ac:dyDescent="0.2">
      <c r="A132" s="201" t="s">
        <v>33</v>
      </c>
      <c r="B132" s="219"/>
      <c r="F132" s="216" t="s">
        <v>357</v>
      </c>
      <c r="L132" s="221"/>
    </row>
    <row r="133" spans="1:12" ht="12" thickBot="1" x14ac:dyDescent="0.25">
      <c r="A133" s="218" t="s">
        <v>35</v>
      </c>
      <c r="B133" s="219"/>
      <c r="F133" s="217" t="s">
        <v>495</v>
      </c>
      <c r="L133" s="221"/>
    </row>
    <row r="134" spans="1:12" ht="11.25" customHeight="1" thickBot="1" x14ac:dyDescent="0.25">
      <c r="A134" s="218" t="s">
        <v>27</v>
      </c>
      <c r="B134" s="207">
        <v>31</v>
      </c>
      <c r="C134" s="208" t="s">
        <v>889</v>
      </c>
      <c r="D134" s="209" t="s">
        <v>131</v>
      </c>
      <c r="E134" s="209" t="s">
        <v>373</v>
      </c>
      <c r="F134" s="209" t="s">
        <v>890</v>
      </c>
      <c r="G134" s="208" t="s">
        <v>79</v>
      </c>
      <c r="H134" s="208">
        <f>ROUND(1,6)</f>
        <v>1</v>
      </c>
      <c r="I134" s="208">
        <v>0</v>
      </c>
      <c r="J134" s="208">
        <f>ROUND(H134,6) * I134</f>
        <v>0</v>
      </c>
      <c r="K134" s="210"/>
      <c r="L134" s="211">
        <f>ROUND(ROUND(H134,6) * ROUND(K134,2),2)</f>
        <v>0</v>
      </c>
    </row>
    <row r="135" spans="1:12" x14ac:dyDescent="0.2">
      <c r="A135" s="218" t="s">
        <v>31</v>
      </c>
      <c r="B135" s="219"/>
      <c r="F135" s="213" t="s">
        <v>357</v>
      </c>
      <c r="L135" s="221"/>
    </row>
    <row r="136" spans="1:12" x14ac:dyDescent="0.2">
      <c r="A136" s="201" t="s">
        <v>33</v>
      </c>
      <c r="B136" s="219"/>
      <c r="F136" s="216" t="s">
        <v>357</v>
      </c>
      <c r="L136" s="221"/>
    </row>
    <row r="137" spans="1:12" ht="12" thickBot="1" x14ac:dyDescent="0.25">
      <c r="A137" s="218" t="s">
        <v>35</v>
      </c>
      <c r="B137" s="219"/>
      <c r="F137" s="217" t="s">
        <v>495</v>
      </c>
      <c r="L137" s="221"/>
    </row>
    <row r="138" spans="1:12" ht="11.25" customHeight="1" thickBot="1" x14ac:dyDescent="0.25">
      <c r="A138" s="218" t="s">
        <v>27</v>
      </c>
      <c r="B138" s="207">
        <v>32</v>
      </c>
      <c r="C138" s="208" t="s">
        <v>891</v>
      </c>
      <c r="D138" s="209" t="s">
        <v>131</v>
      </c>
      <c r="E138" s="209" t="s">
        <v>373</v>
      </c>
      <c r="F138" s="209" t="s">
        <v>892</v>
      </c>
      <c r="G138" s="208" t="s">
        <v>79</v>
      </c>
      <c r="H138" s="208">
        <f>ROUND(1,6)</f>
        <v>1</v>
      </c>
      <c r="I138" s="208">
        <v>0</v>
      </c>
      <c r="J138" s="208">
        <f>ROUND(H138,6) * I138</f>
        <v>0</v>
      </c>
      <c r="K138" s="210"/>
      <c r="L138" s="211">
        <f>ROUND(ROUND(H138,6) * ROUND(K138,2),2)</f>
        <v>0</v>
      </c>
    </row>
    <row r="139" spans="1:12" x14ac:dyDescent="0.2">
      <c r="A139" s="218" t="s">
        <v>31</v>
      </c>
      <c r="B139" s="219"/>
      <c r="F139" s="213" t="s">
        <v>357</v>
      </c>
      <c r="L139" s="221"/>
    </row>
    <row r="140" spans="1:12" x14ac:dyDescent="0.2">
      <c r="A140" s="201" t="s">
        <v>33</v>
      </c>
      <c r="B140" s="219"/>
      <c r="F140" s="216" t="s">
        <v>357</v>
      </c>
      <c r="L140" s="221"/>
    </row>
    <row r="141" spans="1:12" ht="12" thickBot="1" x14ac:dyDescent="0.25">
      <c r="A141" s="218" t="s">
        <v>35</v>
      </c>
      <c r="B141" s="219"/>
      <c r="F141" s="217" t="s">
        <v>495</v>
      </c>
      <c r="L141" s="221"/>
    </row>
    <row r="142" spans="1:12" ht="11.25" customHeight="1" thickBot="1" x14ac:dyDescent="0.25">
      <c r="A142" s="218" t="s">
        <v>27</v>
      </c>
      <c r="B142" s="207">
        <v>33</v>
      </c>
      <c r="C142" s="208" t="s">
        <v>893</v>
      </c>
      <c r="D142" s="209" t="s">
        <v>131</v>
      </c>
      <c r="E142" s="209" t="s">
        <v>373</v>
      </c>
      <c r="F142" s="209" t="s">
        <v>894</v>
      </c>
      <c r="G142" s="208" t="s">
        <v>79</v>
      </c>
      <c r="H142" s="208">
        <f>ROUND(1,6)</f>
        <v>1</v>
      </c>
      <c r="I142" s="208">
        <v>0</v>
      </c>
      <c r="J142" s="208">
        <f>ROUND(H142,6) * I142</f>
        <v>0</v>
      </c>
      <c r="K142" s="210"/>
      <c r="L142" s="211">
        <f>ROUND(ROUND(H142,6) * ROUND(K142,2),2)</f>
        <v>0</v>
      </c>
    </row>
    <row r="143" spans="1:12" x14ac:dyDescent="0.2">
      <c r="A143" s="218" t="s">
        <v>31</v>
      </c>
      <c r="B143" s="219"/>
      <c r="F143" s="213" t="s">
        <v>357</v>
      </c>
      <c r="L143" s="221"/>
    </row>
    <row r="144" spans="1:12" x14ac:dyDescent="0.2">
      <c r="A144" s="201" t="s">
        <v>33</v>
      </c>
      <c r="B144" s="219"/>
      <c r="F144" s="216" t="s">
        <v>357</v>
      </c>
      <c r="L144" s="221"/>
    </row>
    <row r="145" spans="1:12" ht="12" thickBot="1" x14ac:dyDescent="0.25">
      <c r="A145" s="218" t="s">
        <v>35</v>
      </c>
      <c r="B145" s="219"/>
      <c r="F145" s="217" t="s">
        <v>495</v>
      </c>
      <c r="L145" s="221"/>
    </row>
    <row r="146" spans="1:12" ht="11.25" customHeight="1" thickBot="1" x14ac:dyDescent="0.25">
      <c r="A146" s="218" t="s">
        <v>27</v>
      </c>
      <c r="B146" s="207">
        <v>34</v>
      </c>
      <c r="C146" s="208" t="s">
        <v>895</v>
      </c>
      <c r="D146" s="209" t="s">
        <v>131</v>
      </c>
      <c r="E146" s="209" t="s">
        <v>373</v>
      </c>
      <c r="F146" s="209" t="s">
        <v>896</v>
      </c>
      <c r="G146" s="208" t="s">
        <v>79</v>
      </c>
      <c r="H146" s="208">
        <f>ROUND(1,6)</f>
        <v>1</v>
      </c>
      <c r="I146" s="208">
        <v>0</v>
      </c>
      <c r="J146" s="208">
        <f>ROUND(H146,6) * I146</f>
        <v>0</v>
      </c>
      <c r="K146" s="210"/>
      <c r="L146" s="211">
        <f>ROUND(ROUND(H146,6) * ROUND(K146,2),2)</f>
        <v>0</v>
      </c>
    </row>
    <row r="147" spans="1:12" x14ac:dyDescent="0.2">
      <c r="A147" s="218" t="s">
        <v>31</v>
      </c>
      <c r="B147" s="219"/>
      <c r="F147" s="213" t="s">
        <v>357</v>
      </c>
      <c r="L147" s="221"/>
    </row>
    <row r="148" spans="1:12" x14ac:dyDescent="0.2">
      <c r="A148" s="201" t="s">
        <v>33</v>
      </c>
      <c r="B148" s="219"/>
      <c r="F148" s="216" t="s">
        <v>357</v>
      </c>
      <c r="L148" s="221"/>
    </row>
    <row r="149" spans="1:12" ht="12" thickBot="1" x14ac:dyDescent="0.25">
      <c r="A149" s="218" t="s">
        <v>35</v>
      </c>
      <c r="B149" s="219"/>
      <c r="F149" s="217" t="s">
        <v>495</v>
      </c>
      <c r="L149" s="221"/>
    </row>
    <row r="150" spans="1:12" ht="11.25" customHeight="1" thickBot="1" x14ac:dyDescent="0.25">
      <c r="A150" s="218" t="s">
        <v>27</v>
      </c>
      <c r="B150" s="207">
        <v>35</v>
      </c>
      <c r="C150" s="208" t="s">
        <v>823</v>
      </c>
      <c r="D150" s="209" t="s">
        <v>131</v>
      </c>
      <c r="E150" s="209" t="s">
        <v>373</v>
      </c>
      <c r="F150" s="209" t="s">
        <v>824</v>
      </c>
      <c r="G150" s="208" t="s">
        <v>79</v>
      </c>
      <c r="H150" s="208">
        <f>ROUND(1,6)</f>
        <v>1</v>
      </c>
      <c r="I150" s="208">
        <v>0</v>
      </c>
      <c r="J150" s="208">
        <f>ROUND(H150,6) * I150</f>
        <v>0</v>
      </c>
      <c r="K150" s="210"/>
      <c r="L150" s="211">
        <f>ROUND(ROUND(H150,6) * ROUND(K150,2),2)</f>
        <v>0</v>
      </c>
    </row>
    <row r="151" spans="1:12" x14ac:dyDescent="0.2">
      <c r="A151" s="218" t="s">
        <v>31</v>
      </c>
      <c r="B151" s="219"/>
      <c r="F151" s="213" t="s">
        <v>357</v>
      </c>
      <c r="L151" s="221"/>
    </row>
    <row r="152" spans="1:12" x14ac:dyDescent="0.2">
      <c r="A152" s="201" t="s">
        <v>33</v>
      </c>
      <c r="B152" s="219"/>
      <c r="F152" s="216" t="s">
        <v>357</v>
      </c>
      <c r="L152" s="221"/>
    </row>
    <row r="153" spans="1:12" ht="12" thickBot="1" x14ac:dyDescent="0.25">
      <c r="A153" s="218" t="s">
        <v>35</v>
      </c>
      <c r="B153" s="219"/>
      <c r="F153" s="217" t="s">
        <v>495</v>
      </c>
      <c r="L153" s="221"/>
    </row>
    <row r="154" spans="1:12" ht="11.25" customHeight="1" thickBot="1" x14ac:dyDescent="0.25">
      <c r="A154" s="218" t="s">
        <v>27</v>
      </c>
      <c r="B154" s="207">
        <v>36</v>
      </c>
      <c r="C154" s="208" t="s">
        <v>829</v>
      </c>
      <c r="D154" s="209" t="s">
        <v>131</v>
      </c>
      <c r="E154" s="209" t="s">
        <v>373</v>
      </c>
      <c r="F154" s="209" t="s">
        <v>830</v>
      </c>
      <c r="G154" s="208" t="s">
        <v>470</v>
      </c>
      <c r="H154" s="208">
        <f>ROUND(8,6)</f>
        <v>8</v>
      </c>
      <c r="I154" s="208">
        <v>0</v>
      </c>
      <c r="J154" s="208">
        <f>ROUND(H154,6) * I154</f>
        <v>0</v>
      </c>
      <c r="K154" s="210"/>
      <c r="L154" s="211">
        <f>ROUND(ROUND(H154,6) * ROUND(K154,2),2)</f>
        <v>0</v>
      </c>
    </row>
    <row r="155" spans="1:12" x14ac:dyDescent="0.2">
      <c r="A155" s="218" t="s">
        <v>31</v>
      </c>
      <c r="B155" s="219"/>
      <c r="F155" s="213" t="s">
        <v>357</v>
      </c>
      <c r="L155" s="221"/>
    </row>
    <row r="156" spans="1:12" x14ac:dyDescent="0.2">
      <c r="A156" s="201" t="s">
        <v>33</v>
      </c>
      <c r="B156" s="219"/>
      <c r="F156" s="216" t="s">
        <v>357</v>
      </c>
      <c r="L156" s="221"/>
    </row>
    <row r="157" spans="1:12" ht="12" thickBot="1" x14ac:dyDescent="0.25">
      <c r="A157" s="218" t="s">
        <v>35</v>
      </c>
      <c r="B157" s="219"/>
      <c r="F157" s="217" t="s">
        <v>495</v>
      </c>
      <c r="L157" s="221"/>
    </row>
    <row r="158" spans="1:12" ht="13.5" customHeight="1" thickBot="1" x14ac:dyDescent="0.25">
      <c r="B158" s="222" t="s">
        <v>399</v>
      </c>
      <c r="C158" s="223" t="s">
        <v>400</v>
      </c>
      <c r="D158" s="224"/>
      <c r="E158" s="224"/>
      <c r="F158" s="224" t="s">
        <v>479</v>
      </c>
      <c r="G158" s="224"/>
      <c r="H158" s="224"/>
      <c r="I158" s="224"/>
      <c r="J158" s="224"/>
      <c r="K158" s="224"/>
      <c r="L158" s="225">
        <f>SUM(L14:L157)</f>
        <v>0</v>
      </c>
    </row>
  </sheetData>
  <autoFilter ref="A12:L12" xr:uid="{00000000-0009-0000-0000-000000000000}"/>
  <mergeCells count="28">
    <mergeCell ref="K10:L11"/>
    <mergeCell ref="B8:D8"/>
    <mergeCell ref="G8:H8"/>
    <mergeCell ref="I8:J8"/>
    <mergeCell ref="B9:J9"/>
    <mergeCell ref="B10:B12"/>
    <mergeCell ref="C10:C12"/>
    <mergeCell ref="D10:D12"/>
    <mergeCell ref="E10:E12"/>
    <mergeCell ref="F10:F12"/>
    <mergeCell ref="G10:G12"/>
    <mergeCell ref="B7:D7"/>
    <mergeCell ref="F7:H7"/>
    <mergeCell ref="I7:J7"/>
    <mergeCell ref="H10:H12"/>
    <mergeCell ref="I10:I12"/>
    <mergeCell ref="J10:J12"/>
    <mergeCell ref="K2:L2"/>
    <mergeCell ref="K3:L3"/>
    <mergeCell ref="F5:H5"/>
    <mergeCell ref="I5:J5"/>
    <mergeCell ref="F6:H6"/>
    <mergeCell ref="I6:J6"/>
    <mergeCell ref="B4:D4"/>
    <mergeCell ref="I4:J4"/>
    <mergeCell ref="B1:H1"/>
    <mergeCell ref="B2:C2"/>
    <mergeCell ref="I2:J2"/>
  </mergeCells>
  <conditionalFormatting sqref="F6">
    <cfRule type="expression" dxfId="60" priority="1">
      <formula>$E$5="Ostatní"</formula>
    </cfRule>
    <cfRule type="expression" dxfId="59" priority="2">
      <formula>$E$6="Ostatní"</formula>
    </cfRule>
  </conditionalFormatting>
  <dataValidations count="9">
    <dataValidation allowBlank="1" showInputMessage="1" showErrorMessage="1" promptTitle="Číselné označení SO/PS " prompt="musí být uvedeno i v názvu listu SO (nebo PS) XX-XX-XX._x000a_Každé SO/PS musí být zpracováno v samostatném formuláři." sqref="D3" xr:uid="{37B29BFD-34BB-4725-8A24-A3F73AE1A76A}"/>
    <dataValidation type="date" allowBlank="1" showInputMessage="1" showErrorMessage="1" prompt="Uvede se předpokládaná doba zahájení realizace konkrétního SO/PS dle Harmonogramu výstavby (den.měsíc.rok - např. 01.12.2020), který je uveden v příslušné části dokumentace stavby." sqref="E7" xr:uid="{97D23CA6-9119-42E0-9B95-EB0AD098F2A6}">
      <formula1>42370</formula1>
      <formula2>55153</formula2>
    </dataValidation>
    <dataValidation type="date" allowBlank="1" showInputMessage="1" showErrorMessage="1" prompt="Uvede se předpokládaná doba ukončení realizace konkrétního SO/PS dle Harmonogramu výstavby (den.měsíc.rok - např. 01.12.2020), který je uveden v příslušné části dokumentace stavby." sqref="E8" xr:uid="{DBC54AA3-14EE-4F78-9AA9-938B6DF0BC45}">
      <formula1>42370</formula1>
      <formula2>55153</formula2>
    </dataValidation>
    <dataValidation allowBlank="1" showInputMessage="1" showErrorMessage="1" promptTitle="S-kód" prompt="Číslo pod kterým je stavba evidovaná v systému SŽDC." sqref="K6" xr:uid="{FAE224EC-DE46-4661-85F1-D78979A64486}"/>
    <dataValidation type="date" allowBlank="1" showInputMessage="1" showErrorMessage="1" errorTitle="Špatný datum" error="Datum musí být v rozmezí_x000a_od 1.1.2016_x000a_do 31.12.2050" promptTitle="Vložit datum" prompt="ve formátu: dd.mm.rrrr" sqref="K8" xr:uid="{D09C37F3-7D5A-4B75-BF16-704D3A20FC39}">
      <formula1>42370</formula1>
      <formula2>55153</formula2>
    </dataValidation>
    <dataValidation type="list" allowBlank="1" showInputMessage="1" showErrorMessage="1" promptTitle="Klasifikace" prompt="pro zatřídění stavebních a inženýrských objektů_x000a_(viz Portál veřejných zakázek MMR):_x000a_Struktura klasifikace:_x000a_1. až 3. místo obor_x000a_4. místo skupina_x000a_5. místo podskupina_x000a_6. místo konstrukčně materiálová charakteristika_x000a_7. místo druh stavební akce_x000a_" sqref="K4" xr:uid="{FC6B6785-4941-419F-946E-B1005A92ED92}">
      <formula1>"801,802,803,811,812, 813, 814,815, 817, 821,822, 823,824,825,826,827,828,831,832,833,838,839"</formula1>
    </dataValidation>
    <dataValidation type="list" allowBlank="1" showInputMessage="1" showErrorMessage="1" promptTitle="Výběr stádia dle seznamu:" prompt="Stádium 3_x000a_Stádium 2" sqref="E5" xr:uid="{E26E039E-7563-4447-8E8E-22EEC91A3AC5}">
      <formula1>"Stádium 2,Stádium 3"</formula1>
    </dataValidation>
    <dataValidation type="date" allowBlank="1" showInputMessage="1" showErrorMessage="1" sqref="L8" xr:uid="{AC4D1E82-83C6-45F1-98DD-3B36CF9CCF2A}">
      <formula1>42370</formula1>
      <formula2>55153</formula2>
    </dataValidation>
    <dataValidation type="list" allowBlank="1" showInputMessage="1" showErrorMessage="1" sqref="E6" xr:uid="{18994327-8166-41D5-A938-357BD93F88F8}">
      <formula1>"SŽ, Ostatní"</formula1>
    </dataValidation>
  </dataValidations>
  <pageMargins left="0.70833330000000005" right="0.70833330000000005" top="0.74791660000000004" bottom="0.74791660000000004" header="0.3152778" footer="0.3152778"/>
  <pageSetup paperSize="9" scale="69" fitToHeight="0" orientation="landscape" blackAndWhite="1" r:id="rId1"/>
  <headerFooter>
    <oddHeader>&amp;L&amp;"Arial,Tučné"&amp;10FORMULÁŘ SO/PS
&amp;"Arial,Kurzíva"&amp;8verze SOPS/PR/2017/11/01</oddHeader>
    <oddFooter>&amp;L&amp;"Arial,Obyčejné"&amp;10&amp;A&amp;R&amp;"Arial,Obyčejné"&amp;10&amp;P/&amp;N</oddFooter>
  </headerFooter>
  <drawing r:id="rId2"/>
  <legacyDrawing r:id="rId3"/>
</worksheet>
</file>

<file path=docMetadata/LabelInfo.xml><?xml version="1.0" encoding="utf-8"?>
<clbl:labelList xmlns:clbl="http://schemas.microsoft.com/office/2020/mipLabelMetadata">
  <clbl:label id="{a57527ba-b13c-462f-a5c5-bde84a6d85e5}" enabled="1" method="Standard" siteId="{f0ab7d6a-64b0-4696-9f4d-d69909c6e89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11</vt:i4>
      </vt:variant>
      <vt:variant>
        <vt:lpstr>Pojmenované oblasti</vt:lpstr>
      </vt:variant>
      <vt:variant>
        <vt:i4>10</vt:i4>
      </vt:variant>
    </vt:vector>
  </HeadingPairs>
  <TitlesOfParts>
    <vt:vector size="21" baseType="lpstr">
      <vt:lpstr>Rekapitulace</vt:lpstr>
      <vt:lpstr>SO 01-10-01.01_R</vt:lpstr>
      <vt:lpstr>SO 01-10-01.02_R</vt:lpstr>
      <vt:lpstr>SO 01-13-01_R</vt:lpstr>
      <vt:lpstr>SO 01-72-01_R</vt:lpstr>
      <vt:lpstr>SO 01-86-01</vt:lpstr>
      <vt:lpstr>PS 01-01-31</vt:lpstr>
      <vt:lpstr>PS 01-02-01</vt:lpstr>
      <vt:lpstr>PS 01-02-41</vt:lpstr>
      <vt:lpstr>PS 01-02-91</vt:lpstr>
      <vt:lpstr>SO 999.98.98</vt:lpstr>
      <vt:lpstr>'PS 01-01-31'!Názvy_tisku</vt:lpstr>
      <vt:lpstr>'PS 01-02-41'!Názvy_tisku</vt:lpstr>
      <vt:lpstr>'PS 01-02-91'!Názvy_tisku</vt:lpstr>
      <vt:lpstr>'SO 01-86-01'!Názvy_tisku</vt:lpstr>
      <vt:lpstr>'SO 999.98.98'!Názvy_tisku</vt:lpstr>
      <vt:lpstr>'SO 01-10-01.01_R'!Oblast_tisku</vt:lpstr>
      <vt:lpstr>'SO 01-10-01.02_R'!Oblast_tisku</vt:lpstr>
      <vt:lpstr>'SO 01-13-01_R'!Oblast_tisku</vt:lpstr>
      <vt:lpstr>'SO 01-72-01_R'!Oblast_tisku</vt:lpstr>
      <vt:lpstr>'SO 999.98.98'!Oblast_tisku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Prochazka Tomáš</dc:creator>
  <cp:lastModifiedBy>Srovnal Otakar, Ing.</cp:lastModifiedBy>
  <cp:lastPrinted>2026-01-29T13:49:58Z</cp:lastPrinted>
  <dcterms:created xsi:type="dcterms:W3CDTF">2024-04-08T04:05:35Z</dcterms:created>
  <dcterms:modified xsi:type="dcterms:W3CDTF">2026-08-06T11:39:10Z</dcterms:modified>
</cp:coreProperties>
</file>