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bvod_KV\ETCS\VZ Kryty balíz\Podklady pro VZ\"/>
    </mc:Choice>
  </mc:AlternateContent>
  <bookViews>
    <workbookView xWindow="0" yWindow="0" windowWidth="0" windowHeight="0"/>
  </bookViews>
  <sheets>
    <sheet name="Rekapitulace stavby" sheetId="1" r:id="rId1"/>
    <sheet name="012025 - Dodávka a montáž..." sheetId="2" r:id="rId2"/>
    <sheet name="02 - Spojovací materiál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'012025 - Dodávka a montáž...'!$C$74:$K$98</definedName>
    <definedName name="_xlnm.Print_Area" localSheetId="1">'012025 - Dodávka a montáž...'!$C$4:$J$37,'012025 - Dodávka a montáž...'!$C$64:$K$98</definedName>
    <definedName name="_xlnm.Print_Titles" localSheetId="1">'012025 - Dodávka a montáž...'!$74:$74</definedName>
    <definedName name="_xlnm._FilterDatabase" localSheetId="2" hidden="1">'02 - Spojovací materiál'!$C$79:$K$83</definedName>
    <definedName name="_xlnm.Print_Area" localSheetId="2">'02 - Spojovací materiál'!$C$4:$J$39,'02 - Spojovací materiál'!$C$67:$K$83</definedName>
    <definedName name="_xlnm.Print_Titles" localSheetId="2">'02 - Spojovací materiál'!$79:$79</definedName>
  </definedNames>
  <calcPr/>
</workbook>
</file>

<file path=xl/calcChain.xml><?xml version="1.0" encoding="utf-8"?>
<calcChain xmlns="http://schemas.openxmlformats.org/spreadsheetml/2006/main">
  <c i="3" l="1" r="T81"/>
  <c r="T80"/>
  <c r="J37"/>
  <c r="J36"/>
  <c i="1" r="AY56"/>
  <c i="3" r="J35"/>
  <c i="1" r="AX56"/>
  <c i="3" r="BI82"/>
  <c r="BH82"/>
  <c r="BG82"/>
  <c r="BF82"/>
  <c r="T82"/>
  <c r="R82"/>
  <c r="R81"/>
  <c r="R80"/>
  <c r="P82"/>
  <c r="P81"/>
  <c r="P80"/>
  <c i="1" r="AU56"/>
  <c i="3"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48"/>
  <c i="2" r="J35"/>
  <c r="J34"/>
  <c i="1" r="AY55"/>
  <c i="2" r="J33"/>
  <c i="1" r="AX55"/>
  <c i="2"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BI78"/>
  <c r="BH78"/>
  <c r="BG78"/>
  <c r="BF78"/>
  <c r="T78"/>
  <c r="R78"/>
  <c r="P78"/>
  <c r="BI76"/>
  <c r="BH76"/>
  <c r="BG76"/>
  <c r="BF76"/>
  <c r="T76"/>
  <c r="R76"/>
  <c r="P76"/>
  <c r="J72"/>
  <c r="F71"/>
  <c r="F69"/>
  <c r="E67"/>
  <c r="J51"/>
  <c r="F50"/>
  <c r="F48"/>
  <c r="E46"/>
  <c r="J19"/>
  <c r="E19"/>
  <c r="J71"/>
  <c r="J18"/>
  <c r="J16"/>
  <c r="E16"/>
  <c r="F72"/>
  <c r="J15"/>
  <c r="J10"/>
  <c r="J69"/>
  <c i="1" r="L50"/>
  <c r="AM50"/>
  <c r="AM49"/>
  <c r="L49"/>
  <c r="AM47"/>
  <c r="L47"/>
  <c r="L45"/>
  <c r="L44"/>
  <c i="2" r="BK93"/>
  <c r="J80"/>
  <c i="3" r="F34"/>
  <c i="1" r="BA56"/>
  <c i="2" r="J83"/>
  <c r="BK78"/>
  <c r="BK91"/>
  <c i="3" r="F37"/>
  <c i="1" r="BD56"/>
  <c i="2" r="J76"/>
  <c r="BK96"/>
  <c i="3" r="BK82"/>
  <c i="2" r="J89"/>
  <c r="BK86"/>
  <c i="1" r="AS54"/>
  <c i="2" r="BK76"/>
  <c r="J93"/>
  <c r="J91"/>
  <c i="3" r="F35"/>
  <c i="1" r="BB56"/>
  <c i="2" r="BK80"/>
  <c r="BK83"/>
  <c r="BK89"/>
  <c i="3" r="F36"/>
  <c i="1" r="BC56"/>
  <c i="2" r="J78"/>
  <c r="J96"/>
  <c r="F35"/>
  <c r="J86"/>
  <c i="3" r="J82"/>
  <c i="2" l="1" r="P82"/>
  <c r="P75"/>
  <c i="1" r="AU55"/>
  <c i="2" r="R82"/>
  <c r="R75"/>
  <c r="T82"/>
  <c r="T75"/>
  <c r="BK82"/>
  <c i="3" r="BK81"/>
  <c r="J81"/>
  <c r="J60"/>
  <c i="2" r="BK95"/>
  <c r="J95"/>
  <c r="J57"/>
  <c i="3" r="J76"/>
  <c i="2" r="J82"/>
  <c r="J56"/>
  <c i="3" r="F55"/>
  <c r="J52"/>
  <c r="E70"/>
  <c r="BE82"/>
  <c i="2" r="BE78"/>
  <c r="J48"/>
  <c r="BE83"/>
  <c r="BE96"/>
  <c r="J50"/>
  <c r="BE76"/>
  <c r="BE91"/>
  <c r="F51"/>
  <c r="BE86"/>
  <c r="BE89"/>
  <c r="BE93"/>
  <c r="BE80"/>
  <c i="1" r="BD55"/>
  <c i="2" r="F34"/>
  <c i="1" r="BC55"/>
  <c r="BC54"/>
  <c r="AY54"/>
  <c i="2" r="F32"/>
  <c i="1" r="BA55"/>
  <c r="BA54"/>
  <c r="AW54"/>
  <c r="AK30"/>
  <c r="BD54"/>
  <c r="W33"/>
  <c i="2" r="F33"/>
  <c i="1" r="BB55"/>
  <c r="BB54"/>
  <c r="W31"/>
  <c i="3" r="J34"/>
  <c i="1" r="AW56"/>
  <c i="2" r="J32"/>
  <c i="1" r="AW55"/>
  <c i="3" r="F33"/>
  <c i="1" r="AZ56"/>
  <c r="AU54"/>
  <c i="2" l="1" r="BK75"/>
  <c r="J75"/>
  <c i="3" r="BK80"/>
  <c r="J80"/>
  <c i="2" r="J28"/>
  <c i="1" r="AG55"/>
  <c i="2" r="F31"/>
  <c i="1" r="AZ55"/>
  <c r="AZ54"/>
  <c r="W29"/>
  <c i="3" r="J30"/>
  <c i="1" r="AG56"/>
  <c i="3" r="J33"/>
  <c i="1" r="AV56"/>
  <c r="AT56"/>
  <c r="AN56"/>
  <c r="AX54"/>
  <c r="W30"/>
  <c i="2" r="J31"/>
  <c i="1" r="AV55"/>
  <c r="AT55"/>
  <c r="AN55"/>
  <c r="W32"/>
  <c i="2" l="1" r="J55"/>
  <c i="3" r="J59"/>
  <c r="J39"/>
  <c i="2" r="J37"/>
  <c i="1"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<sst xmlns="http://schemas.openxmlformats.org/spreadsheetml/2006/main">
  <si>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</si>
  <si>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</si>
  <si>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</si>
  <si>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</si>
  <si>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</si>
  <si>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{65011720-6dec-43a7-a447-253764902f9a}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</si>
  <si>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</si>
  <si>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</si>
  <si>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</si>
  <si>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</si>
  <si>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</si>
  <si>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</si>
  <si>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</si>
  <si>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</si>
  <si>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</si>
  <si>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</si>
  <si>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</si>
  <si>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Dodávka a montáž ochranných krytů balíz v obvodu SSZT OŘ UNL</t>
  </si>
  <si>
    <t>KSO:</t>
  </si>
  <si>
    <t/>
  </si>
  <si>
    <t>CC-CZ:</t>
  </si>
  <si>
    <t>Místo:</t>
  </si>
  <si>
    <t xml:space="preserve"> </t>
  </si>
  <si>
    <t>Datum:</t>
  </si>
  <si>
    <t>21. 1. 2025</t>
  </si>
  <si>
    <t>Zadavatel:</t>
  </si>
  <si>
    <t>IČ:</t>
  </si>
  <si>
    <t>Správa železnic, státní organizace</t>
  </si>
  <si>
    <t>DIČ:</t>
  </si>
  <si>
    <t>Účastník: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</si>
  <si>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</si>
  <si>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</si>
  <si>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</si>
  <si>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</si>
  <si>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</si>
  <si>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</si>
  <si>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</si>
  <si>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</si>
  <si>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</si>
  <si>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</si>
  <si>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</si>
  <si>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</si>
  <si>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</si>
  <si>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</si>
  <si>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</si>
  <si>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</si>
  <si>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</si>
  <si>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</si>
  <si>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</si>
  <si>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</si>
  <si>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</si>
  <si>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</si>
  <si>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</si>
  <si>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</si>
  <si>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</si>
  <si>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</si>
  <si>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</si>
  <si>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</si>
  <si>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</si>
  <si>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</si>
  <si>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</si>
  <si>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</si>
  <si>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</si>
  <si>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</si>
  <si>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</si>
  <si>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</si>
  <si>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</si>
  <si>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</si>
  <si>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</si>
  <si>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</si>
  <si>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</si>
  <si>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</si>
  <si>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</si>
  <si>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</si>
  <si>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</si>
  <si>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</si>
  <si>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</si>
  <si>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</si>
  <si>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02</t>
  </si>
  <si>
    <t>Spojovací materiál</t>
  </si>
  <si>
    <t>{b76099c6-1e99-465e-870b-3d151202a2c9}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</si>
  <si>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</si>
  <si>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</si>
  <si>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</si>
  <si>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</si>
  <si>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</si>
  <si>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</si>
  <si>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</si>
  <si>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</si>
  <si>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</si>
  <si>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</si>
  <si>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</si>
  <si>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</si>
  <si>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</si>
  <si>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</si>
  <si>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</si>
  <si>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</si>
  <si>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</si>
  <si>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</si>
  <si>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</si>
  <si>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</si>
  <si>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</si>
  <si>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</si>
  <si>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123456789</t>
  </si>
  <si>
    <t>Ochrana balízy typ AŽD BAT-12</t>
  </si>
  <si>
    <t>ks</t>
  </si>
  <si>
    <t>8</t>
  </si>
  <si>
    <t>ROZPOCET</t>
  </si>
  <si>
    <t>4</t>
  </si>
  <si>
    <t>1090645342</t>
  </si>
  <si>
    <t>PP</t>
  </si>
  <si>
    <t>3</t>
  </si>
  <si>
    <t>7592030060</t>
  </si>
  <si>
    <t>Balízy a magnetické informační body Ocelový ochranný kryt nosiče balízy se samočinnou aretací</t>
  </si>
  <si>
    <t>kus</t>
  </si>
  <si>
    <t>Sborník UOŽI 01 2025</t>
  </si>
  <si>
    <t>39851411</t>
  </si>
  <si>
    <t>7592030055</t>
  </si>
  <si>
    <t>Balízy a magnetické informační body Nosič balízy s připevněním na betonový pražec vrtáním pomocí sady</t>
  </si>
  <si>
    <t>-934163806</t>
  </si>
  <si>
    <t>OST</t>
  </si>
  <si>
    <t>Ostatní</t>
  </si>
  <si>
    <t>5</t>
  </si>
  <si>
    <t>K</t>
  </si>
  <si>
    <t>7592005162</t>
  </si>
  <si>
    <t>Montáž balízy do kolejiště pomocí mezikolejnicového upevňovadla (Clamp, Vortok apod)</t>
  </si>
  <si>
    <t>512</t>
  </si>
  <si>
    <t>-884978816</t>
  </si>
  <si>
    <t>Montáž balízy do kolejiště pomocí mezikolejnicového upevňovadla (Clamp, Vortok apod) - V ceně jsou započítány náklady na odkopání štěrku, montáž mezikolejnicového upevňovadla, úpravu štěrkového lože a montáž balízy.</t>
  </si>
  <si>
    <t>P</t>
  </si>
  <si>
    <t>Poznámka k položce:_x000d_
V ceně jsou započítány náklady na odkopání štěrku, montáž mezikolejnicového upevňovadla, úpravu štěrkového lože a montáž balízy.</t>
  </si>
  <si>
    <t>6</t>
  </si>
  <si>
    <t>7592005165</t>
  </si>
  <si>
    <t>Montáž balízy na nosič balíz na betonový pražec připevněný vrtáním pomocí sady</t>
  </si>
  <si>
    <t>533481125</t>
  </si>
  <si>
    <t>Montáž balízy na nosič balíz na betonový pražec připevněný vrtáním pomocí sady - Vceně jsou započítány náklady na rozměření a vyvrtání děr do pražce, vyfoukání děr kompresorem, usazení hmoždinek na chemickou kotvu, montáž nosiče a montáž balízy.</t>
  </si>
  <si>
    <t>Poznámka k položce:_x000d_
Vceně jsou započítány náklady na rozměření a vyvrtání děr do pražce, vyfoukání děr kompresorem, usazení hmoždinek na chemickou kotvu, montáž nosiče a montáž balízy.</t>
  </si>
  <si>
    <t>7</t>
  </si>
  <si>
    <t>7592005166</t>
  </si>
  <si>
    <t>Montáž balízy na upevňovací sadu</t>
  </si>
  <si>
    <t>360773186</t>
  </si>
  <si>
    <t>7592007160</t>
  </si>
  <si>
    <t>Demontáž balízy úplná včetně upevňovací sady</t>
  </si>
  <si>
    <t>175739916</t>
  </si>
  <si>
    <t>9</t>
  </si>
  <si>
    <t>7592007162</t>
  </si>
  <si>
    <t>Demontáž balízy z upevňovací sady</t>
  </si>
  <si>
    <t>21633386</t>
  </si>
  <si>
    <t>VRN</t>
  </si>
  <si>
    <t>Vedlejší rozpočtové náklady</t>
  </si>
  <si>
    <t>10</t>
  </si>
  <si>
    <t>032105001</t>
  </si>
  <si>
    <t>Územní vlivy mimostaveništní doprava</t>
  </si>
  <si>
    <t>Kč</t>
  </si>
  <si>
    <t>1735438825</t>
  </si>
  <si>
    <t>Poznámka k položce:_x000d_
ocení se položkami části Doprava</t>
  </si>
  <si>
    <t>Objekt:</t>
  </si>
  <si>
    <t>02 - Spojovací materiál</t>
  </si>
  <si>
    <t>HSV - HSV</t>
  </si>
  <si>
    <t>HSV</t>
  </si>
  <si>
    <t>30925275</t>
  </si>
  <si>
    <t>šroub metrický celozávit DIN 933 8.8 BZ M12x80mm</t>
  </si>
  <si>
    <t>100 kus</t>
  </si>
  <si>
    <t>CS ÚRS 2025 01</t>
  </si>
  <si>
    <t>-1314138389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</si>
</sst>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19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19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19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19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19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19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19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47.25" customHeight="1">
      <c r="B23" s="17"/>
      <c r="C23" s="18"/>
      <c r="D23" s="18"/>
      <c r="E23" s="32" t="s">
        <v>36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0"/>
      <c r="BE37" s="34"/>
    </row>
    <row r="41" s="2" customFormat="1" ht="6.96" customHeight="1">
      <c r="A41" s="34"/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0"/>
      <c r="BE41" s="34"/>
    </row>
    <row r="42" s="2" customFormat="1" ht="24.96" customHeight="1">
      <c r="A42" s="34"/>
      <c r="B42" s="35"/>
      <c r="C42" s="19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9"/>
      <c r="C44" s="28" t="s">
        <v>13</v>
      </c>
      <c r="D44" s="60"/>
      <c r="E44" s="60"/>
      <c r="F44" s="60"/>
      <c r="G44" s="60"/>
      <c r="H44" s="60"/>
      <c r="I44" s="60"/>
      <c r="J44" s="60"/>
      <c r="K44" s="60"/>
      <c r="L44" s="60" t="str">
        <f>K5</f>
        <v>012025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1"/>
      <c r="BE44" s="4"/>
    </row>
    <row r="45" s="5" customFormat="1" ht="36.96" customHeight="1">
      <c r="A45" s="5"/>
      <c r="B45" s="62"/>
      <c r="C45" s="63" t="s">
        <v>16</v>
      </c>
      <c r="D45" s="64"/>
      <c r="E45" s="64"/>
      <c r="F45" s="64"/>
      <c r="G45" s="64"/>
      <c r="H45" s="64"/>
      <c r="I45" s="64"/>
      <c r="J45" s="64"/>
      <c r="K45" s="64"/>
      <c r="L45" s="65" t="str">
        <f>K6</f>
        <v>Dodávka a montáž ochranných krytů balíz v obvodu SSZT OŘ UNL</v>
      </c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6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28" t="s">
        <v>21</v>
      </c>
      <c r="D47" s="36"/>
      <c r="E47" s="36"/>
      <c r="F47" s="36"/>
      <c r="G47" s="36"/>
      <c r="H47" s="36"/>
      <c r="I47" s="36"/>
      <c r="J47" s="36"/>
      <c r="K47" s="36"/>
      <c r="L47" s="67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23</v>
      </c>
      <c r="AJ47" s="36"/>
      <c r="AK47" s="36"/>
      <c r="AL47" s="36"/>
      <c r="AM47" s="68" t="str">
        <f>IF(AN8= "","",AN8)</f>
        <v>21. 1. 2025</v>
      </c>
      <c r="AN47" s="68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28" t="s">
        <v>25</v>
      </c>
      <c r="D49" s="36"/>
      <c r="E49" s="36"/>
      <c r="F49" s="36"/>
      <c r="G49" s="36"/>
      <c r="H49" s="36"/>
      <c r="I49" s="36"/>
      <c r="J49" s="36"/>
      <c r="K49" s="36"/>
      <c r="L49" s="60" t="str">
        <f>IF(E11= "","",E11)</f>
        <v>Správa železnic, státní organizace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31</v>
      </c>
      <c r="AJ49" s="36"/>
      <c r="AK49" s="36"/>
      <c r="AL49" s="36"/>
      <c r="AM49" s="69" t="str">
        <f>IF(E17="","",E17)</f>
        <v xml:space="preserve"> </v>
      </c>
      <c r="AN49" s="60"/>
      <c r="AO49" s="60"/>
      <c r="AP49" s="60"/>
      <c r="AQ49" s="36"/>
      <c r="AR49" s="40"/>
      <c r="AS49" s="70" t="s">
        <v>51</v>
      </c>
      <c r="AT49" s="71"/>
      <c r="AU49" s="72"/>
      <c r="AV49" s="72"/>
      <c r="AW49" s="72"/>
      <c r="AX49" s="72"/>
      <c r="AY49" s="72"/>
      <c r="AZ49" s="72"/>
      <c r="BA49" s="72"/>
      <c r="BB49" s="72"/>
      <c r="BC49" s="72"/>
      <c r="BD49" s="73"/>
      <c r="BE49" s="34"/>
    </row>
    <row r="50" s="2" customFormat="1" ht="15.15" customHeight="1">
      <c r="A50" s="34"/>
      <c r="B50" s="35"/>
      <c r="C50" s="28" t="s">
        <v>29</v>
      </c>
      <c r="D50" s="36"/>
      <c r="E50" s="36"/>
      <c r="F50" s="36"/>
      <c r="G50" s="36"/>
      <c r="H50" s="36"/>
      <c r="I50" s="36"/>
      <c r="J50" s="36"/>
      <c r="K50" s="36"/>
      <c r="L50" s="60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33</v>
      </c>
      <c r="AJ50" s="36"/>
      <c r="AK50" s="36"/>
      <c r="AL50" s="36"/>
      <c r="AM50" s="69" t="str">
        <f>IF(E20="","",E20)</f>
        <v>Petr Nožička</v>
      </c>
      <c r="AN50" s="60"/>
      <c r="AO50" s="60"/>
      <c r="AP50" s="60"/>
      <c r="AQ50" s="36"/>
      <c r="AR50" s="40"/>
      <c r="AS50" s="74"/>
      <c r="AT50" s="75"/>
      <c r="AU50" s="76"/>
      <c r="AV50" s="76"/>
      <c r="AW50" s="76"/>
      <c r="AX50" s="76"/>
      <c r="AY50" s="76"/>
      <c r="AZ50" s="76"/>
      <c r="BA50" s="76"/>
      <c r="BB50" s="76"/>
      <c r="BC50" s="76"/>
      <c r="BD50" s="77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8"/>
      <c r="AT51" s="79"/>
      <c r="AU51" s="80"/>
      <c r="AV51" s="80"/>
      <c r="AW51" s="80"/>
      <c r="AX51" s="80"/>
      <c r="AY51" s="80"/>
      <c r="AZ51" s="80"/>
      <c r="BA51" s="80"/>
      <c r="BB51" s="80"/>
      <c r="BC51" s="80"/>
      <c r="BD51" s="81"/>
      <c r="BE51" s="34"/>
    </row>
    <row r="52" s="2" customFormat="1" ht="29.28" customHeight="1">
      <c r="A52" s="34"/>
      <c r="B52" s="35"/>
      <c r="C52" s="82" t="s">
        <v>52</v>
      </c>
      <c r="D52" s="83"/>
      <c r="E52" s="83"/>
      <c r="F52" s="83"/>
      <c r="G52" s="83"/>
      <c r="H52" s="84"/>
      <c r="I52" s="85" t="s">
        <v>53</v>
      </c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6" t="s">
        <v>54</v>
      </c>
      <c r="AH52" s="83"/>
      <c r="AI52" s="83"/>
      <c r="AJ52" s="83"/>
      <c r="AK52" s="83"/>
      <c r="AL52" s="83"/>
      <c r="AM52" s="83"/>
      <c r="AN52" s="85" t="s">
        <v>55</v>
      </c>
      <c r="AO52" s="83"/>
      <c r="AP52" s="83"/>
      <c r="AQ52" s="87" t="s">
        <v>56</v>
      </c>
      <c r="AR52" s="40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  <c r="BE53" s="34"/>
    </row>
    <row r="54" s="6" customFormat="1" ht="32.4" customHeight="1">
      <c r="A54" s="6"/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ROUND(SUM(AG55:AG56),2)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19</v>
      </c>
      <c r="AR54" s="100"/>
      <c r="AS54" s="101">
        <f>ROUND(SUM(AS55:AS56),2)</f>
        <v>0</v>
      </c>
      <c r="AT54" s="102">
        <f>ROUND(SUM(AV54:AW54),2)</f>
        <v>0</v>
      </c>
      <c r="AU54" s="103">
        <f>ROUND(SUM(AU55:AU56),5)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ROUND(SUM(AZ55:AZ56),2)</f>
        <v>0</v>
      </c>
      <c r="BA54" s="102">
        <f>ROUND(SUM(BA55:BA56),2)</f>
        <v>0</v>
      </c>
      <c r="BB54" s="102">
        <f>ROUND(SUM(BB55:BB56),2)</f>
        <v>0</v>
      </c>
      <c r="BC54" s="102">
        <f>ROUND(SUM(BC55:BC56),2)</f>
        <v>0</v>
      </c>
      <c r="BD54" s="104">
        <f>ROUND(SUM(BD55:BD56),2)</f>
        <v>0</v>
      </c>
      <c r="BE54" s="6"/>
      <c r="BS54" s="105" t="s">
        <v>70</v>
      </c>
      <c r="BT54" s="105" t="s">
        <v>71</v>
      </c>
      <c r="BV54" s="105" t="s">
        <v>72</v>
      </c>
      <c r="BW54" s="105" t="s">
        <v>5</v>
      </c>
      <c r="BX54" s="105" t="s">
        <v>73</v>
      </c>
      <c r="CL54" s="105" t="s">
        <v>19</v>
      </c>
    </row>
    <row r="55" s="7" customFormat="1" ht="24.75" customHeight="1">
      <c r="A55" s="106" t="s">
        <v>74</v>
      </c>
      <c r="B55" s="107"/>
      <c r="C55" s="108"/>
      <c r="D55" s="109" t="s">
        <v>14</v>
      </c>
      <c r="E55" s="109"/>
      <c r="F55" s="109"/>
      <c r="G55" s="109"/>
      <c r="H55" s="109"/>
      <c r="I55" s="110"/>
      <c r="J55" s="109" t="s">
        <v>17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'012025 - Dodávka a montáž...'!J28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75</v>
      </c>
      <c r="AR55" s="113"/>
      <c r="AS55" s="114">
        <v>0</v>
      </c>
      <c r="AT55" s="115">
        <f>ROUND(SUM(AV55:AW55),2)</f>
        <v>0</v>
      </c>
      <c r="AU55" s="116">
        <f>'012025 - Dodávka a montáž...'!P75</f>
        <v>0</v>
      </c>
      <c r="AV55" s="115">
        <f>'012025 - Dodávka a montáž...'!J31</f>
        <v>0</v>
      </c>
      <c r="AW55" s="115">
        <f>'012025 - Dodávka a montáž...'!J32</f>
        <v>0</v>
      </c>
      <c r="AX55" s="115">
        <f>'012025 - Dodávka a montáž...'!J33</f>
        <v>0</v>
      </c>
      <c r="AY55" s="115">
        <f>'012025 - Dodávka a montáž...'!J34</f>
        <v>0</v>
      </c>
      <c r="AZ55" s="115">
        <f>'012025 - Dodávka a montáž...'!F31</f>
        <v>0</v>
      </c>
      <c r="BA55" s="115">
        <f>'012025 - Dodávka a montáž...'!F32</f>
        <v>0</v>
      </c>
      <c r="BB55" s="115">
        <f>'012025 - Dodávka a montáž...'!F33</f>
        <v>0</v>
      </c>
      <c r="BC55" s="115">
        <f>'012025 - Dodávka a montáž...'!F34</f>
        <v>0</v>
      </c>
      <c r="BD55" s="117">
        <f>'012025 - Dodávka a montáž...'!F35</f>
        <v>0</v>
      </c>
      <c r="BE55" s="7"/>
      <c r="BT55" s="118" t="s">
        <v>76</v>
      </c>
      <c r="BU55" s="118" t="s">
        <v>77</v>
      </c>
      <c r="BV55" s="118" t="s">
        <v>72</v>
      </c>
      <c r="BW55" s="118" t="s">
        <v>5</v>
      </c>
      <c r="BX55" s="118" t="s">
        <v>73</v>
      </c>
      <c r="CL55" s="118" t="s">
        <v>19</v>
      </c>
    </row>
    <row r="56" s="7" customFormat="1" ht="16.5" customHeight="1">
      <c r="A56" s="106" t="s">
        <v>74</v>
      </c>
      <c r="B56" s="107"/>
      <c r="C56" s="108"/>
      <c r="D56" s="109" t="s">
        <v>78</v>
      </c>
      <c r="E56" s="109"/>
      <c r="F56" s="109"/>
      <c r="G56" s="109"/>
      <c r="H56" s="109"/>
      <c r="I56" s="110"/>
      <c r="J56" s="109" t="s">
        <v>79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'02 - Spojovací materiál'!J30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75</v>
      </c>
      <c r="AR56" s="113"/>
      <c r="AS56" s="119">
        <v>0</v>
      </c>
      <c r="AT56" s="120">
        <f>ROUND(SUM(AV56:AW56),2)</f>
        <v>0</v>
      </c>
      <c r="AU56" s="121">
        <f>'02 - Spojovací materiál'!P80</f>
        <v>0</v>
      </c>
      <c r="AV56" s="120">
        <f>'02 - Spojovací materiál'!J33</f>
        <v>0</v>
      </c>
      <c r="AW56" s="120">
        <f>'02 - Spojovací materiál'!J34</f>
        <v>0</v>
      </c>
      <c r="AX56" s="120">
        <f>'02 - Spojovací materiál'!J35</f>
        <v>0</v>
      </c>
      <c r="AY56" s="120">
        <f>'02 - Spojovací materiál'!J36</f>
        <v>0</v>
      </c>
      <c r="AZ56" s="120">
        <f>'02 - Spojovací materiál'!F33</f>
        <v>0</v>
      </c>
      <c r="BA56" s="120">
        <f>'02 - Spojovací materiál'!F34</f>
        <v>0</v>
      </c>
      <c r="BB56" s="120">
        <f>'02 - Spojovací materiál'!F35</f>
        <v>0</v>
      </c>
      <c r="BC56" s="120">
        <f>'02 - Spojovací materiál'!F36</f>
        <v>0</v>
      </c>
      <c r="BD56" s="122">
        <f>'02 - Spojovací materiál'!F37</f>
        <v>0</v>
      </c>
      <c r="BE56" s="7"/>
      <c r="BT56" s="118" t="s">
        <v>76</v>
      </c>
      <c r="BV56" s="118" t="s">
        <v>72</v>
      </c>
      <c r="BW56" s="118" t="s">
        <v>80</v>
      </c>
      <c r="BX56" s="118" t="s">
        <v>5</v>
      </c>
      <c r="CL56" s="118" t="s">
        <v>19</v>
      </c>
      <c r="CM56" s="118" t="s">
        <v>81</v>
      </c>
    </row>
    <row r="57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40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="2" customFormat="1" ht="6.96" customHeight="1">
      <c r="A58" s="34"/>
      <c r="B58" s="55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40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sheet="1" formatColumns="0" formatRows="0" objects="1" scenarios="1" spinCount="100000" saltValue="x86LiX2BHwevgQz03yzsIJQr4LyJ79KNRXH7zuRsNiaS2R/DnPsWh1+vatofjqRaA7fF+GVQDfVScyYQezVAPw==" hashValue="2FqxmUnIc045KIkmn0pqWIYv1mXxESdkIH49wdgjU7qHvbpddBJ6GqV/YlFrxYfod6136by/AP5x7UCz0i1bc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2025 - Dodávka a montáž...'!C2" display="/"/>
    <hyperlink ref="A56" location="'02 - Spojovací materiál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81</v>
      </c>
    </row>
    <row r="4" s="1" customFormat="1" ht="24.96" customHeight="1">
      <c r="B4" s="16"/>
      <c r="D4" s="125" t="s">
        <v>82</v>
      </c>
      <c r="L4" s="16"/>
      <c r="M4" s="126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27" t="s">
        <v>16</v>
      </c>
      <c r="E6" s="34"/>
      <c r="F6" s="34"/>
      <c r="G6" s="34"/>
      <c r="H6" s="34"/>
      <c r="I6" s="34"/>
      <c r="J6" s="34"/>
      <c r="K6" s="34"/>
      <c r="L6" s="128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29" t="s">
        <v>17</v>
      </c>
      <c r="F7" s="34"/>
      <c r="G7" s="34"/>
      <c r="H7" s="34"/>
      <c r="I7" s="34"/>
      <c r="J7" s="34"/>
      <c r="K7" s="34"/>
      <c r="L7" s="128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12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27" t="s">
        <v>18</v>
      </c>
      <c r="E9" s="34"/>
      <c r="F9" s="130" t="s">
        <v>19</v>
      </c>
      <c r="G9" s="34"/>
      <c r="H9" s="34"/>
      <c r="I9" s="127" t="s">
        <v>20</v>
      </c>
      <c r="J9" s="130" t="s">
        <v>19</v>
      </c>
      <c r="K9" s="34"/>
      <c r="L9" s="12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27" t="s">
        <v>21</v>
      </c>
      <c r="E10" s="34"/>
      <c r="F10" s="130" t="s">
        <v>22</v>
      </c>
      <c r="G10" s="34"/>
      <c r="H10" s="34"/>
      <c r="I10" s="127" t="s">
        <v>23</v>
      </c>
      <c r="J10" s="131" t="str">
        <f>'Rekapitulace stavby'!AN8</f>
        <v>21. 1. 2025</v>
      </c>
      <c r="K10" s="34"/>
      <c r="L10" s="12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12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25</v>
      </c>
      <c r="E12" s="34"/>
      <c r="F12" s="34"/>
      <c r="G12" s="34"/>
      <c r="H12" s="34"/>
      <c r="I12" s="127" t="s">
        <v>26</v>
      </c>
      <c r="J12" s="130" t="s">
        <v>19</v>
      </c>
      <c r="K12" s="34"/>
      <c r="L12" s="12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0" t="s">
        <v>27</v>
      </c>
      <c r="F13" s="34"/>
      <c r="G13" s="34"/>
      <c r="H13" s="34"/>
      <c r="I13" s="127" t="s">
        <v>28</v>
      </c>
      <c r="J13" s="130" t="s">
        <v>19</v>
      </c>
      <c r="K13" s="34"/>
      <c r="L13" s="12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12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27" t="s">
        <v>29</v>
      </c>
      <c r="E15" s="34"/>
      <c r="F15" s="34"/>
      <c r="G15" s="34"/>
      <c r="H15" s="34"/>
      <c r="I15" s="127" t="s">
        <v>26</v>
      </c>
      <c r="J15" s="29" t="str">
        <f>'Rekapitulace stavby'!AN13</f>
        <v>Vyplň údaj</v>
      </c>
      <c r="K15" s="34"/>
      <c r="L15" s="12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0"/>
      <c r="G16" s="130"/>
      <c r="H16" s="130"/>
      <c r="I16" s="127" t="s">
        <v>28</v>
      </c>
      <c r="J16" s="29" t="str">
        <f>'Rekapitulace stavby'!AN14</f>
        <v>Vyplň údaj</v>
      </c>
      <c r="K16" s="34"/>
      <c r="L16" s="12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12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27" t="s">
        <v>31</v>
      </c>
      <c r="E18" s="34"/>
      <c r="F18" s="34"/>
      <c r="G18" s="34"/>
      <c r="H18" s="34"/>
      <c r="I18" s="127" t="s">
        <v>26</v>
      </c>
      <c r="J18" s="130" t="str">
        <f>IF('Rekapitulace stavby'!AN16="","",'Rekapitulace stavby'!AN16)</f>
        <v/>
      </c>
      <c r="K18" s="34"/>
      <c r="L18" s="12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0" t="str">
        <f>IF('Rekapitulace stavby'!E17="","",'Rekapitulace stavby'!E17)</f>
        <v xml:space="preserve"> </v>
      </c>
      <c r="F19" s="34"/>
      <c r="G19" s="34"/>
      <c r="H19" s="34"/>
      <c r="I19" s="127" t="s">
        <v>28</v>
      </c>
      <c r="J19" s="130" t="str">
        <f>IF('Rekapitulace stavby'!AN17="","",'Rekapitulace stavby'!AN17)</f>
        <v/>
      </c>
      <c r="K19" s="34"/>
      <c r="L19" s="12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12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27" t="s">
        <v>33</v>
      </c>
      <c r="E21" s="34"/>
      <c r="F21" s="34"/>
      <c r="G21" s="34"/>
      <c r="H21" s="34"/>
      <c r="I21" s="127" t="s">
        <v>26</v>
      </c>
      <c r="J21" s="130" t="s">
        <v>19</v>
      </c>
      <c r="K21" s="34"/>
      <c r="L21" s="12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0" t="s">
        <v>34</v>
      </c>
      <c r="F22" s="34"/>
      <c r="G22" s="34"/>
      <c r="H22" s="34"/>
      <c r="I22" s="127" t="s">
        <v>28</v>
      </c>
      <c r="J22" s="130" t="s">
        <v>19</v>
      </c>
      <c r="K22" s="34"/>
      <c r="L22" s="12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12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27" t="s">
        <v>35</v>
      </c>
      <c r="E24" s="34"/>
      <c r="F24" s="34"/>
      <c r="G24" s="34"/>
      <c r="H24" s="34"/>
      <c r="I24" s="34"/>
      <c r="J24" s="34"/>
      <c r="K24" s="34"/>
      <c r="L24" s="12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47.25" customHeight="1">
      <c r="A25" s="132"/>
      <c r="B25" s="133"/>
      <c r="C25" s="132"/>
      <c r="D25" s="132"/>
      <c r="E25" s="134" t="s">
        <v>36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12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6"/>
      <c r="E27" s="136"/>
      <c r="F27" s="136"/>
      <c r="G27" s="136"/>
      <c r="H27" s="136"/>
      <c r="I27" s="136"/>
      <c r="J27" s="136"/>
      <c r="K27" s="136"/>
      <c r="L27" s="128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138">
        <f>ROUND(J75, 2)</f>
        <v>0</v>
      </c>
      <c r="K28" s="34"/>
      <c r="L28" s="12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6"/>
      <c r="E29" s="136"/>
      <c r="F29" s="136"/>
      <c r="G29" s="136"/>
      <c r="H29" s="136"/>
      <c r="I29" s="136"/>
      <c r="J29" s="136"/>
      <c r="K29" s="136"/>
      <c r="L29" s="12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39" t="s">
        <v>39</v>
      </c>
      <c r="G30" s="34"/>
      <c r="H30" s="34"/>
      <c r="I30" s="139" t="s">
        <v>38</v>
      </c>
      <c r="J30" s="139" t="s">
        <v>40</v>
      </c>
      <c r="K30" s="34"/>
      <c r="L30" s="12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0" t="s">
        <v>41</v>
      </c>
      <c r="E31" s="127" t="s">
        <v>42</v>
      </c>
      <c r="F31" s="141">
        <f>ROUND((SUM(BE75:BE98)),  2)</f>
        <v>0</v>
      </c>
      <c r="G31" s="34"/>
      <c r="H31" s="34"/>
      <c r="I31" s="142">
        <v>0.20999999999999999</v>
      </c>
      <c r="J31" s="141">
        <f>ROUND(((SUM(BE75:BE98))*I31),  2)</f>
        <v>0</v>
      </c>
      <c r="K31" s="34"/>
      <c r="L31" s="12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27" t="s">
        <v>43</v>
      </c>
      <c r="F32" s="141">
        <f>ROUND((SUM(BF75:BF98)),  2)</f>
        <v>0</v>
      </c>
      <c r="G32" s="34"/>
      <c r="H32" s="34"/>
      <c r="I32" s="142">
        <v>0.12</v>
      </c>
      <c r="J32" s="141">
        <f>ROUND(((SUM(BF75:BF98))*I32),  2)</f>
        <v>0</v>
      </c>
      <c r="K32" s="34"/>
      <c r="L32" s="12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27" t="s">
        <v>44</v>
      </c>
      <c r="F33" s="141">
        <f>ROUND((SUM(BG75:BG98)),  2)</f>
        <v>0</v>
      </c>
      <c r="G33" s="34"/>
      <c r="H33" s="34"/>
      <c r="I33" s="142">
        <v>0.20999999999999999</v>
      </c>
      <c r="J33" s="141">
        <f>0</f>
        <v>0</v>
      </c>
      <c r="K33" s="34"/>
      <c r="L33" s="12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27" t="s">
        <v>45</v>
      </c>
      <c r="F34" s="141">
        <f>ROUND((SUM(BH75:BH98)),  2)</f>
        <v>0</v>
      </c>
      <c r="G34" s="34"/>
      <c r="H34" s="34"/>
      <c r="I34" s="142">
        <v>0.12</v>
      </c>
      <c r="J34" s="141">
        <f>0</f>
        <v>0</v>
      </c>
      <c r="K34" s="34"/>
      <c r="L34" s="12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46</v>
      </c>
      <c r="F35" s="141">
        <f>ROUND((SUM(BI75:BI98)),  2)</f>
        <v>0</v>
      </c>
      <c r="G35" s="34"/>
      <c r="H35" s="34"/>
      <c r="I35" s="142">
        <v>0</v>
      </c>
      <c r="J35" s="141">
        <f>0</f>
        <v>0</v>
      </c>
      <c r="K35" s="34"/>
      <c r="L35" s="12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12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3"/>
      <c r="D37" s="144" t="s">
        <v>47</v>
      </c>
      <c r="E37" s="145"/>
      <c r="F37" s="145"/>
      <c r="G37" s="146" t="s">
        <v>48</v>
      </c>
      <c r="H37" s="147" t="s">
        <v>49</v>
      </c>
      <c r="I37" s="145"/>
      <c r="J37" s="148">
        <f>SUM(J28:J35)</f>
        <v>0</v>
      </c>
      <c r="K37" s="149"/>
      <c r="L37" s="12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42" hidden="1" s="2" customFormat="1" ht="6.96" customHeight="1">
      <c r="A42" s="34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hidden="1" s="2" customFormat="1" ht="24.96" customHeight="1">
      <c r="A43" s="34"/>
      <c r="B43" s="35"/>
      <c r="C43" s="19" t="s">
        <v>83</v>
      </c>
      <c r="D43" s="36"/>
      <c r="E43" s="36"/>
      <c r="F43" s="36"/>
      <c r="G43" s="36"/>
      <c r="H43" s="36"/>
      <c r="I43" s="36"/>
      <c r="J43" s="36"/>
      <c r="K43" s="36"/>
      <c r="L43" s="128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</row>
    <row r="44" hidden="1" s="2" customFormat="1" ht="6.96" customHeight="1">
      <c r="A44" s="34"/>
      <c r="B44" s="35"/>
      <c r="C44" s="36"/>
      <c r="D44" s="36"/>
      <c r="E44" s="36"/>
      <c r="F44" s="36"/>
      <c r="G44" s="36"/>
      <c r="H44" s="36"/>
      <c r="I44" s="36"/>
      <c r="J44" s="36"/>
      <c r="K44" s="36"/>
      <c r="L44" s="12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12" customHeight="1">
      <c r="A45" s="34"/>
      <c r="B45" s="35"/>
      <c r="C45" s="28" t="s">
        <v>16</v>
      </c>
      <c r="D45" s="36"/>
      <c r="E45" s="36"/>
      <c r="F45" s="36"/>
      <c r="G45" s="36"/>
      <c r="H45" s="36"/>
      <c r="I45" s="36"/>
      <c r="J45" s="36"/>
      <c r="K45" s="36"/>
      <c r="L45" s="12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16.5" customHeight="1">
      <c r="A46" s="34"/>
      <c r="B46" s="35"/>
      <c r="C46" s="36"/>
      <c r="D46" s="36"/>
      <c r="E46" s="65" t="str">
        <f>E7</f>
        <v>Dodávka a montáž ochranných krytů balíz v obvodu SSZT OŘ UNL</v>
      </c>
      <c r="F46" s="36"/>
      <c r="G46" s="36"/>
      <c r="H46" s="36"/>
      <c r="I46" s="36"/>
      <c r="J46" s="36"/>
      <c r="K46" s="36"/>
      <c r="L46" s="12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6.96" customHeight="1">
      <c r="A47" s="34"/>
      <c r="B47" s="35"/>
      <c r="C47" s="36"/>
      <c r="D47" s="36"/>
      <c r="E47" s="36"/>
      <c r="F47" s="36"/>
      <c r="G47" s="36"/>
      <c r="H47" s="36"/>
      <c r="I47" s="36"/>
      <c r="J47" s="36"/>
      <c r="K47" s="36"/>
      <c r="L47" s="12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2" customHeight="1">
      <c r="A48" s="34"/>
      <c r="B48" s="35"/>
      <c r="C48" s="28" t="s">
        <v>21</v>
      </c>
      <c r="D48" s="36"/>
      <c r="E48" s="36"/>
      <c r="F48" s="23" t="str">
        <f>F10</f>
        <v xml:space="preserve"> </v>
      </c>
      <c r="G48" s="36"/>
      <c r="H48" s="36"/>
      <c r="I48" s="28" t="s">
        <v>23</v>
      </c>
      <c r="J48" s="68" t="str">
        <f>IF(J10="","",J10)</f>
        <v>21. 1. 2025</v>
      </c>
      <c r="K48" s="36"/>
      <c r="L48" s="12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6.96" customHeight="1">
      <c r="A49" s="34"/>
      <c r="B49" s="35"/>
      <c r="C49" s="36"/>
      <c r="D49" s="36"/>
      <c r="E49" s="36"/>
      <c r="F49" s="36"/>
      <c r="G49" s="36"/>
      <c r="H49" s="36"/>
      <c r="I49" s="36"/>
      <c r="J49" s="36"/>
      <c r="K49" s="36"/>
      <c r="L49" s="12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5.15" customHeight="1">
      <c r="A50" s="34"/>
      <c r="B50" s="35"/>
      <c r="C50" s="28" t="s">
        <v>25</v>
      </c>
      <c r="D50" s="36"/>
      <c r="E50" s="36"/>
      <c r="F50" s="23" t="str">
        <f>E13</f>
        <v>Správa železnic, státní organizace</v>
      </c>
      <c r="G50" s="36"/>
      <c r="H50" s="36"/>
      <c r="I50" s="28" t="s">
        <v>31</v>
      </c>
      <c r="J50" s="32" t="str">
        <f>E19</f>
        <v xml:space="preserve"> </v>
      </c>
      <c r="K50" s="36"/>
      <c r="L50" s="12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15.15" customHeight="1">
      <c r="A51" s="34"/>
      <c r="B51" s="35"/>
      <c r="C51" s="28" t="s">
        <v>29</v>
      </c>
      <c r="D51" s="36"/>
      <c r="E51" s="36"/>
      <c r="F51" s="23" t="str">
        <f>IF(E16="","",E16)</f>
        <v>Vyplň údaj</v>
      </c>
      <c r="G51" s="36"/>
      <c r="H51" s="36"/>
      <c r="I51" s="28" t="s">
        <v>33</v>
      </c>
      <c r="J51" s="32" t="str">
        <f>E22</f>
        <v>Petr Nožička</v>
      </c>
      <c r="K51" s="36"/>
      <c r="L51" s="12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0.32" customHeight="1">
      <c r="A52" s="34"/>
      <c r="B52" s="35"/>
      <c r="C52" s="36"/>
      <c r="D52" s="36"/>
      <c r="E52" s="36"/>
      <c r="F52" s="36"/>
      <c r="G52" s="36"/>
      <c r="H52" s="36"/>
      <c r="I52" s="36"/>
      <c r="J52" s="36"/>
      <c r="K52" s="36"/>
      <c r="L52" s="12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29.28" customHeight="1">
      <c r="A53" s="34"/>
      <c r="B53" s="35"/>
      <c r="C53" s="154" t="s">
        <v>84</v>
      </c>
      <c r="D53" s="155"/>
      <c r="E53" s="155"/>
      <c r="F53" s="155"/>
      <c r="G53" s="155"/>
      <c r="H53" s="155"/>
      <c r="I53" s="155"/>
      <c r="J53" s="156" t="s">
        <v>85</v>
      </c>
      <c r="K53" s="155"/>
      <c r="L53" s="12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0.32" customHeight="1">
      <c r="A54" s="34"/>
      <c r="B54" s="35"/>
      <c r="C54" s="36"/>
      <c r="D54" s="36"/>
      <c r="E54" s="36"/>
      <c r="F54" s="36"/>
      <c r="G54" s="36"/>
      <c r="H54" s="36"/>
      <c r="I54" s="36"/>
      <c r="J54" s="36"/>
      <c r="K54" s="36"/>
      <c r="L54" s="12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22.8" customHeight="1">
      <c r="A55" s="34"/>
      <c r="B55" s="35"/>
      <c r="C55" s="157" t="s">
        <v>69</v>
      </c>
      <c r="D55" s="36"/>
      <c r="E55" s="36"/>
      <c r="F55" s="36"/>
      <c r="G55" s="36"/>
      <c r="H55" s="36"/>
      <c r="I55" s="36"/>
      <c r="J55" s="98">
        <f>J75</f>
        <v>0</v>
      </c>
      <c r="K55" s="36"/>
      <c r="L55" s="12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U55" s="13" t="s">
        <v>86</v>
      </c>
    </row>
    <row r="56" hidden="1" s="9" customFormat="1" ht="24.96" customHeight="1">
      <c r="A56" s="9"/>
      <c r="B56" s="158"/>
      <c r="C56" s="159"/>
      <c r="D56" s="160" t="s">
        <v>87</v>
      </c>
      <c r="E56" s="161"/>
      <c r="F56" s="161"/>
      <c r="G56" s="161"/>
      <c r="H56" s="161"/>
      <c r="I56" s="161"/>
      <c r="J56" s="162">
        <f>J82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hidden="1" s="9" customFormat="1" ht="24.96" customHeight="1">
      <c r="A57" s="9"/>
      <c r="B57" s="158"/>
      <c r="C57" s="159"/>
      <c r="D57" s="160" t="s">
        <v>88</v>
      </c>
      <c r="E57" s="161"/>
      <c r="F57" s="161"/>
      <c r="G57" s="161"/>
      <c r="H57" s="161"/>
      <c r="I57" s="161"/>
      <c r="J57" s="162">
        <f>J95</f>
        <v>0</v>
      </c>
      <c r="K57" s="159"/>
      <c r="L57" s="163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hidden="1" s="2" customFormat="1" ht="21.84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6.96" customHeight="1">
      <c r="A59" s="34"/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12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hidden="1"/>
    <row r="61" hidden="1"/>
    <row r="62" hidden="1"/>
    <row r="63" s="2" customFormat="1" ht="6.96" customHeight="1">
      <c r="A63" s="34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128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="2" customFormat="1" ht="24.96" customHeight="1">
      <c r="A64" s="34"/>
      <c r="B64" s="35"/>
      <c r="C64" s="19" t="s">
        <v>89</v>
      </c>
      <c r="D64" s="36"/>
      <c r="E64" s="36"/>
      <c r="F64" s="36"/>
      <c r="G64" s="36"/>
      <c r="H64" s="36"/>
      <c r="I64" s="36"/>
      <c r="J64" s="36"/>
      <c r="K64" s="36"/>
      <c r="L64" s="128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="2" customFormat="1" ht="6.96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28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12" customHeight="1">
      <c r="A66" s="34"/>
      <c r="B66" s="35"/>
      <c r="C66" s="28" t="s">
        <v>16</v>
      </c>
      <c r="D66" s="36"/>
      <c r="E66" s="36"/>
      <c r="F66" s="36"/>
      <c r="G66" s="36"/>
      <c r="H66" s="36"/>
      <c r="I66" s="36"/>
      <c r="J66" s="36"/>
      <c r="K66" s="36"/>
      <c r="L66" s="128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16.5" customHeight="1">
      <c r="A67" s="34"/>
      <c r="B67" s="35"/>
      <c r="C67" s="36"/>
      <c r="D67" s="36"/>
      <c r="E67" s="65" t="str">
        <f>E7</f>
        <v>Dodávka a montáž ochranných krytů balíz v obvodu SSZT OŘ UNL</v>
      </c>
      <c r="F67" s="36"/>
      <c r="G67" s="36"/>
      <c r="H67" s="36"/>
      <c r="I67" s="36"/>
      <c r="J67" s="36"/>
      <c r="K67" s="36"/>
      <c r="L67" s="128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8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21</v>
      </c>
      <c r="D69" s="36"/>
      <c r="E69" s="36"/>
      <c r="F69" s="23" t="str">
        <f>F10</f>
        <v xml:space="preserve"> </v>
      </c>
      <c r="G69" s="36"/>
      <c r="H69" s="36"/>
      <c r="I69" s="28" t="s">
        <v>23</v>
      </c>
      <c r="J69" s="68" t="str">
        <f>IF(J10="","",J10)</f>
        <v>21. 1. 2025</v>
      </c>
      <c r="K69" s="36"/>
      <c r="L69" s="128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28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5.15" customHeight="1">
      <c r="A71" s="34"/>
      <c r="B71" s="35"/>
      <c r="C71" s="28" t="s">
        <v>25</v>
      </c>
      <c r="D71" s="36"/>
      <c r="E71" s="36"/>
      <c r="F71" s="23" t="str">
        <f>E13</f>
        <v>Správa železnic, státní organizace</v>
      </c>
      <c r="G71" s="36"/>
      <c r="H71" s="36"/>
      <c r="I71" s="28" t="s">
        <v>31</v>
      </c>
      <c r="J71" s="32" t="str">
        <f>E19</f>
        <v xml:space="preserve"> </v>
      </c>
      <c r="K71" s="36"/>
      <c r="L71" s="128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5.15" customHeight="1">
      <c r="A72" s="34"/>
      <c r="B72" s="35"/>
      <c r="C72" s="28" t="s">
        <v>29</v>
      </c>
      <c r="D72" s="36"/>
      <c r="E72" s="36"/>
      <c r="F72" s="23" t="str">
        <f>IF(E16="","",E16)</f>
        <v>Vyplň údaj</v>
      </c>
      <c r="G72" s="36"/>
      <c r="H72" s="36"/>
      <c r="I72" s="28" t="s">
        <v>33</v>
      </c>
      <c r="J72" s="32" t="str">
        <f>E22</f>
        <v>Petr Nožička</v>
      </c>
      <c r="K72" s="36"/>
      <c r="L72" s="128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0.32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28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10" customFormat="1" ht="29.28" customHeight="1">
      <c r="A74" s="164"/>
      <c r="B74" s="165"/>
      <c r="C74" s="166" t="s">
        <v>90</v>
      </c>
      <c r="D74" s="167" t="s">
        <v>56</v>
      </c>
      <c r="E74" s="167" t="s">
        <v>52</v>
      </c>
      <c r="F74" s="167" t="s">
        <v>53</v>
      </c>
      <c r="G74" s="167" t="s">
        <v>91</v>
      </c>
      <c r="H74" s="167" t="s">
        <v>92</v>
      </c>
      <c r="I74" s="167" t="s">
        <v>93</v>
      </c>
      <c r="J74" s="167" t="s">
        <v>85</v>
      </c>
      <c r="K74" s="168" t="s">
        <v>94</v>
      </c>
      <c r="L74" s="169"/>
      <c r="M74" s="88" t="s">
        <v>19</v>
      </c>
      <c r="N74" s="89" t="s">
        <v>41</v>
      </c>
      <c r="O74" s="89" t="s">
        <v>95</v>
      </c>
      <c r="P74" s="89" t="s">
        <v>96</v>
      </c>
      <c r="Q74" s="89" t="s">
        <v>97</v>
      </c>
      <c r="R74" s="89" t="s">
        <v>98</v>
      </c>
      <c r="S74" s="89" t="s">
        <v>99</v>
      </c>
      <c r="T74" s="90" t="s">
        <v>100</v>
      </c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/>
    </row>
    <row r="75" s="2" customFormat="1" ht="22.8" customHeight="1">
      <c r="A75" s="34"/>
      <c r="B75" s="35"/>
      <c r="C75" s="95" t="s">
        <v>101</v>
      </c>
      <c r="D75" s="36"/>
      <c r="E75" s="36"/>
      <c r="F75" s="36"/>
      <c r="G75" s="36"/>
      <c r="H75" s="36"/>
      <c r="I75" s="36"/>
      <c r="J75" s="170">
        <f>BK75</f>
        <v>0</v>
      </c>
      <c r="K75" s="36"/>
      <c r="L75" s="40"/>
      <c r="M75" s="91"/>
      <c r="N75" s="171"/>
      <c r="O75" s="92"/>
      <c r="P75" s="172">
        <f>P76+SUM(P77:P82)+P95</f>
        <v>0</v>
      </c>
      <c r="Q75" s="92"/>
      <c r="R75" s="172">
        <f>R76+SUM(R77:R82)+R95</f>
        <v>0</v>
      </c>
      <c r="S75" s="92"/>
      <c r="T75" s="173">
        <f>T76+SUM(T77:T82)+T95</f>
        <v>0</v>
      </c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T75" s="13" t="s">
        <v>70</v>
      </c>
      <c r="AU75" s="13" t="s">
        <v>86</v>
      </c>
      <c r="BK75" s="174">
        <f>BK76+SUM(BK77:BK82)+BK95</f>
        <v>0</v>
      </c>
    </row>
    <row r="76" s="2" customFormat="1" ht="16.5" customHeight="1">
      <c r="A76" s="34"/>
      <c r="B76" s="35"/>
      <c r="C76" s="175" t="s">
        <v>76</v>
      </c>
      <c r="D76" s="175" t="s">
        <v>102</v>
      </c>
      <c r="E76" s="176" t="s">
        <v>103</v>
      </c>
      <c r="F76" s="177" t="s">
        <v>104</v>
      </c>
      <c r="G76" s="178" t="s">
        <v>105</v>
      </c>
      <c r="H76" s="179">
        <v>78</v>
      </c>
      <c r="I76" s="180"/>
      <c r="J76" s="181">
        <f>ROUND(I76*H76,2)</f>
        <v>0</v>
      </c>
      <c r="K76" s="177" t="s">
        <v>19</v>
      </c>
      <c r="L76" s="182"/>
      <c r="M76" s="183" t="s">
        <v>19</v>
      </c>
      <c r="N76" s="184" t="s">
        <v>42</v>
      </c>
      <c r="O76" s="80"/>
      <c r="P76" s="185">
        <f>O76*H76</f>
        <v>0</v>
      </c>
      <c r="Q76" s="185">
        <v>0</v>
      </c>
      <c r="R76" s="185">
        <f>Q76*H76</f>
        <v>0</v>
      </c>
      <c r="S76" s="185">
        <v>0</v>
      </c>
      <c r="T76" s="186">
        <f>S76*H76</f>
        <v>0</v>
      </c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R76" s="187" t="s">
        <v>106</v>
      </c>
      <c r="AT76" s="187" t="s">
        <v>102</v>
      </c>
      <c r="AU76" s="187" t="s">
        <v>71</v>
      </c>
      <c r="AY76" s="13" t="s">
        <v>107</v>
      </c>
      <c r="BE76" s="188">
        <f>IF(N76="základní",J76,0)</f>
        <v>0</v>
      </c>
      <c r="BF76" s="188">
        <f>IF(N76="snížená",J76,0)</f>
        <v>0</v>
      </c>
      <c r="BG76" s="188">
        <f>IF(N76="zákl. přenesená",J76,0)</f>
        <v>0</v>
      </c>
      <c r="BH76" s="188">
        <f>IF(N76="sníž. přenesená",J76,0)</f>
        <v>0</v>
      </c>
      <c r="BI76" s="188">
        <f>IF(N76="nulová",J76,0)</f>
        <v>0</v>
      </c>
      <c r="BJ76" s="13" t="s">
        <v>76</v>
      </c>
      <c r="BK76" s="188">
        <f>ROUND(I76*H76,2)</f>
        <v>0</v>
      </c>
      <c r="BL76" s="13" t="s">
        <v>108</v>
      </c>
      <c r="BM76" s="187" t="s">
        <v>109</v>
      </c>
    </row>
    <row r="77" s="2" customFormat="1">
      <c r="A77" s="34"/>
      <c r="B77" s="35"/>
      <c r="C77" s="36"/>
      <c r="D77" s="189" t="s">
        <v>110</v>
      </c>
      <c r="E77" s="36"/>
      <c r="F77" s="190" t="s">
        <v>104</v>
      </c>
      <c r="G77" s="36"/>
      <c r="H77" s="36"/>
      <c r="I77" s="191"/>
      <c r="J77" s="36"/>
      <c r="K77" s="36"/>
      <c r="L77" s="40"/>
      <c r="M77" s="192"/>
      <c r="N77" s="193"/>
      <c r="O77" s="80"/>
      <c r="P77" s="80"/>
      <c r="Q77" s="80"/>
      <c r="R77" s="80"/>
      <c r="S77" s="80"/>
      <c r="T77" s="81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T77" s="13" t="s">
        <v>110</v>
      </c>
      <c r="AU77" s="13" t="s">
        <v>71</v>
      </c>
    </row>
    <row r="78" s="2" customFormat="1" ht="16.5" customHeight="1">
      <c r="A78" s="34"/>
      <c r="B78" s="35"/>
      <c r="C78" s="175" t="s">
        <v>111</v>
      </c>
      <c r="D78" s="175" t="s">
        <v>102</v>
      </c>
      <c r="E78" s="176" t="s">
        <v>112</v>
      </c>
      <c r="F78" s="177" t="s">
        <v>113</v>
      </c>
      <c r="G78" s="178" t="s">
        <v>114</v>
      </c>
      <c r="H78" s="179">
        <v>20</v>
      </c>
      <c r="I78" s="180"/>
      <c r="J78" s="181">
        <f>ROUND(I78*H78,2)</f>
        <v>0</v>
      </c>
      <c r="K78" s="177" t="s">
        <v>115</v>
      </c>
      <c r="L78" s="182"/>
      <c r="M78" s="183" t="s">
        <v>19</v>
      </c>
      <c r="N78" s="184" t="s">
        <v>42</v>
      </c>
      <c r="O78" s="80"/>
      <c r="P78" s="185">
        <f>O78*H78</f>
        <v>0</v>
      </c>
      <c r="Q78" s="185">
        <v>0</v>
      </c>
      <c r="R78" s="185">
        <f>Q78*H78</f>
        <v>0</v>
      </c>
      <c r="S78" s="185">
        <v>0</v>
      </c>
      <c r="T78" s="186">
        <f>S78*H78</f>
        <v>0</v>
      </c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R78" s="187" t="s">
        <v>106</v>
      </c>
      <c r="AT78" s="187" t="s">
        <v>102</v>
      </c>
      <c r="AU78" s="187" t="s">
        <v>71</v>
      </c>
      <c r="AY78" s="13" t="s">
        <v>107</v>
      </c>
      <c r="BE78" s="188">
        <f>IF(N78="základní",J78,0)</f>
        <v>0</v>
      </c>
      <c r="BF78" s="188">
        <f>IF(N78="snížená",J78,0)</f>
        <v>0</v>
      </c>
      <c r="BG78" s="188">
        <f>IF(N78="zákl. přenesená",J78,0)</f>
        <v>0</v>
      </c>
      <c r="BH78" s="188">
        <f>IF(N78="sníž. přenesená",J78,0)</f>
        <v>0</v>
      </c>
      <c r="BI78" s="188">
        <f>IF(N78="nulová",J78,0)</f>
        <v>0</v>
      </c>
      <c r="BJ78" s="13" t="s">
        <v>76</v>
      </c>
      <c r="BK78" s="188">
        <f>ROUND(I78*H78,2)</f>
        <v>0</v>
      </c>
      <c r="BL78" s="13" t="s">
        <v>108</v>
      </c>
      <c r="BM78" s="187" t="s">
        <v>116</v>
      </c>
    </row>
    <row r="79" s="2" customFormat="1">
      <c r="A79" s="34"/>
      <c r="B79" s="35"/>
      <c r="C79" s="36"/>
      <c r="D79" s="189" t="s">
        <v>110</v>
      </c>
      <c r="E79" s="36"/>
      <c r="F79" s="190" t="s">
        <v>113</v>
      </c>
      <c r="G79" s="36"/>
      <c r="H79" s="36"/>
      <c r="I79" s="191"/>
      <c r="J79" s="36"/>
      <c r="K79" s="36"/>
      <c r="L79" s="40"/>
      <c r="M79" s="192"/>
      <c r="N79" s="193"/>
      <c r="O79" s="80"/>
      <c r="P79" s="80"/>
      <c r="Q79" s="80"/>
      <c r="R79" s="80"/>
      <c r="S79" s="80"/>
      <c r="T79" s="81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3" t="s">
        <v>110</v>
      </c>
      <c r="AU79" s="13" t="s">
        <v>71</v>
      </c>
    </row>
    <row r="80" s="2" customFormat="1" ht="21.75" customHeight="1">
      <c r="A80" s="34"/>
      <c r="B80" s="35"/>
      <c r="C80" s="175" t="s">
        <v>108</v>
      </c>
      <c r="D80" s="175" t="s">
        <v>102</v>
      </c>
      <c r="E80" s="176" t="s">
        <v>117</v>
      </c>
      <c r="F80" s="177" t="s">
        <v>118</v>
      </c>
      <c r="G80" s="178" t="s">
        <v>114</v>
      </c>
      <c r="H80" s="179">
        <v>241</v>
      </c>
      <c r="I80" s="180"/>
      <c r="J80" s="181">
        <f>ROUND(I80*H80,2)</f>
        <v>0</v>
      </c>
      <c r="K80" s="177" t="s">
        <v>115</v>
      </c>
      <c r="L80" s="182"/>
      <c r="M80" s="183" t="s">
        <v>19</v>
      </c>
      <c r="N80" s="184" t="s">
        <v>42</v>
      </c>
      <c r="O80" s="80"/>
      <c r="P80" s="185">
        <f>O80*H80</f>
        <v>0</v>
      </c>
      <c r="Q80" s="185">
        <v>0</v>
      </c>
      <c r="R80" s="185">
        <f>Q80*H80</f>
        <v>0</v>
      </c>
      <c r="S80" s="185">
        <v>0</v>
      </c>
      <c r="T80" s="186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87" t="s">
        <v>106</v>
      </c>
      <c r="AT80" s="187" t="s">
        <v>102</v>
      </c>
      <c r="AU80" s="187" t="s">
        <v>71</v>
      </c>
      <c r="AY80" s="13" t="s">
        <v>107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3" t="s">
        <v>76</v>
      </c>
      <c r="BK80" s="188">
        <f>ROUND(I80*H80,2)</f>
        <v>0</v>
      </c>
      <c r="BL80" s="13" t="s">
        <v>108</v>
      </c>
      <c r="BM80" s="187" t="s">
        <v>119</v>
      </c>
    </row>
    <row r="81" s="2" customFormat="1">
      <c r="A81" s="34"/>
      <c r="B81" s="35"/>
      <c r="C81" s="36"/>
      <c r="D81" s="189" t="s">
        <v>110</v>
      </c>
      <c r="E81" s="36"/>
      <c r="F81" s="190" t="s">
        <v>118</v>
      </c>
      <c r="G81" s="36"/>
      <c r="H81" s="36"/>
      <c r="I81" s="191"/>
      <c r="J81" s="36"/>
      <c r="K81" s="36"/>
      <c r="L81" s="40"/>
      <c r="M81" s="192"/>
      <c r="N81" s="193"/>
      <c r="O81" s="80"/>
      <c r="P81" s="80"/>
      <c r="Q81" s="80"/>
      <c r="R81" s="80"/>
      <c r="S81" s="80"/>
      <c r="T81" s="81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3" t="s">
        <v>110</v>
      </c>
      <c r="AU81" s="13" t="s">
        <v>71</v>
      </c>
    </row>
    <row r="82" s="11" customFormat="1" ht="25.92" customHeight="1">
      <c r="A82" s="11"/>
      <c r="B82" s="194"/>
      <c r="C82" s="195"/>
      <c r="D82" s="196" t="s">
        <v>70</v>
      </c>
      <c r="E82" s="197" t="s">
        <v>120</v>
      </c>
      <c r="F82" s="197" t="s">
        <v>121</v>
      </c>
      <c r="G82" s="195"/>
      <c r="H82" s="195"/>
      <c r="I82" s="198"/>
      <c r="J82" s="199">
        <f>BK82</f>
        <v>0</v>
      </c>
      <c r="K82" s="195"/>
      <c r="L82" s="200"/>
      <c r="M82" s="201"/>
      <c r="N82" s="202"/>
      <c r="O82" s="202"/>
      <c r="P82" s="203">
        <f>SUM(P83:P94)</f>
        <v>0</v>
      </c>
      <c r="Q82" s="202"/>
      <c r="R82" s="203">
        <f>SUM(R83:R94)</f>
        <v>0</v>
      </c>
      <c r="S82" s="202"/>
      <c r="T82" s="204">
        <f>SUM(T83:T94)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5" t="s">
        <v>108</v>
      </c>
      <c r="AT82" s="206" t="s">
        <v>70</v>
      </c>
      <c r="AU82" s="206" t="s">
        <v>71</v>
      </c>
      <c r="AY82" s="205" t="s">
        <v>107</v>
      </c>
      <c r="BK82" s="207">
        <f>SUM(BK83:BK94)</f>
        <v>0</v>
      </c>
    </row>
    <row r="83" s="2" customFormat="1" ht="16.5" customHeight="1">
      <c r="A83" s="34"/>
      <c r="B83" s="35"/>
      <c r="C83" s="208" t="s">
        <v>122</v>
      </c>
      <c r="D83" s="208" t="s">
        <v>123</v>
      </c>
      <c r="E83" s="209" t="s">
        <v>124</v>
      </c>
      <c r="F83" s="210" t="s">
        <v>125</v>
      </c>
      <c r="G83" s="211" t="s">
        <v>114</v>
      </c>
      <c r="H83" s="212">
        <v>78</v>
      </c>
      <c r="I83" s="213"/>
      <c r="J83" s="214">
        <f>ROUND(I83*H83,2)</f>
        <v>0</v>
      </c>
      <c r="K83" s="210" t="s">
        <v>115</v>
      </c>
      <c r="L83" s="40"/>
      <c r="M83" s="215" t="s">
        <v>19</v>
      </c>
      <c r="N83" s="216" t="s">
        <v>42</v>
      </c>
      <c r="O83" s="80"/>
      <c r="P83" s="185">
        <f>O83*H83</f>
        <v>0</v>
      </c>
      <c r="Q83" s="185">
        <v>0</v>
      </c>
      <c r="R83" s="185">
        <f>Q83*H83</f>
        <v>0</v>
      </c>
      <c r="S83" s="185">
        <v>0</v>
      </c>
      <c r="T83" s="186">
        <f>S83*H83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R83" s="187" t="s">
        <v>126</v>
      </c>
      <c r="AT83" s="187" t="s">
        <v>123</v>
      </c>
      <c r="AU83" s="187" t="s">
        <v>76</v>
      </c>
      <c r="AY83" s="13" t="s">
        <v>107</v>
      </c>
      <c r="BE83" s="188">
        <f>IF(N83="základní",J83,0)</f>
        <v>0</v>
      </c>
      <c r="BF83" s="188">
        <f>IF(N83="snížená",J83,0)</f>
        <v>0</v>
      </c>
      <c r="BG83" s="188">
        <f>IF(N83="zákl. přenesená",J83,0)</f>
        <v>0</v>
      </c>
      <c r="BH83" s="188">
        <f>IF(N83="sníž. přenesená",J83,0)</f>
        <v>0</v>
      </c>
      <c r="BI83" s="188">
        <f>IF(N83="nulová",J83,0)</f>
        <v>0</v>
      </c>
      <c r="BJ83" s="13" t="s">
        <v>76</v>
      </c>
      <c r="BK83" s="188">
        <f>ROUND(I83*H83,2)</f>
        <v>0</v>
      </c>
      <c r="BL83" s="13" t="s">
        <v>126</v>
      </c>
      <c r="BM83" s="187" t="s">
        <v>127</v>
      </c>
    </row>
    <row r="84" s="2" customFormat="1">
      <c r="A84" s="34"/>
      <c r="B84" s="35"/>
      <c r="C84" s="36"/>
      <c r="D84" s="189" t="s">
        <v>110</v>
      </c>
      <c r="E84" s="36"/>
      <c r="F84" s="190" t="s">
        <v>128</v>
      </c>
      <c r="G84" s="36"/>
      <c r="H84" s="36"/>
      <c r="I84" s="191"/>
      <c r="J84" s="36"/>
      <c r="K84" s="36"/>
      <c r="L84" s="40"/>
      <c r="M84" s="192"/>
      <c r="N84" s="193"/>
      <c r="O84" s="80"/>
      <c r="P84" s="80"/>
      <c r="Q84" s="80"/>
      <c r="R84" s="80"/>
      <c r="S84" s="80"/>
      <c r="T84" s="81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3" t="s">
        <v>110</v>
      </c>
      <c r="AU84" s="13" t="s">
        <v>76</v>
      </c>
    </row>
    <row r="85" s="2" customFormat="1">
      <c r="A85" s="34"/>
      <c r="B85" s="35"/>
      <c r="C85" s="36"/>
      <c r="D85" s="189" t="s">
        <v>129</v>
      </c>
      <c r="E85" s="36"/>
      <c r="F85" s="217" t="s">
        <v>130</v>
      </c>
      <c r="G85" s="36"/>
      <c r="H85" s="36"/>
      <c r="I85" s="191"/>
      <c r="J85" s="36"/>
      <c r="K85" s="36"/>
      <c r="L85" s="40"/>
      <c r="M85" s="192"/>
      <c r="N85" s="193"/>
      <c r="O85" s="80"/>
      <c r="P85" s="80"/>
      <c r="Q85" s="80"/>
      <c r="R85" s="80"/>
      <c r="S85" s="80"/>
      <c r="T85" s="81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3" t="s">
        <v>129</v>
      </c>
      <c r="AU85" s="13" t="s">
        <v>76</v>
      </c>
    </row>
    <row r="86" s="2" customFormat="1" ht="16.5" customHeight="1">
      <c r="A86" s="34"/>
      <c r="B86" s="35"/>
      <c r="C86" s="208" t="s">
        <v>131</v>
      </c>
      <c r="D86" s="208" t="s">
        <v>123</v>
      </c>
      <c r="E86" s="209" t="s">
        <v>132</v>
      </c>
      <c r="F86" s="210" t="s">
        <v>133</v>
      </c>
      <c r="G86" s="211" t="s">
        <v>114</v>
      </c>
      <c r="H86" s="212">
        <v>241</v>
      </c>
      <c r="I86" s="213"/>
      <c r="J86" s="214">
        <f>ROUND(I86*H86,2)</f>
        <v>0</v>
      </c>
      <c r="K86" s="210" t="s">
        <v>115</v>
      </c>
      <c r="L86" s="40"/>
      <c r="M86" s="215" t="s">
        <v>19</v>
      </c>
      <c r="N86" s="216" t="s">
        <v>42</v>
      </c>
      <c r="O86" s="80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7" t="s">
        <v>126</v>
      </c>
      <c r="AT86" s="187" t="s">
        <v>123</v>
      </c>
      <c r="AU86" s="187" t="s">
        <v>76</v>
      </c>
      <c r="AY86" s="13" t="s">
        <v>107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3" t="s">
        <v>76</v>
      </c>
      <c r="BK86" s="188">
        <f>ROUND(I86*H86,2)</f>
        <v>0</v>
      </c>
      <c r="BL86" s="13" t="s">
        <v>126</v>
      </c>
      <c r="BM86" s="187" t="s">
        <v>134</v>
      </c>
    </row>
    <row r="87" s="2" customFormat="1">
      <c r="A87" s="34"/>
      <c r="B87" s="35"/>
      <c r="C87" s="36"/>
      <c r="D87" s="189" t="s">
        <v>110</v>
      </c>
      <c r="E87" s="36"/>
      <c r="F87" s="190" t="s">
        <v>135</v>
      </c>
      <c r="G87" s="36"/>
      <c r="H87" s="36"/>
      <c r="I87" s="191"/>
      <c r="J87" s="36"/>
      <c r="K87" s="36"/>
      <c r="L87" s="40"/>
      <c r="M87" s="192"/>
      <c r="N87" s="193"/>
      <c r="O87" s="80"/>
      <c r="P87" s="80"/>
      <c r="Q87" s="80"/>
      <c r="R87" s="80"/>
      <c r="S87" s="80"/>
      <c r="T87" s="81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3" t="s">
        <v>110</v>
      </c>
      <c r="AU87" s="13" t="s">
        <v>76</v>
      </c>
    </row>
    <row r="88" s="2" customFormat="1">
      <c r="A88" s="34"/>
      <c r="B88" s="35"/>
      <c r="C88" s="36"/>
      <c r="D88" s="189" t="s">
        <v>129</v>
      </c>
      <c r="E88" s="36"/>
      <c r="F88" s="217" t="s">
        <v>136</v>
      </c>
      <c r="G88" s="36"/>
      <c r="H88" s="36"/>
      <c r="I88" s="191"/>
      <c r="J88" s="36"/>
      <c r="K88" s="36"/>
      <c r="L88" s="40"/>
      <c r="M88" s="192"/>
      <c r="N88" s="193"/>
      <c r="O88" s="80"/>
      <c r="P88" s="80"/>
      <c r="Q88" s="80"/>
      <c r="R88" s="80"/>
      <c r="S88" s="80"/>
      <c r="T88" s="81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3" t="s">
        <v>129</v>
      </c>
      <c r="AU88" s="13" t="s">
        <v>76</v>
      </c>
    </row>
    <row r="89" s="2" customFormat="1" ht="16.5" customHeight="1">
      <c r="A89" s="34"/>
      <c r="B89" s="35"/>
      <c r="C89" s="208" t="s">
        <v>137</v>
      </c>
      <c r="D89" s="208" t="s">
        <v>123</v>
      </c>
      <c r="E89" s="209" t="s">
        <v>138</v>
      </c>
      <c r="F89" s="210" t="s">
        <v>139</v>
      </c>
      <c r="G89" s="211" t="s">
        <v>114</v>
      </c>
      <c r="H89" s="212">
        <v>78</v>
      </c>
      <c r="I89" s="213"/>
      <c r="J89" s="214">
        <f>ROUND(I89*H89,2)</f>
        <v>0</v>
      </c>
      <c r="K89" s="210" t="s">
        <v>115</v>
      </c>
      <c r="L89" s="40"/>
      <c r="M89" s="215" t="s">
        <v>19</v>
      </c>
      <c r="N89" s="216" t="s">
        <v>42</v>
      </c>
      <c r="O89" s="80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7" t="s">
        <v>126</v>
      </c>
      <c r="AT89" s="187" t="s">
        <v>123</v>
      </c>
      <c r="AU89" s="187" t="s">
        <v>76</v>
      </c>
      <c r="AY89" s="13" t="s">
        <v>107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13" t="s">
        <v>76</v>
      </c>
      <c r="BK89" s="188">
        <f>ROUND(I89*H89,2)</f>
        <v>0</v>
      </c>
      <c r="BL89" s="13" t="s">
        <v>126</v>
      </c>
      <c r="BM89" s="187" t="s">
        <v>140</v>
      </c>
    </row>
    <row r="90" s="2" customFormat="1">
      <c r="A90" s="34"/>
      <c r="B90" s="35"/>
      <c r="C90" s="36"/>
      <c r="D90" s="189" t="s">
        <v>110</v>
      </c>
      <c r="E90" s="36"/>
      <c r="F90" s="190" t="s">
        <v>139</v>
      </c>
      <c r="G90" s="36"/>
      <c r="H90" s="36"/>
      <c r="I90" s="191"/>
      <c r="J90" s="36"/>
      <c r="K90" s="36"/>
      <c r="L90" s="40"/>
      <c r="M90" s="192"/>
      <c r="N90" s="193"/>
      <c r="O90" s="80"/>
      <c r="P90" s="80"/>
      <c r="Q90" s="80"/>
      <c r="R90" s="80"/>
      <c r="S90" s="80"/>
      <c r="T90" s="81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3" t="s">
        <v>110</v>
      </c>
      <c r="AU90" s="13" t="s">
        <v>76</v>
      </c>
    </row>
    <row r="91" s="2" customFormat="1" ht="16.5" customHeight="1">
      <c r="A91" s="34"/>
      <c r="B91" s="35"/>
      <c r="C91" s="208" t="s">
        <v>106</v>
      </c>
      <c r="D91" s="208" t="s">
        <v>123</v>
      </c>
      <c r="E91" s="209" t="s">
        <v>141</v>
      </c>
      <c r="F91" s="210" t="s">
        <v>142</v>
      </c>
      <c r="G91" s="211" t="s">
        <v>114</v>
      </c>
      <c r="H91" s="212">
        <v>319</v>
      </c>
      <c r="I91" s="213"/>
      <c r="J91" s="214">
        <f>ROUND(I91*H91,2)</f>
        <v>0</v>
      </c>
      <c r="K91" s="210" t="s">
        <v>115</v>
      </c>
      <c r="L91" s="40"/>
      <c r="M91" s="215" t="s">
        <v>19</v>
      </c>
      <c r="N91" s="216" t="s">
        <v>42</v>
      </c>
      <c r="O91" s="80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7" t="s">
        <v>126</v>
      </c>
      <c r="AT91" s="187" t="s">
        <v>123</v>
      </c>
      <c r="AU91" s="187" t="s">
        <v>76</v>
      </c>
      <c r="AY91" s="13" t="s">
        <v>107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13" t="s">
        <v>76</v>
      </c>
      <c r="BK91" s="188">
        <f>ROUND(I91*H91,2)</f>
        <v>0</v>
      </c>
      <c r="BL91" s="13" t="s">
        <v>126</v>
      </c>
      <c r="BM91" s="187" t="s">
        <v>143</v>
      </c>
    </row>
    <row r="92" s="2" customFormat="1">
      <c r="A92" s="34"/>
      <c r="B92" s="35"/>
      <c r="C92" s="36"/>
      <c r="D92" s="189" t="s">
        <v>110</v>
      </c>
      <c r="E92" s="36"/>
      <c r="F92" s="190" t="s">
        <v>142</v>
      </c>
      <c r="G92" s="36"/>
      <c r="H92" s="36"/>
      <c r="I92" s="191"/>
      <c r="J92" s="36"/>
      <c r="K92" s="36"/>
      <c r="L92" s="40"/>
      <c r="M92" s="192"/>
      <c r="N92" s="193"/>
      <c r="O92" s="80"/>
      <c r="P92" s="80"/>
      <c r="Q92" s="80"/>
      <c r="R92" s="80"/>
      <c r="S92" s="80"/>
      <c r="T92" s="81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3" t="s">
        <v>110</v>
      </c>
      <c r="AU92" s="13" t="s">
        <v>76</v>
      </c>
    </row>
    <row r="93" s="2" customFormat="1" ht="16.5" customHeight="1">
      <c r="A93" s="34"/>
      <c r="B93" s="35"/>
      <c r="C93" s="208" t="s">
        <v>144</v>
      </c>
      <c r="D93" s="208" t="s">
        <v>123</v>
      </c>
      <c r="E93" s="209" t="s">
        <v>145</v>
      </c>
      <c r="F93" s="210" t="s">
        <v>146</v>
      </c>
      <c r="G93" s="211" t="s">
        <v>114</v>
      </c>
      <c r="H93" s="212">
        <v>319</v>
      </c>
      <c r="I93" s="213"/>
      <c r="J93" s="214">
        <f>ROUND(I93*H93,2)</f>
        <v>0</v>
      </c>
      <c r="K93" s="210" t="s">
        <v>115</v>
      </c>
      <c r="L93" s="40"/>
      <c r="M93" s="215" t="s">
        <v>19</v>
      </c>
      <c r="N93" s="216" t="s">
        <v>42</v>
      </c>
      <c r="O93" s="80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7" t="s">
        <v>126</v>
      </c>
      <c r="AT93" s="187" t="s">
        <v>123</v>
      </c>
      <c r="AU93" s="187" t="s">
        <v>76</v>
      </c>
      <c r="AY93" s="13" t="s">
        <v>107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3" t="s">
        <v>76</v>
      </c>
      <c r="BK93" s="188">
        <f>ROUND(I93*H93,2)</f>
        <v>0</v>
      </c>
      <c r="BL93" s="13" t="s">
        <v>126</v>
      </c>
      <c r="BM93" s="187" t="s">
        <v>147</v>
      </c>
    </row>
    <row r="94" s="2" customFormat="1">
      <c r="A94" s="34"/>
      <c r="B94" s="35"/>
      <c r="C94" s="36"/>
      <c r="D94" s="189" t="s">
        <v>110</v>
      </c>
      <c r="E94" s="36"/>
      <c r="F94" s="190" t="s">
        <v>146</v>
      </c>
      <c r="G94" s="36"/>
      <c r="H94" s="36"/>
      <c r="I94" s="191"/>
      <c r="J94" s="36"/>
      <c r="K94" s="36"/>
      <c r="L94" s="40"/>
      <c r="M94" s="192"/>
      <c r="N94" s="193"/>
      <c r="O94" s="80"/>
      <c r="P94" s="80"/>
      <c r="Q94" s="80"/>
      <c r="R94" s="80"/>
      <c r="S94" s="80"/>
      <c r="T94" s="81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3" t="s">
        <v>110</v>
      </c>
      <c r="AU94" s="13" t="s">
        <v>76</v>
      </c>
    </row>
    <row r="95" s="11" customFormat="1" ht="25.92" customHeight="1">
      <c r="A95" s="11"/>
      <c r="B95" s="194"/>
      <c r="C95" s="195"/>
      <c r="D95" s="196" t="s">
        <v>70</v>
      </c>
      <c r="E95" s="197" t="s">
        <v>148</v>
      </c>
      <c r="F95" s="197" t="s">
        <v>149</v>
      </c>
      <c r="G95" s="195"/>
      <c r="H95" s="195"/>
      <c r="I95" s="198"/>
      <c r="J95" s="199">
        <f>BK95</f>
        <v>0</v>
      </c>
      <c r="K95" s="195"/>
      <c r="L95" s="200"/>
      <c r="M95" s="201"/>
      <c r="N95" s="202"/>
      <c r="O95" s="202"/>
      <c r="P95" s="203">
        <f>SUM(P96:P98)</f>
        <v>0</v>
      </c>
      <c r="Q95" s="202"/>
      <c r="R95" s="203">
        <f>SUM(R96:R98)</f>
        <v>0</v>
      </c>
      <c r="S95" s="202"/>
      <c r="T95" s="204">
        <f>SUM(T96:T98)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205" t="s">
        <v>122</v>
      </c>
      <c r="AT95" s="206" t="s">
        <v>70</v>
      </c>
      <c r="AU95" s="206" t="s">
        <v>71</v>
      </c>
      <c r="AY95" s="205" t="s">
        <v>107</v>
      </c>
      <c r="BK95" s="207">
        <f>SUM(BK96:BK98)</f>
        <v>0</v>
      </c>
    </row>
    <row r="96" s="2" customFormat="1" ht="16.5" customHeight="1">
      <c r="A96" s="34"/>
      <c r="B96" s="35"/>
      <c r="C96" s="208" t="s">
        <v>150</v>
      </c>
      <c r="D96" s="208" t="s">
        <v>123</v>
      </c>
      <c r="E96" s="209" t="s">
        <v>151</v>
      </c>
      <c r="F96" s="210" t="s">
        <v>152</v>
      </c>
      <c r="G96" s="211" t="s">
        <v>153</v>
      </c>
      <c r="H96" s="212">
        <v>1</v>
      </c>
      <c r="I96" s="213"/>
      <c r="J96" s="214">
        <f>ROUND(I96*H96,2)</f>
        <v>0</v>
      </c>
      <c r="K96" s="210" t="s">
        <v>115</v>
      </c>
      <c r="L96" s="40"/>
      <c r="M96" s="215" t="s">
        <v>19</v>
      </c>
      <c r="N96" s="216" t="s">
        <v>42</v>
      </c>
      <c r="O96" s="80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7" t="s">
        <v>108</v>
      </c>
      <c r="AT96" s="187" t="s">
        <v>123</v>
      </c>
      <c r="AU96" s="187" t="s">
        <v>76</v>
      </c>
      <c r="AY96" s="13" t="s">
        <v>107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3" t="s">
        <v>76</v>
      </c>
      <c r="BK96" s="188">
        <f>ROUND(I96*H96,2)</f>
        <v>0</v>
      </c>
      <c r="BL96" s="13" t="s">
        <v>108</v>
      </c>
      <c r="BM96" s="187" t="s">
        <v>154</v>
      </c>
    </row>
    <row r="97" s="2" customFormat="1">
      <c r="A97" s="34"/>
      <c r="B97" s="35"/>
      <c r="C97" s="36"/>
      <c r="D97" s="189" t="s">
        <v>110</v>
      </c>
      <c r="E97" s="36"/>
      <c r="F97" s="190" t="s">
        <v>152</v>
      </c>
      <c r="G97" s="36"/>
      <c r="H97" s="36"/>
      <c r="I97" s="191"/>
      <c r="J97" s="36"/>
      <c r="K97" s="36"/>
      <c r="L97" s="40"/>
      <c r="M97" s="192"/>
      <c r="N97" s="193"/>
      <c r="O97" s="80"/>
      <c r="P97" s="80"/>
      <c r="Q97" s="80"/>
      <c r="R97" s="80"/>
      <c r="S97" s="80"/>
      <c r="T97" s="81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3" t="s">
        <v>110</v>
      </c>
      <c r="AU97" s="13" t="s">
        <v>76</v>
      </c>
    </row>
    <row r="98" s="2" customFormat="1">
      <c r="A98" s="34"/>
      <c r="B98" s="35"/>
      <c r="C98" s="36"/>
      <c r="D98" s="189" t="s">
        <v>129</v>
      </c>
      <c r="E98" s="36"/>
      <c r="F98" s="217" t="s">
        <v>155</v>
      </c>
      <c r="G98" s="36"/>
      <c r="H98" s="36"/>
      <c r="I98" s="191"/>
      <c r="J98" s="36"/>
      <c r="K98" s="36"/>
      <c r="L98" s="40"/>
      <c r="M98" s="218"/>
      <c r="N98" s="219"/>
      <c r="O98" s="220"/>
      <c r="P98" s="220"/>
      <c r="Q98" s="220"/>
      <c r="R98" s="220"/>
      <c r="S98" s="220"/>
      <c r="T98" s="221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3" t="s">
        <v>129</v>
      </c>
      <c r="AU98" s="13" t="s">
        <v>76</v>
      </c>
    </row>
    <row r="99" s="2" customFormat="1" ht="6.96" customHeight="1">
      <c r="A99" s="34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40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sheetProtection sheet="1" autoFilter="0" formatColumns="0" formatRows="0" objects="1" scenarios="1" spinCount="100000" saltValue="8Zh1sF/jCYDuuLJqQ8hUvSfqgzDMEnTP4Ac1tY5gNcpFiY/OBpD0VvhqdEO4Olf7B5EWQEce9mbjLz3FYvquow==" hashValue="C5/1d4OD5kcdtdO1P55bbU/4lGz4t0HZM+A83auyE66gzoB+C/BpfQ6qOeKLzygxIaKUPimpddjKa46l5GqEBQ==" algorithmName="SHA-512" password="CC35"/>
  <autoFilter ref="C74:K98"/>
  <mergeCells count="6">
    <mergeCell ref="E7:H7"/>
    <mergeCell ref="E16:H16"/>
    <mergeCell ref="E25:H25"/>
    <mergeCell ref="E46:H46"/>
    <mergeCell ref="E67:H6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80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6"/>
      <c r="AT3" s="13" t="s">
        <v>81</v>
      </c>
    </row>
    <row r="4" s="1" customFormat="1" ht="24.96" customHeight="1">
      <c r="B4" s="16"/>
      <c r="D4" s="125" t="s">
        <v>82</v>
      </c>
      <c r="L4" s="16"/>
      <c r="M4" s="126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7" t="s">
        <v>16</v>
      </c>
      <c r="L6" s="16"/>
    </row>
    <row r="7" s="1" customFormat="1" ht="16.5" customHeight="1">
      <c r="B7" s="16"/>
      <c r="E7" s="222" t="str">
        <f>'Rekapitulace stavby'!K6</f>
        <v>Dodávka a montáž ochranných krytů balíz v obvodu SSZT OŘ UNL</v>
      </c>
      <c r="F7" s="127"/>
      <c r="G7" s="127"/>
      <c r="H7" s="127"/>
      <c r="L7" s="16"/>
    </row>
    <row r="8" s="2" customFormat="1" ht="12" customHeight="1">
      <c r="A8" s="34"/>
      <c r="B8" s="40"/>
      <c r="C8" s="34"/>
      <c r="D8" s="127" t="s">
        <v>156</v>
      </c>
      <c r="E8" s="34"/>
      <c r="F8" s="34"/>
      <c r="G8" s="34"/>
      <c r="H8" s="34"/>
      <c r="I8" s="34"/>
      <c r="J8" s="34"/>
      <c r="K8" s="34"/>
      <c r="L8" s="128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29" t="s">
        <v>157</v>
      </c>
      <c r="F9" s="34"/>
      <c r="G9" s="34"/>
      <c r="H9" s="34"/>
      <c r="I9" s="34"/>
      <c r="J9" s="34"/>
      <c r="K9" s="34"/>
      <c r="L9" s="128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28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27" t="s">
        <v>18</v>
      </c>
      <c r="E11" s="34"/>
      <c r="F11" s="130" t="s">
        <v>19</v>
      </c>
      <c r="G11" s="34"/>
      <c r="H11" s="34"/>
      <c r="I11" s="127" t="s">
        <v>20</v>
      </c>
      <c r="J11" s="130" t="s">
        <v>19</v>
      </c>
      <c r="K11" s="34"/>
      <c r="L11" s="128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27" t="s">
        <v>21</v>
      </c>
      <c r="E12" s="34"/>
      <c r="F12" s="130" t="s">
        <v>22</v>
      </c>
      <c r="G12" s="34"/>
      <c r="H12" s="34"/>
      <c r="I12" s="127" t="s">
        <v>23</v>
      </c>
      <c r="J12" s="131" t="str">
        <f>'Rekapitulace stavby'!AN8</f>
        <v>21. 1. 2025</v>
      </c>
      <c r="K12" s="34"/>
      <c r="L12" s="128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28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27" t="s">
        <v>25</v>
      </c>
      <c r="E14" s="34"/>
      <c r="F14" s="34"/>
      <c r="G14" s="34"/>
      <c r="H14" s="34"/>
      <c r="I14" s="127" t="s">
        <v>26</v>
      </c>
      <c r="J14" s="130" t="s">
        <v>19</v>
      </c>
      <c r="K14" s="34"/>
      <c r="L14" s="128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0" t="s">
        <v>27</v>
      </c>
      <c r="F15" s="34"/>
      <c r="G15" s="34"/>
      <c r="H15" s="34"/>
      <c r="I15" s="127" t="s">
        <v>28</v>
      </c>
      <c r="J15" s="130" t="s">
        <v>19</v>
      </c>
      <c r="K15" s="34"/>
      <c r="L15" s="128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28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27" t="s">
        <v>29</v>
      </c>
      <c r="E17" s="34"/>
      <c r="F17" s="34"/>
      <c r="G17" s="34"/>
      <c r="H17" s="34"/>
      <c r="I17" s="127" t="s">
        <v>26</v>
      </c>
      <c r="J17" s="29" t="str">
        <f>'Rekapitulace stavby'!AN13</f>
        <v>Vyplň údaj</v>
      </c>
      <c r="K17" s="34"/>
      <c r="L17" s="128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0"/>
      <c r="G18" s="130"/>
      <c r="H18" s="130"/>
      <c r="I18" s="127" t="s">
        <v>28</v>
      </c>
      <c r="J18" s="29" t="str">
        <f>'Rekapitulace stavby'!AN14</f>
        <v>Vyplň údaj</v>
      </c>
      <c r="K18" s="34"/>
      <c r="L18" s="128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28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27" t="s">
        <v>31</v>
      </c>
      <c r="E20" s="34"/>
      <c r="F20" s="34"/>
      <c r="G20" s="34"/>
      <c r="H20" s="34"/>
      <c r="I20" s="127" t="s">
        <v>26</v>
      </c>
      <c r="J20" s="130" t="str">
        <f>IF('Rekapitulace stavby'!AN16="","",'Rekapitulace stavby'!AN16)</f>
        <v/>
      </c>
      <c r="K20" s="34"/>
      <c r="L20" s="128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0" t="str">
        <f>IF('Rekapitulace stavby'!E17="","",'Rekapitulace stavby'!E17)</f>
        <v xml:space="preserve"> </v>
      </c>
      <c r="F21" s="34"/>
      <c r="G21" s="34"/>
      <c r="H21" s="34"/>
      <c r="I21" s="127" t="s">
        <v>28</v>
      </c>
      <c r="J21" s="130" t="str">
        <f>IF('Rekapitulace stavby'!AN17="","",'Rekapitulace stavby'!AN17)</f>
        <v/>
      </c>
      <c r="K21" s="34"/>
      <c r="L21" s="128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28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27" t="s">
        <v>33</v>
      </c>
      <c r="E23" s="34"/>
      <c r="F23" s="34"/>
      <c r="G23" s="34"/>
      <c r="H23" s="34"/>
      <c r="I23" s="127" t="s">
        <v>26</v>
      </c>
      <c r="J23" s="130" t="s">
        <v>19</v>
      </c>
      <c r="K23" s="34"/>
      <c r="L23" s="128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0" t="s">
        <v>34</v>
      </c>
      <c r="F24" s="34"/>
      <c r="G24" s="34"/>
      <c r="H24" s="34"/>
      <c r="I24" s="127" t="s">
        <v>28</v>
      </c>
      <c r="J24" s="130" t="s">
        <v>19</v>
      </c>
      <c r="K24" s="34"/>
      <c r="L24" s="128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28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27" t="s">
        <v>35</v>
      </c>
      <c r="E26" s="34"/>
      <c r="F26" s="34"/>
      <c r="G26" s="34"/>
      <c r="H26" s="34"/>
      <c r="I26" s="34"/>
      <c r="J26" s="34"/>
      <c r="K26" s="34"/>
      <c r="L26" s="128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28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6"/>
      <c r="E29" s="136"/>
      <c r="F29" s="136"/>
      <c r="G29" s="136"/>
      <c r="H29" s="136"/>
      <c r="I29" s="136"/>
      <c r="J29" s="136"/>
      <c r="K29" s="136"/>
      <c r="L29" s="128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37" t="s">
        <v>37</v>
      </c>
      <c r="E30" s="34"/>
      <c r="F30" s="34"/>
      <c r="G30" s="34"/>
      <c r="H30" s="34"/>
      <c r="I30" s="34"/>
      <c r="J30" s="138">
        <f>ROUND(J80, 2)</f>
        <v>0</v>
      </c>
      <c r="K30" s="34"/>
      <c r="L30" s="128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36"/>
      <c r="E31" s="136"/>
      <c r="F31" s="136"/>
      <c r="G31" s="136"/>
      <c r="H31" s="136"/>
      <c r="I31" s="136"/>
      <c r="J31" s="136"/>
      <c r="K31" s="136"/>
      <c r="L31" s="128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39" t="s">
        <v>39</v>
      </c>
      <c r="G32" s="34"/>
      <c r="H32" s="34"/>
      <c r="I32" s="139" t="s">
        <v>38</v>
      </c>
      <c r="J32" s="139" t="s">
        <v>40</v>
      </c>
      <c r="K32" s="34"/>
      <c r="L32" s="128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0" t="s">
        <v>41</v>
      </c>
      <c r="E33" s="127" t="s">
        <v>42</v>
      </c>
      <c r="F33" s="141">
        <f>ROUND((SUM(BE80:BE83)),  2)</f>
        <v>0</v>
      </c>
      <c r="G33" s="34"/>
      <c r="H33" s="34"/>
      <c r="I33" s="142">
        <v>0.20999999999999999</v>
      </c>
      <c r="J33" s="141">
        <f>ROUND(((SUM(BE80:BE83))*I33),  2)</f>
        <v>0</v>
      </c>
      <c r="K33" s="34"/>
      <c r="L33" s="128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27" t="s">
        <v>43</v>
      </c>
      <c r="F34" s="141">
        <f>ROUND((SUM(BF80:BF83)),  2)</f>
        <v>0</v>
      </c>
      <c r="G34" s="34"/>
      <c r="H34" s="34"/>
      <c r="I34" s="142">
        <v>0.12</v>
      </c>
      <c r="J34" s="141">
        <f>ROUND(((SUM(BF80:BF83))*I34),  2)</f>
        <v>0</v>
      </c>
      <c r="K34" s="34"/>
      <c r="L34" s="128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27" t="s">
        <v>44</v>
      </c>
      <c r="F35" s="141">
        <f>ROUND((SUM(BG80:BG83)),  2)</f>
        <v>0</v>
      </c>
      <c r="G35" s="34"/>
      <c r="H35" s="34"/>
      <c r="I35" s="142">
        <v>0.20999999999999999</v>
      </c>
      <c r="J35" s="141">
        <f>0</f>
        <v>0</v>
      </c>
      <c r="K35" s="34"/>
      <c r="L35" s="128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27" t="s">
        <v>45</v>
      </c>
      <c r="F36" s="141">
        <f>ROUND((SUM(BH80:BH83)),  2)</f>
        <v>0</v>
      </c>
      <c r="G36" s="34"/>
      <c r="H36" s="34"/>
      <c r="I36" s="142">
        <v>0.12</v>
      </c>
      <c r="J36" s="141">
        <f>0</f>
        <v>0</v>
      </c>
      <c r="K36" s="34"/>
      <c r="L36" s="128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27" t="s">
        <v>46</v>
      </c>
      <c r="F37" s="141">
        <f>ROUND((SUM(BI80:BI83)),  2)</f>
        <v>0</v>
      </c>
      <c r="G37" s="34"/>
      <c r="H37" s="34"/>
      <c r="I37" s="142">
        <v>0</v>
      </c>
      <c r="J37" s="141">
        <f>0</f>
        <v>0</v>
      </c>
      <c r="K37" s="34"/>
      <c r="L37" s="128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28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3"/>
      <c r="D39" s="144" t="s">
        <v>47</v>
      </c>
      <c r="E39" s="145"/>
      <c r="F39" s="145"/>
      <c r="G39" s="146" t="s">
        <v>48</v>
      </c>
      <c r="H39" s="147" t="s">
        <v>49</v>
      </c>
      <c r="I39" s="145"/>
      <c r="J39" s="148">
        <f>SUM(J30:J37)</f>
        <v>0</v>
      </c>
      <c r="K39" s="149"/>
      <c r="L39" s="128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hidden="1" s="2" customFormat="1" ht="6.96" customHeight="1">
      <c r="A44" s="34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hidden="1" s="2" customFormat="1" ht="24.96" customHeight="1">
      <c r="A45" s="34"/>
      <c r="B45" s="35"/>
      <c r="C45" s="19" t="s">
        <v>83</v>
      </c>
      <c r="D45" s="36"/>
      <c r="E45" s="36"/>
      <c r="F45" s="36"/>
      <c r="G45" s="36"/>
      <c r="H45" s="36"/>
      <c r="I45" s="36"/>
      <c r="J45" s="36"/>
      <c r="K45" s="36"/>
      <c r="L45" s="128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hidden="1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28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hidden="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28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hidden="1" s="2" customFormat="1" ht="16.5" customHeight="1">
      <c r="A48" s="34"/>
      <c r="B48" s="35"/>
      <c r="C48" s="36"/>
      <c r="D48" s="36"/>
      <c r="E48" s="223" t="str">
        <f>E7</f>
        <v>Dodávka a montáž ochranných krytů balíz v obvodu SSZT OŘ UNL</v>
      </c>
      <c r="F48" s="28"/>
      <c r="G48" s="28"/>
      <c r="H48" s="28"/>
      <c r="I48" s="36"/>
      <c r="J48" s="36"/>
      <c r="K48" s="36"/>
      <c r="L48" s="128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hidden="1" s="2" customFormat="1" ht="12" customHeight="1">
      <c r="A49" s="34"/>
      <c r="B49" s="35"/>
      <c r="C49" s="28" t="s">
        <v>156</v>
      </c>
      <c r="D49" s="36"/>
      <c r="E49" s="36"/>
      <c r="F49" s="36"/>
      <c r="G49" s="36"/>
      <c r="H49" s="36"/>
      <c r="I49" s="36"/>
      <c r="J49" s="36"/>
      <c r="K49" s="36"/>
      <c r="L49" s="128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hidden="1" s="2" customFormat="1" ht="16.5" customHeight="1">
      <c r="A50" s="34"/>
      <c r="B50" s="35"/>
      <c r="C50" s="36"/>
      <c r="D50" s="36"/>
      <c r="E50" s="65" t="str">
        <f>E9</f>
        <v>02 - Spojovací materiál</v>
      </c>
      <c r="F50" s="36"/>
      <c r="G50" s="36"/>
      <c r="H50" s="36"/>
      <c r="I50" s="36"/>
      <c r="J50" s="36"/>
      <c r="K50" s="36"/>
      <c r="L50" s="128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hidden="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28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hidden="1" s="2" customFormat="1" ht="12" customHeight="1">
      <c r="A52" s="34"/>
      <c r="B52" s="35"/>
      <c r="C52" s="28" t="s">
        <v>21</v>
      </c>
      <c r="D52" s="36"/>
      <c r="E52" s="36"/>
      <c r="F52" s="23" t="str">
        <f>F12</f>
        <v xml:space="preserve"> </v>
      </c>
      <c r="G52" s="36"/>
      <c r="H52" s="36"/>
      <c r="I52" s="28" t="s">
        <v>23</v>
      </c>
      <c r="J52" s="68" t="str">
        <f>IF(J12="","",J12)</f>
        <v>21. 1. 2025</v>
      </c>
      <c r="K52" s="36"/>
      <c r="L52" s="128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hidden="1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28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hidden="1" s="2" customFormat="1" ht="15.15" customHeight="1">
      <c r="A54" s="34"/>
      <c r="B54" s="35"/>
      <c r="C54" s="28" t="s">
        <v>25</v>
      </c>
      <c r="D54" s="36"/>
      <c r="E54" s="36"/>
      <c r="F54" s="23" t="str">
        <f>E15</f>
        <v>Správa železnic, státní organizace</v>
      </c>
      <c r="G54" s="36"/>
      <c r="H54" s="36"/>
      <c r="I54" s="28" t="s">
        <v>31</v>
      </c>
      <c r="J54" s="32" t="str">
        <f>E21</f>
        <v xml:space="preserve"> </v>
      </c>
      <c r="K54" s="36"/>
      <c r="L54" s="128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hidden="1" s="2" customFormat="1" ht="15.15" customHeight="1">
      <c r="A55" s="34"/>
      <c r="B55" s="35"/>
      <c r="C55" s="28" t="s">
        <v>29</v>
      </c>
      <c r="D55" s="36"/>
      <c r="E55" s="36"/>
      <c r="F55" s="23" t="str">
        <f>IF(E18="","",E18)</f>
        <v>Vyplň údaj</v>
      </c>
      <c r="G55" s="36"/>
      <c r="H55" s="36"/>
      <c r="I55" s="28" t="s">
        <v>33</v>
      </c>
      <c r="J55" s="32" t="str">
        <f>E24</f>
        <v>Petr Nožička</v>
      </c>
      <c r="K55" s="36"/>
      <c r="L55" s="128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hidden="1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28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hidden="1" s="2" customFormat="1" ht="29.28" customHeight="1">
      <c r="A57" s="34"/>
      <c r="B57" s="35"/>
      <c r="C57" s="154" t="s">
        <v>84</v>
      </c>
      <c r="D57" s="155"/>
      <c r="E57" s="155"/>
      <c r="F57" s="155"/>
      <c r="G57" s="155"/>
      <c r="H57" s="155"/>
      <c r="I57" s="155"/>
      <c r="J57" s="156" t="s">
        <v>85</v>
      </c>
      <c r="K57" s="155"/>
      <c r="L57" s="128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hidden="1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28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hidden="1" s="2" customFormat="1" ht="22.8" customHeight="1">
      <c r="A59" s="34"/>
      <c r="B59" s="35"/>
      <c r="C59" s="157" t="s">
        <v>69</v>
      </c>
      <c r="D59" s="36"/>
      <c r="E59" s="36"/>
      <c r="F59" s="36"/>
      <c r="G59" s="36"/>
      <c r="H59" s="36"/>
      <c r="I59" s="36"/>
      <c r="J59" s="98">
        <f>J80</f>
        <v>0</v>
      </c>
      <c r="K59" s="36"/>
      <c r="L59" s="128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3" t="s">
        <v>86</v>
      </c>
    </row>
    <row r="60" hidden="1" s="9" customFormat="1" ht="24.96" customHeight="1">
      <c r="A60" s="9"/>
      <c r="B60" s="158"/>
      <c r="C60" s="159"/>
      <c r="D60" s="160" t="s">
        <v>158</v>
      </c>
      <c r="E60" s="161"/>
      <c r="F60" s="161"/>
      <c r="G60" s="161"/>
      <c r="H60" s="161"/>
      <c r="I60" s="161"/>
      <c r="J60" s="162">
        <f>J81</f>
        <v>0</v>
      </c>
      <c r="K60" s="159"/>
      <c r="L60" s="16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2" customFormat="1" ht="21.84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28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 s="2" customFormat="1" ht="6.96" customHeight="1">
      <c r="A62" s="34"/>
      <c r="B62" s="55"/>
      <c r="C62" s="56"/>
      <c r="D62" s="56"/>
      <c r="E62" s="56"/>
      <c r="F62" s="56"/>
      <c r="G62" s="56"/>
      <c r="H62" s="56"/>
      <c r="I62" s="56"/>
      <c r="J62" s="56"/>
      <c r="K62" s="56"/>
      <c r="L62" s="128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hidden="1"/>
    <row r="64" hidden="1"/>
    <row r="65" hidden="1"/>
    <row r="66" s="2" customFormat="1" ht="6.96" customHeight="1">
      <c r="A66" s="34"/>
      <c r="B66" s="57"/>
      <c r="C66" s="58"/>
      <c r="D66" s="58"/>
      <c r="E66" s="58"/>
      <c r="F66" s="58"/>
      <c r="G66" s="58"/>
      <c r="H66" s="58"/>
      <c r="I66" s="58"/>
      <c r="J66" s="58"/>
      <c r="K66" s="58"/>
      <c r="L66" s="128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24.96" customHeight="1">
      <c r="A67" s="34"/>
      <c r="B67" s="35"/>
      <c r="C67" s="19" t="s">
        <v>89</v>
      </c>
      <c r="D67" s="36"/>
      <c r="E67" s="36"/>
      <c r="F67" s="36"/>
      <c r="G67" s="36"/>
      <c r="H67" s="36"/>
      <c r="I67" s="36"/>
      <c r="J67" s="36"/>
      <c r="K67" s="36"/>
      <c r="L67" s="128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6.96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28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12" customHeight="1">
      <c r="A69" s="34"/>
      <c r="B69" s="35"/>
      <c r="C69" s="28" t="s">
        <v>16</v>
      </c>
      <c r="D69" s="36"/>
      <c r="E69" s="36"/>
      <c r="F69" s="36"/>
      <c r="G69" s="36"/>
      <c r="H69" s="36"/>
      <c r="I69" s="36"/>
      <c r="J69" s="36"/>
      <c r="K69" s="36"/>
      <c r="L69" s="128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6.5" customHeight="1">
      <c r="A70" s="34"/>
      <c r="B70" s="35"/>
      <c r="C70" s="36"/>
      <c r="D70" s="36"/>
      <c r="E70" s="223" t="str">
        <f>E7</f>
        <v>Dodávka a montáž ochranných krytů balíz v obvodu SSZT OŘ UNL</v>
      </c>
      <c r="F70" s="28"/>
      <c r="G70" s="28"/>
      <c r="H70" s="28"/>
      <c r="I70" s="36"/>
      <c r="J70" s="36"/>
      <c r="K70" s="36"/>
      <c r="L70" s="128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28" t="s">
        <v>156</v>
      </c>
      <c r="D71" s="36"/>
      <c r="E71" s="36"/>
      <c r="F71" s="36"/>
      <c r="G71" s="36"/>
      <c r="H71" s="36"/>
      <c r="I71" s="36"/>
      <c r="J71" s="36"/>
      <c r="K71" s="36"/>
      <c r="L71" s="128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6"/>
      <c r="D72" s="36"/>
      <c r="E72" s="65" t="str">
        <f>E9</f>
        <v>02 - Spojovací materiál</v>
      </c>
      <c r="F72" s="36"/>
      <c r="G72" s="36"/>
      <c r="H72" s="36"/>
      <c r="I72" s="36"/>
      <c r="J72" s="36"/>
      <c r="K72" s="36"/>
      <c r="L72" s="128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28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28" t="s">
        <v>21</v>
      </c>
      <c r="D74" s="36"/>
      <c r="E74" s="36"/>
      <c r="F74" s="23" t="str">
        <f>F12</f>
        <v xml:space="preserve"> </v>
      </c>
      <c r="G74" s="36"/>
      <c r="H74" s="36"/>
      <c r="I74" s="28" t="s">
        <v>23</v>
      </c>
      <c r="J74" s="68" t="str">
        <f>IF(J12="","",J12)</f>
        <v>21. 1. 2025</v>
      </c>
      <c r="K74" s="36"/>
      <c r="L74" s="128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28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5.15" customHeight="1">
      <c r="A76" s="34"/>
      <c r="B76" s="35"/>
      <c r="C76" s="28" t="s">
        <v>25</v>
      </c>
      <c r="D76" s="36"/>
      <c r="E76" s="36"/>
      <c r="F76" s="23" t="str">
        <f>E15</f>
        <v>Správa železnic, státní organizace</v>
      </c>
      <c r="G76" s="36"/>
      <c r="H76" s="36"/>
      <c r="I76" s="28" t="s">
        <v>31</v>
      </c>
      <c r="J76" s="32" t="str">
        <f>E21</f>
        <v xml:space="preserve"> </v>
      </c>
      <c r="K76" s="36"/>
      <c r="L76" s="128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28" t="s">
        <v>29</v>
      </c>
      <c r="D77" s="36"/>
      <c r="E77" s="36"/>
      <c r="F77" s="23" t="str">
        <f>IF(E18="","",E18)</f>
        <v>Vyplň údaj</v>
      </c>
      <c r="G77" s="36"/>
      <c r="H77" s="36"/>
      <c r="I77" s="28" t="s">
        <v>33</v>
      </c>
      <c r="J77" s="32" t="str">
        <f>E24</f>
        <v>Petr Nožička</v>
      </c>
      <c r="K77" s="36"/>
      <c r="L77" s="128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0.32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28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10" customFormat="1" ht="29.28" customHeight="1">
      <c r="A79" s="164"/>
      <c r="B79" s="165"/>
      <c r="C79" s="166" t="s">
        <v>90</v>
      </c>
      <c r="D79" s="167" t="s">
        <v>56</v>
      </c>
      <c r="E79" s="167" t="s">
        <v>52</v>
      </c>
      <c r="F79" s="167" t="s">
        <v>53</v>
      </c>
      <c r="G79" s="167" t="s">
        <v>91</v>
      </c>
      <c r="H79" s="167" t="s">
        <v>92</v>
      </c>
      <c r="I79" s="167" t="s">
        <v>93</v>
      </c>
      <c r="J79" s="167" t="s">
        <v>85</v>
      </c>
      <c r="K79" s="168" t="s">
        <v>94</v>
      </c>
      <c r="L79" s="169"/>
      <c r="M79" s="88" t="s">
        <v>19</v>
      </c>
      <c r="N79" s="89" t="s">
        <v>41</v>
      </c>
      <c r="O79" s="89" t="s">
        <v>95</v>
      </c>
      <c r="P79" s="89" t="s">
        <v>96</v>
      </c>
      <c r="Q79" s="89" t="s">
        <v>97</v>
      </c>
      <c r="R79" s="89" t="s">
        <v>98</v>
      </c>
      <c r="S79" s="89" t="s">
        <v>99</v>
      </c>
      <c r="T79" s="90" t="s">
        <v>100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4"/>
      <c r="B80" s="35"/>
      <c r="C80" s="95" t="s">
        <v>101</v>
      </c>
      <c r="D80" s="36"/>
      <c r="E80" s="36"/>
      <c r="F80" s="36"/>
      <c r="G80" s="36"/>
      <c r="H80" s="36"/>
      <c r="I80" s="36"/>
      <c r="J80" s="170">
        <f>BK80</f>
        <v>0</v>
      </c>
      <c r="K80" s="36"/>
      <c r="L80" s="40"/>
      <c r="M80" s="91"/>
      <c r="N80" s="171"/>
      <c r="O80" s="92"/>
      <c r="P80" s="172">
        <f>P81</f>
        <v>0</v>
      </c>
      <c r="Q80" s="92"/>
      <c r="R80" s="172">
        <f>R81</f>
        <v>0.01472</v>
      </c>
      <c r="S80" s="92"/>
      <c r="T80" s="173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3" t="s">
        <v>70</v>
      </c>
      <c r="AU80" s="13" t="s">
        <v>86</v>
      </c>
      <c r="BK80" s="174">
        <f>BK81</f>
        <v>0</v>
      </c>
    </row>
    <row r="81" s="11" customFormat="1" ht="25.92" customHeight="1">
      <c r="A81" s="11"/>
      <c r="B81" s="194"/>
      <c r="C81" s="195"/>
      <c r="D81" s="196" t="s">
        <v>70</v>
      </c>
      <c r="E81" s="197" t="s">
        <v>159</v>
      </c>
      <c r="F81" s="197" t="s">
        <v>159</v>
      </c>
      <c r="G81" s="195"/>
      <c r="H81" s="195"/>
      <c r="I81" s="198"/>
      <c r="J81" s="199">
        <f>BK81</f>
        <v>0</v>
      </c>
      <c r="K81" s="195"/>
      <c r="L81" s="200"/>
      <c r="M81" s="201"/>
      <c r="N81" s="202"/>
      <c r="O81" s="202"/>
      <c r="P81" s="203">
        <f>SUM(P82:P83)</f>
        <v>0</v>
      </c>
      <c r="Q81" s="202"/>
      <c r="R81" s="203">
        <f>SUM(R82:R83)</f>
        <v>0.01472</v>
      </c>
      <c r="S81" s="202"/>
      <c r="T81" s="204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5" t="s">
        <v>76</v>
      </c>
      <c r="AT81" s="206" t="s">
        <v>70</v>
      </c>
      <c r="AU81" s="206" t="s">
        <v>71</v>
      </c>
      <c r="AY81" s="205" t="s">
        <v>107</v>
      </c>
      <c r="BK81" s="207">
        <f>SUM(BK82:BK83)</f>
        <v>0</v>
      </c>
    </row>
    <row r="82" s="2" customFormat="1" ht="24.15" customHeight="1">
      <c r="A82" s="34"/>
      <c r="B82" s="35"/>
      <c r="C82" s="175" t="s">
        <v>76</v>
      </c>
      <c r="D82" s="175" t="s">
        <v>102</v>
      </c>
      <c r="E82" s="176" t="s">
        <v>160</v>
      </c>
      <c r="F82" s="177" t="s">
        <v>161</v>
      </c>
      <c r="G82" s="178" t="s">
        <v>162</v>
      </c>
      <c r="H82" s="179">
        <v>2</v>
      </c>
      <c r="I82" s="180"/>
      <c r="J82" s="181">
        <f>ROUND(I82*H82,2)</f>
        <v>0</v>
      </c>
      <c r="K82" s="177" t="s">
        <v>163</v>
      </c>
      <c r="L82" s="182"/>
      <c r="M82" s="183" t="s">
        <v>19</v>
      </c>
      <c r="N82" s="184" t="s">
        <v>42</v>
      </c>
      <c r="O82" s="80"/>
      <c r="P82" s="185">
        <f>O82*H82</f>
        <v>0</v>
      </c>
      <c r="Q82" s="185">
        <v>0.0073600000000000002</v>
      </c>
      <c r="R82" s="185">
        <f>Q82*H82</f>
        <v>0.01472</v>
      </c>
      <c r="S82" s="185">
        <v>0</v>
      </c>
      <c r="T82" s="186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7" t="s">
        <v>106</v>
      </c>
      <c r="AT82" s="187" t="s">
        <v>102</v>
      </c>
      <c r="AU82" s="187" t="s">
        <v>76</v>
      </c>
      <c r="AY82" s="13" t="s">
        <v>107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3" t="s">
        <v>76</v>
      </c>
      <c r="BK82" s="188">
        <f>ROUND(I82*H82,2)</f>
        <v>0</v>
      </c>
      <c r="BL82" s="13" t="s">
        <v>108</v>
      </c>
      <c r="BM82" s="187" t="s">
        <v>164</v>
      </c>
    </row>
    <row r="83" s="2" customFormat="1">
      <c r="A83" s="34"/>
      <c r="B83" s="35"/>
      <c r="C83" s="36"/>
      <c r="D83" s="189" t="s">
        <v>110</v>
      </c>
      <c r="E83" s="36"/>
      <c r="F83" s="190" t="s">
        <v>161</v>
      </c>
      <c r="G83" s="36"/>
      <c r="H83" s="36"/>
      <c r="I83" s="191"/>
      <c r="J83" s="36"/>
      <c r="K83" s="36"/>
      <c r="L83" s="40"/>
      <c r="M83" s="218"/>
      <c r="N83" s="219"/>
      <c r="O83" s="220"/>
      <c r="P83" s="220"/>
      <c r="Q83" s="220"/>
      <c r="R83" s="220"/>
      <c r="S83" s="220"/>
      <c r="T83" s="221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3" t="s">
        <v>110</v>
      </c>
      <c r="AU83" s="13" t="s">
        <v>76</v>
      </c>
    </row>
    <row r="84" s="2" customFormat="1" ht="6.96" customHeight="1">
      <c r="A84" s="34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40"/>
      <c r="M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</sheetData>
  <sheetProtection sheet="1" autoFilter="0" formatColumns="0" formatRows="0" objects="1" scenarios="1" spinCount="100000" saltValue="J1xEC1OIgyMi3dpuOR5TtPbC2Ok/bJEMLUMfH8Qec1XkU7OFQmxh+NaMc3QHBAvCCmVbYhRYHl1pbUMwdVPSuQ==" hashValue="CwwXZeJH18UdpvXwCCtSuKzx+OwXBJt8A0ApseEk6gXWrLLrKR0D83kwmP6K0mBeKmao2K1TwsGmwAINW79Gbw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2025-01-24T10:45:20Z</dcterms:created>
  <dcterms:modified xsi:type="dcterms:W3CDTF">2025-01-24T10:45:22Z</dcterms:modified>
</cp:coreProperties>
</file>