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auermuller\Documents\Soutěže\Revizní činnost SEE 2024\Podklady\2025\"/>
    </mc:Choice>
  </mc:AlternateContent>
  <xr:revisionPtr revIDLastSave="0" documentId="13_ncr:1_{A7CD93EF-EEA1-4F02-AE22-9B88EBE7EDB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lužby" sheetId="1" r:id="rId1"/>
    <sheet name="01 - Prohlídky oblast Plzeň" sheetId="2" r:id="rId2"/>
    <sheet name="02 - Prohlídky oblast Čes..." sheetId="3" r:id="rId3"/>
    <sheet name="03 - Revize SPS oblast Plzeň" sheetId="4" r:id="rId4"/>
    <sheet name="04 - Revize SPS oblast Če..." sheetId="5" r:id="rId5"/>
  </sheets>
  <definedNames>
    <definedName name="_xlnm._FilterDatabase" localSheetId="1" hidden="1">'01 - Prohlídky oblast Plzeň'!$C$116:$K$132</definedName>
    <definedName name="_xlnm._FilterDatabase" localSheetId="2" hidden="1">'02 - Prohlídky oblast Čes...'!$C$116:$K$132</definedName>
    <definedName name="_xlnm._FilterDatabase" localSheetId="3" hidden="1">'03 - Revize SPS oblast Plzeň'!$C$116:$K$130</definedName>
    <definedName name="_xlnm._FilterDatabase" localSheetId="4" hidden="1">'04 - Revize SPS oblast Če...'!$C$116:$K$124</definedName>
    <definedName name="_xlnm.Print_Titles" localSheetId="1">'01 - Prohlídky oblast Plzeň'!$116:$116</definedName>
    <definedName name="_xlnm.Print_Titles" localSheetId="2">'02 - Prohlídky oblast Čes...'!$116:$116</definedName>
    <definedName name="_xlnm.Print_Titles" localSheetId="3">'03 - Revize SPS oblast Plzeň'!$116:$116</definedName>
    <definedName name="_xlnm.Print_Titles" localSheetId="4">'04 - Revize SPS oblast Če...'!$116:$116</definedName>
    <definedName name="_xlnm.Print_Titles" localSheetId="0">'Rekapitulace služby'!$92:$92</definedName>
    <definedName name="_xlnm.Print_Area" localSheetId="1">'01 - Prohlídky oblast Plzeň'!$C$4:$J$76,'01 - Prohlídky oblast Plzeň'!$C$82:$J$98,'01 - Prohlídky oblast Plzeň'!$C$104:$J$132</definedName>
    <definedName name="_xlnm.Print_Area" localSheetId="2">'02 - Prohlídky oblast Čes...'!$C$4:$J$76,'02 - Prohlídky oblast Čes...'!$C$82:$J$98,'02 - Prohlídky oblast Čes...'!$C$104:$J$132</definedName>
    <definedName name="_xlnm.Print_Area" localSheetId="3">'03 - Revize SPS oblast Plzeň'!$C$4:$J$76,'03 - Revize SPS oblast Plzeň'!$C$82:$J$98,'03 - Revize SPS oblast Plzeň'!$C$104:$J$130</definedName>
    <definedName name="_xlnm.Print_Area" localSheetId="4">'04 - Revize SPS oblast Če...'!$C$4:$J$76,'04 - Revize SPS oblast Če...'!$C$82:$J$98,'04 - Revize SPS oblast Če...'!$C$104:$J$124</definedName>
    <definedName name="_xlnm.Print_Area" localSheetId="0">'Rekapitulace služby'!$D$4:$AO$76,'Rekapitulace služby'!$C$82:$AQ$99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5" l="1"/>
  <c r="J36" i="5"/>
  <c r="AY98" i="1"/>
  <c r="J35" i="5"/>
  <c r="AX98" i="1"/>
  <c r="BI123" i="5"/>
  <c r="BH123" i="5"/>
  <c r="BG123" i="5"/>
  <c r="BF123" i="5"/>
  <c r="T123" i="5"/>
  <c r="R123" i="5"/>
  <c r="P123" i="5"/>
  <c r="BI121" i="5"/>
  <c r="BH121" i="5"/>
  <c r="BG121" i="5"/>
  <c r="BF121" i="5"/>
  <c r="T121" i="5"/>
  <c r="R121" i="5"/>
  <c r="P121" i="5"/>
  <c r="BI119" i="5"/>
  <c r="BH119" i="5"/>
  <c r="BG119" i="5"/>
  <c r="BF119" i="5"/>
  <c r="T119" i="5"/>
  <c r="R119" i="5"/>
  <c r="P119" i="5"/>
  <c r="F111" i="5"/>
  <c r="E109" i="5"/>
  <c r="F89" i="5"/>
  <c r="E87" i="5"/>
  <c r="J24" i="5"/>
  <c r="J114" i="5"/>
  <c r="J23" i="5"/>
  <c r="J21" i="5"/>
  <c r="J91" i="5"/>
  <c r="J20" i="5"/>
  <c r="J18" i="5"/>
  <c r="E18" i="5"/>
  <c r="F114" i="5"/>
  <c r="J17" i="5"/>
  <c r="J15" i="5"/>
  <c r="E15" i="5"/>
  <c r="F91" i="5" s="1"/>
  <c r="J14" i="5"/>
  <c r="J12" i="5"/>
  <c r="J111" i="5"/>
  <c r="E7" i="5"/>
  <c r="E85" i="5"/>
  <c r="J37" i="4"/>
  <c r="J36" i="4"/>
  <c r="AY97" i="1"/>
  <c r="J35" i="4"/>
  <c r="AX97" i="1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BI123" i="4"/>
  <c r="BH123" i="4"/>
  <c r="BG123" i="4"/>
  <c r="BF123" i="4"/>
  <c r="T123" i="4"/>
  <c r="R123" i="4"/>
  <c r="P123" i="4"/>
  <c r="BI121" i="4"/>
  <c r="BH121" i="4"/>
  <c r="BG121" i="4"/>
  <c r="BF121" i="4"/>
  <c r="T121" i="4"/>
  <c r="R121" i="4"/>
  <c r="P121" i="4"/>
  <c r="BI119" i="4"/>
  <c r="BH119" i="4"/>
  <c r="BG119" i="4"/>
  <c r="BF119" i="4"/>
  <c r="T119" i="4"/>
  <c r="R119" i="4"/>
  <c r="P119" i="4"/>
  <c r="F111" i="4"/>
  <c r="E109" i="4"/>
  <c r="F89" i="4"/>
  <c r="E87" i="4"/>
  <c r="J24" i="4"/>
  <c r="J114" i="4"/>
  <c r="J23" i="4"/>
  <c r="J21" i="4"/>
  <c r="J91" i="4"/>
  <c r="J20" i="4"/>
  <c r="J18" i="4"/>
  <c r="E18" i="4"/>
  <c r="F114" i="4" s="1"/>
  <c r="J17" i="4"/>
  <c r="J15" i="4"/>
  <c r="E15" i="4"/>
  <c r="F91" i="4" s="1"/>
  <c r="J14" i="4"/>
  <c r="J12" i="4"/>
  <c r="J111" i="4"/>
  <c r="E7" i="4"/>
  <c r="E107" i="4" s="1"/>
  <c r="J37" i="3"/>
  <c r="J36" i="3"/>
  <c r="AY96" i="1" s="1"/>
  <c r="J35" i="3"/>
  <c r="AX96" i="1" s="1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3" i="3"/>
  <c r="BH123" i="3"/>
  <c r="BG123" i="3"/>
  <c r="BF123" i="3"/>
  <c r="T123" i="3"/>
  <c r="R123" i="3"/>
  <c r="P123" i="3"/>
  <c r="BI121" i="3"/>
  <c r="BH121" i="3"/>
  <c r="BG121" i="3"/>
  <c r="BF121" i="3"/>
  <c r="T121" i="3"/>
  <c r="R121" i="3"/>
  <c r="P121" i="3"/>
  <c r="BI119" i="3"/>
  <c r="BH119" i="3"/>
  <c r="BG119" i="3"/>
  <c r="BF119" i="3"/>
  <c r="T119" i="3"/>
  <c r="R119" i="3"/>
  <c r="P119" i="3"/>
  <c r="F111" i="3"/>
  <c r="E109" i="3"/>
  <c r="F89" i="3"/>
  <c r="E87" i="3"/>
  <c r="J24" i="3"/>
  <c r="J92" i="3"/>
  <c r="J23" i="3"/>
  <c r="J21" i="3"/>
  <c r="J91" i="3"/>
  <c r="J20" i="3"/>
  <c r="J18" i="3"/>
  <c r="E18" i="3"/>
  <c r="F114" i="3"/>
  <c r="J17" i="3"/>
  <c r="J15" i="3"/>
  <c r="E15" i="3"/>
  <c r="F113" i="3" s="1"/>
  <c r="J14" i="3"/>
  <c r="J12" i="3"/>
  <c r="J89" i="3"/>
  <c r="E7" i="3"/>
  <c r="E107" i="3"/>
  <c r="J37" i="2"/>
  <c r="J36" i="2"/>
  <c r="AY95" i="1"/>
  <c r="J35" i="2"/>
  <c r="AX95" i="1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BI121" i="2"/>
  <c r="BH121" i="2"/>
  <c r="BG121" i="2"/>
  <c r="BF121" i="2"/>
  <c r="T121" i="2"/>
  <c r="R121" i="2"/>
  <c r="P121" i="2"/>
  <c r="BI119" i="2"/>
  <c r="BH119" i="2"/>
  <c r="BG119" i="2"/>
  <c r="BF119" i="2"/>
  <c r="T119" i="2"/>
  <c r="R119" i="2"/>
  <c r="P119" i="2"/>
  <c r="F111" i="2"/>
  <c r="E109" i="2"/>
  <c r="F89" i="2"/>
  <c r="E87" i="2"/>
  <c r="J24" i="2"/>
  <c r="J114" i="2"/>
  <c r="J23" i="2"/>
  <c r="J21" i="2"/>
  <c r="J91" i="2"/>
  <c r="J20" i="2"/>
  <c r="J18" i="2"/>
  <c r="E18" i="2"/>
  <c r="F114" i="2" s="1"/>
  <c r="J17" i="2"/>
  <c r="J15" i="2"/>
  <c r="E15" i="2"/>
  <c r="F113" i="2" s="1"/>
  <c r="J14" i="2"/>
  <c r="J12" i="2"/>
  <c r="J111" i="2"/>
  <c r="E7" i="2"/>
  <c r="E85" i="2" s="1"/>
  <c r="L90" i="1"/>
  <c r="AM90" i="1"/>
  <c r="AM89" i="1"/>
  <c r="L89" i="1"/>
  <c r="AM87" i="1"/>
  <c r="L87" i="1"/>
  <c r="L85" i="1"/>
  <c r="L84" i="1"/>
  <c r="BK123" i="2"/>
  <c r="J125" i="3"/>
  <c r="J119" i="4"/>
  <c r="BK123" i="5"/>
  <c r="BK131" i="2"/>
  <c r="J119" i="2"/>
  <c r="BK123" i="4"/>
  <c r="BK121" i="5"/>
  <c r="J125" i="2"/>
  <c r="J123" i="3"/>
  <c r="BK125" i="4"/>
  <c r="BK119" i="2"/>
  <c r="BK125" i="2"/>
  <c r="J121" i="2"/>
  <c r="BK125" i="3"/>
  <c r="BK121" i="3"/>
  <c r="J121" i="3"/>
  <c r="BK127" i="4"/>
  <c r="J129" i="4"/>
  <c r="J119" i="5"/>
  <c r="J131" i="2"/>
  <c r="J131" i="3"/>
  <c r="J127" i="3"/>
  <c r="J125" i="4"/>
  <c r="J121" i="5"/>
  <c r="AS94" i="1"/>
  <c r="BK129" i="2"/>
  <c r="J119" i="3"/>
  <c r="BK129" i="4"/>
  <c r="J123" i="5"/>
  <c r="J123" i="2"/>
  <c r="BK127" i="3"/>
  <c r="BK119" i="4"/>
  <c r="J129" i="2"/>
  <c r="BK129" i="3"/>
  <c r="J123" i="4"/>
  <c r="BK127" i="2"/>
  <c r="BK121" i="2"/>
  <c r="J129" i="3"/>
  <c r="BK131" i="3"/>
  <c r="BK119" i="3"/>
  <c r="J121" i="4"/>
  <c r="BK119" i="5"/>
  <c r="J127" i="2"/>
  <c r="BK123" i="3"/>
  <c r="BK121" i="4"/>
  <c r="J127" i="4"/>
  <c r="R118" i="2" l="1"/>
  <c r="R117" i="2" s="1"/>
  <c r="T118" i="3"/>
  <c r="T117" i="3" s="1"/>
  <c r="P118" i="2"/>
  <c r="P117" i="2" s="1"/>
  <c r="AU95" i="1" s="1"/>
  <c r="BK118" i="2"/>
  <c r="BK117" i="2" s="1"/>
  <c r="J117" i="2" s="1"/>
  <c r="J30" i="2" s="1"/>
  <c r="P118" i="3"/>
  <c r="P117" i="3"/>
  <c r="AU96" i="1" s="1"/>
  <c r="P118" i="4"/>
  <c r="P117" i="4"/>
  <c r="AU97" i="1" s="1"/>
  <c r="T118" i="2"/>
  <c r="T117" i="2" s="1"/>
  <c r="R118" i="3"/>
  <c r="R117" i="3"/>
  <c r="T118" i="4"/>
  <c r="T117" i="4"/>
  <c r="BK118" i="5"/>
  <c r="J118" i="5"/>
  <c r="J97" i="5" s="1"/>
  <c r="R118" i="4"/>
  <c r="R117" i="4"/>
  <c r="P118" i="5"/>
  <c r="P117" i="5"/>
  <c r="AU98" i="1" s="1"/>
  <c r="BK118" i="4"/>
  <c r="J118" i="4" s="1"/>
  <c r="J97" i="4" s="1"/>
  <c r="T118" i="5"/>
  <c r="T117" i="5"/>
  <c r="BK118" i="3"/>
  <c r="J118" i="3" s="1"/>
  <c r="J97" i="3" s="1"/>
  <c r="R118" i="5"/>
  <c r="R117" i="5" s="1"/>
  <c r="J89" i="5"/>
  <c r="J92" i="5"/>
  <c r="J113" i="5"/>
  <c r="BE119" i="5"/>
  <c r="F92" i="5"/>
  <c r="E107" i="5"/>
  <c r="F113" i="5"/>
  <c r="BE121" i="5"/>
  <c r="BE123" i="5"/>
  <c r="F113" i="4"/>
  <c r="E85" i="4"/>
  <c r="F92" i="4"/>
  <c r="BE121" i="4"/>
  <c r="J89" i="4"/>
  <c r="J92" i="4"/>
  <c r="J113" i="4"/>
  <c r="BE119" i="4"/>
  <c r="BE123" i="4"/>
  <c r="BE127" i="4"/>
  <c r="BE129" i="4"/>
  <c r="BE125" i="4"/>
  <c r="J111" i="3"/>
  <c r="E85" i="3"/>
  <c r="F91" i="3"/>
  <c r="J114" i="3"/>
  <c r="BE123" i="3"/>
  <c r="F92" i="3"/>
  <c r="J113" i="3"/>
  <c r="BE131" i="3"/>
  <c r="BE125" i="3"/>
  <c r="BE119" i="3"/>
  <c r="BE121" i="3"/>
  <c r="BE127" i="3"/>
  <c r="BE129" i="3"/>
  <c r="J89" i="2"/>
  <c r="BE125" i="2"/>
  <c r="BE127" i="2"/>
  <c r="F91" i="2"/>
  <c r="J92" i="2"/>
  <c r="E107" i="2"/>
  <c r="J113" i="2"/>
  <c r="BE123" i="2"/>
  <c r="BE129" i="2"/>
  <c r="BE131" i="2"/>
  <c r="F92" i="2"/>
  <c r="BE119" i="2"/>
  <c r="BE121" i="2"/>
  <c r="F34" i="2"/>
  <c r="BA95" i="1" s="1"/>
  <c r="J34" i="5"/>
  <c r="AW98" i="1"/>
  <c r="F34" i="3"/>
  <c r="BA96" i="1" s="1"/>
  <c r="F34" i="5"/>
  <c r="BA98" i="1"/>
  <c r="F37" i="3"/>
  <c r="BD96" i="1" s="1"/>
  <c r="F36" i="2"/>
  <c r="BC95" i="1" s="1"/>
  <c r="J34" i="3"/>
  <c r="AW96" i="1" s="1"/>
  <c r="F35" i="4"/>
  <c r="BB97" i="1" s="1"/>
  <c r="F34" i="4"/>
  <c r="BA97" i="1" s="1"/>
  <c r="F36" i="5"/>
  <c r="BC98" i="1" s="1"/>
  <c r="F37" i="2"/>
  <c r="BD95" i="1" s="1"/>
  <c r="J34" i="2"/>
  <c r="AW95" i="1" s="1"/>
  <c r="F36" i="3"/>
  <c r="BC96" i="1" s="1"/>
  <c r="J34" i="4"/>
  <c r="AW97" i="1" s="1"/>
  <c r="F35" i="5"/>
  <c r="BB98" i="1"/>
  <c r="F35" i="3"/>
  <c r="BB96" i="1" s="1"/>
  <c r="F37" i="5"/>
  <c r="BD98" i="1"/>
  <c r="F35" i="2"/>
  <c r="BB95" i="1" s="1"/>
  <c r="F36" i="4"/>
  <c r="BC97" i="1" s="1"/>
  <c r="F37" i="4"/>
  <c r="BD97" i="1" s="1"/>
  <c r="J118" i="2" l="1"/>
  <c r="J97" i="2" s="1"/>
  <c r="BK117" i="3"/>
  <c r="J117" i="3" s="1"/>
  <c r="J96" i="3" s="1"/>
  <c r="BK117" i="4"/>
  <c r="J117" i="4" s="1"/>
  <c r="BK117" i="5"/>
  <c r="J117" i="5"/>
  <c r="J96" i="5"/>
  <c r="AG95" i="1"/>
  <c r="J96" i="2"/>
  <c r="AU94" i="1"/>
  <c r="F33" i="4"/>
  <c r="AZ97" i="1" s="1"/>
  <c r="J33" i="2"/>
  <c r="AV95" i="1" s="1"/>
  <c r="AT95" i="1" s="1"/>
  <c r="AN95" i="1" s="1"/>
  <c r="BC94" i="1"/>
  <c r="W32" i="1" s="1"/>
  <c r="F33" i="3"/>
  <c r="AZ96" i="1" s="1"/>
  <c r="BA94" i="1"/>
  <c r="W30" i="1" s="1"/>
  <c r="J33" i="3"/>
  <c r="AV96" i="1" s="1"/>
  <c r="AT96" i="1" s="1"/>
  <c r="F33" i="2"/>
  <c r="AZ95" i="1" s="1"/>
  <c r="J33" i="5"/>
  <c r="AV98" i="1" s="1"/>
  <c r="AT98" i="1" s="1"/>
  <c r="F33" i="5"/>
  <c r="AZ98" i="1"/>
  <c r="J33" i="4"/>
  <c r="AV97" i="1" s="1"/>
  <c r="AT97" i="1" s="1"/>
  <c r="BD94" i="1"/>
  <c r="W33" i="1" s="1"/>
  <c r="BB94" i="1"/>
  <c r="AX94" i="1" s="1"/>
  <c r="J30" i="3" l="1"/>
  <c r="AG96" i="1" s="1"/>
  <c r="AN96" i="1" s="1"/>
  <c r="J30" i="4"/>
  <c r="AG97" i="1" s="1"/>
  <c r="AN97" i="1" s="1"/>
  <c r="J96" i="4"/>
  <c r="J39" i="2"/>
  <c r="J30" i="5"/>
  <c r="AG98" i="1" s="1"/>
  <c r="AY94" i="1"/>
  <c r="AW94" i="1"/>
  <c r="AK30" i="1" s="1"/>
  <c r="AZ94" i="1"/>
  <c r="AV94" i="1" s="1"/>
  <c r="AK29" i="1" s="1"/>
  <c r="W31" i="1"/>
  <c r="J39" i="4" l="1"/>
  <c r="J39" i="3"/>
  <c r="AG94" i="1"/>
  <c r="AK26" i="1" s="1"/>
  <c r="J39" i="5"/>
  <c r="AN98" i="1"/>
  <c r="AT94" i="1"/>
  <c r="W29" i="1"/>
  <c r="AK35" i="1" l="1"/>
  <c r="AN94" i="1"/>
</calcChain>
</file>

<file path=xl/sharedStrings.xml><?xml version="1.0" encoding="utf-8"?>
<sst xmlns="http://schemas.openxmlformats.org/spreadsheetml/2006/main" count="972" uniqueCount="207">
  <si>
    <t>Export Komplet</t>
  </si>
  <si>
    <t/>
  </si>
  <si>
    <t>2.0</t>
  </si>
  <si>
    <t>False</t>
  </si>
  <si>
    <t>{8bd0be55-6ccd-4089-9271-ddfd410e4632}</t>
  </si>
  <si>
    <t>&gt;&gt;  skryté sloupce  &lt;&lt;</t>
  </si>
  <si>
    <t>0,01</t>
  </si>
  <si>
    <t>21</t>
  </si>
  <si>
    <t>12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</si>
  <si>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</si>
  <si>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</si>
  <si>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</si>
  <si>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</si>
  <si>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</si>
  <si>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Revizní činnost elektrického zařízení SEE v obvodu OŘ Plzeň 2025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</si>
  <si>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</si>
  <si>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</si>
  <si>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</si>
  <si>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</si>
  <si>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</si>
  <si>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</si>
  <si>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</si>
  <si>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</si>
  <si>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</si>
  <si>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</si>
  <si>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</si>
  <si>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</si>
  <si>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</si>
  <si>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</si>
  <si>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</si>
  <si>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</si>
  <si>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</si>
  <si>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</si>
  <si>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</si>
  <si>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</si>
  <si>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</si>
  <si>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</si>
  <si>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</si>
  <si>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</si>
  <si>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</si>
  <si>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</si>
  <si>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</si>
  <si>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</si>
  <si>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</si>
  <si>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</si>
  <si>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</si>
  <si>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</si>
  <si>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</si>
  <si>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</si>
  <si>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</si>
  <si>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</si>
  <si>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</si>
  <si>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</si>
  <si>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</si>
  <si>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</si>
  <si>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</si>
  <si>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</si>
  <si>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</si>
  <si>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</si>
  <si>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</si>
  <si>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</si>
  <si>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</si>
  <si>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</si>
  <si>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</si>
  <si>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</si>
  <si>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</si>
  <si>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</si>
  <si>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</si>
  <si>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</si>
  <si>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</si>
  <si>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</si>
  <si>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</si>
  <si>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</si>
  <si>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</si>
  <si>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Prohlídky oblast Plzeň</t>
  </si>
  <si>
    <t>STA</t>
  </si>
  <si>
    <t>1</t>
  </si>
  <si>
    <t>{da48eff5-6466-496f-9683-029ace23203c}</t>
  </si>
  <si>
    <t>2</t>
  </si>
  <si>
    <t>02</t>
  </si>
  <si>
    <t>Prohlídky oblast České Budějovice</t>
  </si>
  <si>
    <t>{ff25f377-16d3-4374-aad2-ffd8c714b18d}</t>
  </si>
  <si>
    <t>03</t>
  </si>
  <si>
    <t>Revize SPS oblast Plzeň</t>
  </si>
  <si>
    <t>{bc5a26c2-8105-414c-a60e-1551e95c0466}</t>
  </si>
  <si>
    <t>04</t>
  </si>
  <si>
    <t>Revize SPS oblast České Budějovice</t>
  </si>
  <si>
    <t>{c50ca748-1281-457b-9e52-11a7c69d5c2a}</t>
  </si>
  <si>
    <t>KRYCÍ LIST SOUPISU PRACÍ</t>
  </si>
  <si>
    <t>Objekt:</t>
  </si>
  <si>
    <t>01 - Prohlídky oblast Plzeň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</si>
  <si>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</si>
  <si>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</si>
  <si>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</si>
  <si>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</si>
  <si>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</si>
  <si>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</si>
  <si>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</si>
  <si>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</si>
  <si>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</si>
  <si>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</si>
  <si>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</si>
  <si>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</si>
  <si>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</si>
  <si>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</si>
  <si>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</si>
  <si>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</si>
  <si>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</si>
  <si>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</si>
  <si>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</si>
  <si>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</si>
  <si>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</si>
  <si>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</si>
  <si>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</si>
  <si>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</si>
  <si>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7499253510</t>
  </si>
  <si>
    <t>Provedení prohlídky a zkoušky v provozu (§ 48) transformovny stožárové, sloupové do 1000 kVA</t>
  </si>
  <si>
    <t>kus</t>
  </si>
  <si>
    <t>512</t>
  </si>
  <si>
    <t>318921760</t>
  </si>
  <si>
    <t>P</t>
  </si>
  <si>
    <t xml:space="preserve">Poznámka k položce:_x000D_
TS 22/04kV - Žihle_x000D_
Elektrický ohřev výměn EOV 1-klatovské zhl. Dobřany
_x000D_
Elektrický ohřev výměn EOV 2-plzeňské zhl. Dobřany
_x000D_
Elektrický ohřev výměn EOV 2 Chlumčany_x000D_
Elektrický ohřev výměn EOV 1 Chlumčany_x000D_
Elektrický ohřev výměn EOV 1 Klatovy-janovické zhlaví_x000D_
Elektrický ohřev výměn EOV 2 Klatovy-střed žst._x000D_
Elektrický ohřev výměn EOV 2 Přeštice-Plzeňské zhl._x000D_
Elektrický ohřev výměn EOV 1 Přeštice-Klatovské zhl.
_x000D_
Elektrický ohřev výměn EOV 2 Plzeňské_x000D_
Elektrický ohřev výměn EOV 1 Klatovské_x000D_
Elektrický ohřev výměn EOV 2 - plzeňské zhl. žst. Valcha _x000D_
Elektrický ohřev výměn EOV 1 - klatovské zhl. žst. Valcha_x000D_
</t>
  </si>
  <si>
    <t>7499253520</t>
  </si>
  <si>
    <t>Provedení prohlídky a zkoušky v provozu (§ 48) transformovny zděné, BTS, betonové do 1000 kVA</t>
  </si>
  <si>
    <t>-194744806</t>
  </si>
  <si>
    <t xml:space="preserve">Poznámka k položce:_x000D_
Transformovna 22/0,4 včetně rozvodny VN v nové provozní budově + uzemnění (Rekonstrukce žst. Horažďovice předměstí) _x000D_
Kabelová přípojka VN (3xAXEKCEY 1x150), Transformační stanice + rozvodna 22kV žst. Železná Ruda (Alžbětín)_x000D_
TS 22 kV _x000D_
Transformovna 22/0,4/0,231 (2×630kVA) Železniční
 (Uzel Plzeň 1. stavba)_x000D_
Transformovna 3×22/0,4/0,23 kV (náhrada za PZ 2187/03-E.39) - (Optimalizace trati Zbiroh - Rokycany) _x000D_
Transformovna 3×22/0,4/0,23 kV (náhrada za PZ 2185/03-E.39) - (Optimalizace trati Zbiroh - Rokycany) _x000D_
Transformovna vnitřní 22/0,4/0,23 kV (nahrazuje PZ 2198/03-E.39)_x000D_
Bloková trafostanice Marbeton, 22/0,4 kV, ŽST Nýřany_x000D_
TS 22/0,4 kV + příp. 22 kV ze sítě ZČE
(Rekonstrukce trati Klatovy - Železná Ruda)_x000D_
</t>
  </si>
  <si>
    <t>3</t>
  </si>
  <si>
    <t>7499253540</t>
  </si>
  <si>
    <t>Provedení prohlídky a zkoušky v provozu (§ 48) transformovny trakční napájecí stanice včetně rozvodny 110 kV a FKZ</t>
  </si>
  <si>
    <t>-62216333</t>
  </si>
  <si>
    <t xml:space="preserve">Poznámka k položce:_x000D_
TNS - část zařízení 110 kV (Optimalizace trati Stříbro - Planá) 
TNS - část zařízení 27 kV (Optimalizace trati Stříbro - Planá) 
TNS - pomocná zařízení - osvětlení, el. istalace budov, hromosvody, rozvaděč DOUO, UPS, uzemnění, přípojka nn z TS 22/04 kV AZKY -J3x95+70._x000D_
_x000D_
TNS Plzeň - Doudlevce rozvodna 110kV/50Hz, stání transformátoru, SKŘ, vněiší uzemnění + rozvodna 27 kV + pomocná zařízení…._x000D_
</t>
  </si>
  <si>
    <t>7499253550</t>
  </si>
  <si>
    <t>Provedení prohlídky a zkoušky v provozu (§ 48) transformovny trakční spínací stanice čtyř vyp</t>
  </si>
  <si>
    <t>-155460743</t>
  </si>
  <si>
    <t xml:space="preserve">Poznámka k položce:_x000D_
SpS 25 kV Pačejov + kamery, oprava SpS + DOUO_x000D_
</t>
  </si>
  <si>
    <t>5</t>
  </si>
  <si>
    <t>7499253566</t>
  </si>
  <si>
    <t>Provedení prohlídky a zkoušky v provozu (§ 48) transformovny transformovny 25 kV pro EOV</t>
  </si>
  <si>
    <t>-567882032</t>
  </si>
  <si>
    <t xml:space="preserve">Poznámka k položce:_x000D_
TS EOV -Pačejov_x000D_
(Z138) Bloková TS EOV2 Eltraf TOV 25/2×0,230/0, pro napájení EOV v ŽST. Horažďovice předměstí (Rekonstrukce žst. Horažďovice předměstí) _x000D_
(Z108) Bloková TS EOV1 Eltraf TOV 25/2×0,230/0, pro napájení EOV v ŽST. Horažďovice předměstí (Rekonstrukce žst. Horažďovice předměstí) _x000D_
(Z108) Bloková TS Eltraf TOV 25/2×0,230/2×0.200, pro napájení EOV a UNZ v ŽST. Holoubkov (Optimalizace trati Zbiroh - Rokycany)_x000D_
</t>
  </si>
  <si>
    <t>6</t>
  </si>
  <si>
    <t>7499253568</t>
  </si>
  <si>
    <t>Provedení prohlídky a zkoušky v provozu (§ 48) transformovny transformovny 25 kV pro ZZ</t>
  </si>
  <si>
    <t>-965190082</t>
  </si>
  <si>
    <t xml:space="preserve">Poznámka k položce:_x000D_
(Z128) Bloková TS UNZ SZZ  25/2×0,230/0, včetně odpojovače v ŽST. Horažďovice předměstí (Rekonstrukce žst. Horažďovice předměstí) _x000D_
</t>
  </si>
  <si>
    <t>7</t>
  </si>
  <si>
    <t>7499253570</t>
  </si>
  <si>
    <t>Provedení prohlídky a zkoušky v provozu (§ 48) transformovny transformovny 25/3 kV předtápěcí</t>
  </si>
  <si>
    <t>-1313933403</t>
  </si>
  <si>
    <t xml:space="preserve">Poznámka k položce:_x000D_
EPZ Horažďovice předměstí (Rekonstrukce žst. Horažďovice předměstí) _x000D_
</t>
  </si>
  <si>
    <t>02 - Prohlídky oblast České Budějovice</t>
  </si>
  <si>
    <t>262144</t>
  </si>
  <si>
    <t>663368403</t>
  </si>
  <si>
    <t>Poznámka k položce:_x000D_
Poznámka k položce: _x000D_
ŽST - název obj. _x000D_
České Budějovice Nemanice kontejnery - TS 22/0,4kV _x000D_
Dívčice - TS 22/0,4kV _x000D_
Protivín -	TS 22/0,4kV _x000D_
Balkova Lhota - TS 22/0,4kV _x000D_
Kamenný Újezd - TS 22/0,4kV _x000D_
Omlenice - TS 22/0,4kV_x000D_
 Rybník -  TS 22/0,4kV</t>
  </si>
  <si>
    <t>1745155802</t>
  </si>
  <si>
    <t>Poznámka k položce:_x000D_
Poznámka k položce: _x000D_
ŽST - název obj. _x000D_
Veselí nad Lužnicí TT  - TS 22/0,4kV _x000D_
Velešín - TS 22/0,4kV _x000D_
Horní Dvořiště - TS 22/0,4kV _x000D_
Vyšší Brod - TS 22/0,4kV _x000D_
České Velenice - TS 22/0,4kV _x000D_
Písek -  TS 22/0,4kV</t>
  </si>
  <si>
    <t>-1125651324</t>
  </si>
  <si>
    <t>Poznámka k položce:_x000D_
Poznámka k položce: _x000D_
ŽST - název obj. _x000D_
Lipno nad Vltavou -	Lipno nad Vltavou NS _x000D_
Veselí nad Lužnicí - Veselí nad Lužnicí NS _x000D_
Chotoviny -  Chotoviny NS</t>
  </si>
  <si>
    <t>7499253552</t>
  </si>
  <si>
    <t>Provedení prohlídky a zkoušky v provozu (§ 48) transformovny trakční spínací stanice jedno vyp</t>
  </si>
  <si>
    <t>726207153</t>
  </si>
  <si>
    <t>Poznámka k položce:_x000D_
Poznámka k položce: _x000D_
ŽST - název obj. _x000D_
České Budějovice -	Mladé SPS _x000D_
Borovany - Borovany SPS</t>
  </si>
  <si>
    <t>26940358</t>
  </si>
  <si>
    <t>Poznámka k položce:_x000D_
Poznámka k položce: _x000D_
ŽST - název obj. _x000D_
Včelná - TS EOV+UNZ _x000D_
Kamenný Újezd - TS EOV+UNZ _x000D_
Holkov - TS EOV+UNZ _x000D_
Velešín - TS EOV+UNZ_x000D_
 Kaplice - TS EOV+UNZ _x000D_
Omlenice TS EOV+UNZ _x000D_
České Velenice - TS1 EOV _x000D_
České Velenice - TS2 EOV+UNZ _x000D_
České Velenice - TS3 EOV</t>
  </si>
  <si>
    <t>-1760230760</t>
  </si>
  <si>
    <t>Poznámka k položce:_x000D_
Poznámka k položce: _x000D_
ŽST - název obj. _x000D_
Soběslav - TS1 UNZ</t>
  </si>
  <si>
    <t>1341160184</t>
  </si>
  <si>
    <t>Poznámka k položce:_x000D_
Poznámka k položce: _x000D_
ŽST - název obj. _x000D_
České Budějovice -	České Budějovice JIH EPZ _x000D_
Protivín -	Protivín EPZ _x000D_
Veselí nad Lužnicí - Veselí nad Lužnicí EPZ _x000D_
České Velenice - České Velenice EPZ _x000D_
Strakonice - Strakonice EPZ</t>
  </si>
  <si>
    <t>03 - Revize SPS oblast Plzeň</t>
  </si>
  <si>
    <t>7499252564</t>
  </si>
  <si>
    <t>Vyhotovení pravidelné revizní zprávy pro vnitřní instalace doba provedení do 5 hod</t>
  </si>
  <si>
    <t>180896992</t>
  </si>
  <si>
    <t xml:space="preserve">Poznámka k položce:_x000D_
Velký Bor - SSZT přejezdové zab. zařízení + čekárna (+ S)_x000D_
Domažlice - ST sklad_x000D_
Dobřany - WC pro cestující + ATÚ_x000D_
Kaznějov 79 - provozní budova, přístavba VB_x000D_
Blížejov 47 - výpravní budova_x000D_
Dobřany 330 - výpravní budova_x000D_
Plzeň-Valcha 4 - výpravní budova_x000D_
Švihov u Klatov 190 - výpravní budova_x000D_
Špičák 71 - výpravní budova_x000D_
Hamry-Hojsova Stráž 69 - výpravní budova_x000D_
Horažďovice předm. - provozní budova s RZZ (přístavba VB)_x000D_
Rokycany - SSZT budova RZZ_x000D_
Rokycany - garáž pro osobní automobil_x000D_
Malonice/Střítež 15 - budova zastávky (+ S,Ž)_x000D_
Kokašice 52 - budova zastávky (+ S,Ž)_x000D_
Příkosice 94 - budova zastávky (+ S,Ž)_x000D_
</t>
  </si>
  <si>
    <t>7499252566</t>
  </si>
  <si>
    <t>Vyhotovení pravidelné revizní zprávy pro vnitřní instalace doba provedení do 10 hod</t>
  </si>
  <si>
    <t>901859653</t>
  </si>
  <si>
    <t xml:space="preserve">Poznámka k položce:_x000D_
Plzeň Koterov/Božkov - ST sklad svrškového materiálu_x000D_
Stříbro 1737 - ST provozní budova TO (+ VP,Ž)_x000D_
Kaznějov 79 - výpravní budova_x000D_
Bělá nad Radbuzou 239 - výpravní budova_x000D_
Vejprnice - výpravní budova_x000D_
Bor u Tachova 322 - výpravní budova_x000D_
Stod 732 - výpravní budova_x000D_
Žichovice 154 - výpravní budova_x000D_
Šťáhlavy 108 - budova zastávky (+ S)_x000D_
Bezdružice 164 - výpravní budova_x000D_
Mýto 232 - budova zastávky (+ VP,KP)_x000D_
</t>
  </si>
  <si>
    <t>7499252568</t>
  </si>
  <si>
    <t>Vyhotovení pravidelné revizní zprávy pro vnitřní instalace doba provedení do 15 hod</t>
  </si>
  <si>
    <t>153442577</t>
  </si>
  <si>
    <t xml:space="preserve">Poznámka k položce:_x000D_
Plasy 75 - výpravní budova_x000D_
Nepomuk/Dvorec 49 - výpravní budova_x000D_
Janovice nad Úhlavou/Spůle 51 - výpravní budova_x000D_
Chlumčany u Dobřan 452 - výpravní budova_x000D_
Planá u M.L. 973 - ST provozní budova_x000D_
</t>
  </si>
  <si>
    <t>7499252570</t>
  </si>
  <si>
    <t>Vyhotovení pravidelné revizní zprávy pro vnitřní instalace doba provedení do 20 hod</t>
  </si>
  <si>
    <t>779576884</t>
  </si>
  <si>
    <t xml:space="preserve">Poznámka k položce:_x000D_
Železná Ruda město 171 - budova zastávky D3_x000D_
</t>
  </si>
  <si>
    <t>7499252590</t>
  </si>
  <si>
    <t>Vyhotovení pravidelné revizní zprávy pro hromosvody doba provedení do 5 hod</t>
  </si>
  <si>
    <t>990022805</t>
  </si>
  <si>
    <t xml:space="preserve">Poznámka k položce:_x000D_
Chotěšov výhybna/Týnec u Chotěšova - budova výhybny (+ VP,Ž)_x000D_
Domažlice - SEE provozní budova (dříve náhradní zdroj)_x000D_
Mladotice 38 - výpravní budova_x000D_
Blížejov 47 - výpravní budova_x000D_
Bělá nad Radbuzou 239 - výpravní budova_x000D_
Bor u Tachova 322 - výpravní budova_x000D_
Plzeň-Valcha 4 - výpravní budova_x000D_
Švihov u Klatov 190 - výpravní budova_x000D_
Hamry-Hojsova Stráž 69 - výpravní budova_x000D_
Chlumčany u Dobřan 452 - výpravní budova_x000D_
Horažďovice předm. - provozní budova s RZZ (přístavba VB)_x000D_
Rokycany - SSZT budova RZZ_x000D_
Kařízek/Mýto v Čechách - výtah osobní, nástupiště 1_x000D_
Planá u M.L. 973 - ST provozní budova_x000D_
Rokycany - garáž pro osobní automobil_x000D_
Milíkov - SSZT budova RZZ_x000D_
Lužany 61 - budova zastávky (+ S,Ž)_x000D_
Trhanov 61 - budova zastávky (+ VP)_x000D_
Strahov 34 - budova zastávky (+ S,Ž)_x000D_
Příkosice 94 - budova zastávky (+ S,Ž)_x000D_
Mýto 232 - budova zastávky (+ VP,KP)_x000D_
</t>
  </si>
  <si>
    <t>7499252592</t>
  </si>
  <si>
    <t>Vyhotovení pravidelné revizní zprávy pro hromosvody doba provedení do 10 hod</t>
  </si>
  <si>
    <t>365429461</t>
  </si>
  <si>
    <t xml:space="preserve">Poznámka k položce:_x000D_
Kaznějov 79 - výpravní budova_x000D_
Plasy 75 - výpravní budova_x000D_
Vejprnice - výpravní budova_x000D_
Stod 732 - výpravní budova_x000D_
Přeštice 356 - výpravní budova_x000D_
Dobřany 330 - výpravní budova_x000D_
Janovice nad Úhlavou/Spůle 51 - výpravní budova_x000D_
Špičák 71 - výpravní budova_x000D_
Malonice/Střítež 15 - budova zastávky (+ S,Ž)_x000D_
Bezdružice 164 - výpravní budova_x000D_
</t>
  </si>
  <si>
    <t>04 - Revize SPS oblast České Budějovice</t>
  </si>
  <si>
    <t>-354218926</t>
  </si>
  <si>
    <t>Poznámka k položce:_x000D_
Poznámka k položce: _x000D_
ŽST - název obj. _x000D_
Jarošov nad Nežárkou - výpravní budova rozvody NN _x000D_
Tábor - Tábor pošta rozvody NN _x000D_
Veselí nad Lužnicí - ATÚ rozvody NN _x000D_
Žirovnice Počátky -	garáž, dřevník zděný rozvody NN _x000D_
Hosín - čekárna, WC, _x000D_
sklad Záboří u Číčenic - výpravní budova rozvody NN _x000D_
Ševětín -	sklad materiálu TO rozvody NN _x000D_
Hluboká nad Vltavou Zámostí - garáž MUV rozvody NN _x000D_
Milevsko - provozní budova TO rozvody NN _x000D_
Chýnov -	výpravní budova, stavědlo rozvody NN _x000D_
Branice -	výpravní budova rozvody NN _x000D_
Záhoří u Písku - výpravní budova rozvody NN _x000D_
Pořín - výpravní budova rozvody NN _x000D_
Slapy - výpravní budova rozvody NN _x000D_
Sepekov - výpravní budova rozvody NN _x000D_
Čimelice - útulek zděný TO rozvody NN _x000D_
Řepice - výpravní budova rozvody NN _x000D_
Střelské Hoštice - výpravní budova rozvody NN _x000D_
Mirovice -	výpravní budova rozvody NN _x000D_
Putim - budova ČOV rozvody NN _x000D_
Protivín -	ATÚ rozvody NN _x000D_
Lnáře - výpravní budova rozvody NN _x000D_
Čkyně - výpravní budova rozvody NN _x000D_
Bohumilice v Čechách - výpravní budova rozvody NN _x000D_
Závišín - výpravní budova rozvody NN _x000D_
Vyšší Brod Klášter -	výpravní budova rozvody NN _x000D_
Včelná - budova RZZ rozvody NN _x000D_
Velešín - budova RZZ rozvody NN _x000D_
Kamenný Újezd - garáž drezíny rozvody NN _x000D_
Horní Dvořiště - provozní budova TO rozvody NN _x000D_
Nemanice - HZS kanceláře rozvody NN_x000D_
Nemanice - HZS přístřešek pro techniku rozvody NN _x000D_
Nemanice	- HZS služebna rozvody NN _x000D_
Velešín - garáž MUV rozvody NN _x000D_
Holkov - budova ČOV rozvody NN _x000D_
Rybník - výpravní budova rozvody NN _x000D_
Velešín - výpravní budova rozvody NN _x000D_
Loučovice - výpravní budova rozvody NN _x000D_
Namanice	 - výpravní budova rozvody NN _x000D_
Číčenice - remíza rozvody NN _x000D_
Vimperk -	remíza rozvody NN _x000D_
Prachatice - garáž MUV rozvody NN _x000D_
Český Krumlov - TO, sklad, garáž MUV _x000D_
Číčenice - výpravní budova rozvody NN _x000D_
Volary - výpravní budova rozvody NN _x000D_
Hořice na Šumavě -	výpravní budova rozvody NN _x000D_
Polečnice - výpravní budova rozvody NN _x000D_
Horní Planá - výpravní budova rozvody NN _x000D_
Volary - ATÚ rozvody NN _x000D_
Prachatice - provozní budova TO rozvody NN _x000D_
Nové Hrady - výpravní budova rozvody NN "</t>
  </si>
  <si>
    <t>-691594183</t>
  </si>
  <si>
    <t>Poznámka k položce:_x000D_
Poznámka k položce: _x000D_
ŽST - název obj. _x000D_
Nemanice	 - provozní budova areál HZS rozvody NN _x000D_
Nemanice - HZS dílny rozvody NN "</t>
  </si>
  <si>
    <t>-1040036128</t>
  </si>
  <si>
    <t>Poznámka k položce:_x000D_
Poznámka k položce: _x000D_
ŽST - název obj. _x000D_
Jindřichův Hradec - 	hromosvod garáž zděná u ATÚ _x000D_
Doňov - hromosvod výpravní budova _x000D_
Kardašova Řečice -	hromosvod výpravní budova _x000D_
Veselí nad Lužnicí -	hromosvod přístřešek parkovacího stání _x000D_
Veselí nad Lužnicí -	hromosvod přístřešek SSZT _x000D_
Jindřichův Hradec -	hromosvod ATÚ _x000D_
Záboří u Číčenic - hromosvod výpravní budova _x000D_
Hluboká nad Vltavou Zámostí - hromosvod útulek, sklad TO _x000D_
Hluboká nad Vltavou Zámostí - hromosvod garáž MUV _x000D_
Milevsko - hromosvod provozní budova TO _x000D_
Chýnov - 	hromosvod výpravní budova, stavědlo _x000D_
Vlastec -	hromosvod výpravní budova _x000D_
Temelín -	hromosvod výpravní budova _x000D_
Pořín -  hromosvod výpravní budova _x000D_
Sepekov - hromosvod výpravní budova _x000D_
Týn nad Vltavou - hromosvod výpravní budova _x000D_
Mirovice - hromosvod výpravní budova _x000D_
Strakonice - hromosvod zesilovací stanice _x000D_
Protivín -	hromosvod provozní budova TO _x000D_
Kotouň -	hromosvod budova zastávky _x000D_
Kaplice -	hromosvod budova RZZ _x000D_
Včelná -	hromosvod budova RZZ _x000D_
Rybník -	hromosvod budova RZZ _x000D_
Velešín -	hromosvod budova RZZ _x000D_
Holkov -	hromosvod budova RZZ _x000D_
Kamenný Újezd - hromosvod garáž drezíny _x000D_
Nemanice	 - hromosvod HZS kanceláře _x000D_
Nemanice -  hromosvod HZS přístřešek pro techniku _x000D_
Nemanice - hromosvod HZS provozní budova _x000D_
Nemanice	 - hromosvod HZS dílny _x000D_
Nemanice	 - hromosvod HZS služebna _x000D_
Kamenný Újezd - hromosvod budova RZZ _x000D_
Velešín - hromosvod výpravní budova _x000D_
Loučovice - hromosvod výpravní budova_x000D_
Nemanice - hromosvod výpravní budova _x000D_
Rybník - hromosvod výpravní budova _x000D_
Číčenice - hromosvod remíza _x000D_
Prachatice - hromosvod garáž MUV _x000D_
Český Krumlov - hromosvod přístřešek na rampě _x000D_
Vodňany - hromosvod výpravní budova _x000D_
Černá v Pošumaví -	hromosvod výpravní budova _x000D_
Číčenice - hromosvod provozní budova TO _x000D_
Prachatice - hromosvod provozní budova TO _x000D_
Borovany - hromosvod výpravní budova _x000D_
Lomnice nad Lužnicí - hromosvod výpravní budova _x000D_
Nové Hrady - hromosvod výpravní budova _x000D_
Suchdol nad Lužnicí - hromosvod výpravní budova _x000D_
Třeboň - hromosvod výpravní budova "</t>
  </si>
  <si>
    <t xml:space="preserve"> Správa železnic, státní organizace, Oblastní ředitelství Plzeň</t>
  </si>
  <si>
    <t>CZ70994234</t>
  </si>
  <si>
    <t>Soupis prací je sestaven s využitím Cenové soustavy ÚRS. Veškeré další informace vymezující popis a podmínky použití těchto položek z Cenové soustavy, které nejsou uvedeny přímo v soupisu prací, jsou neomezeně dálkově k dispozici na webu podminky.urs.cz.</t>
  </si>
  <si>
    <t>VZ65424087</t>
  </si>
  <si>
    <t>REKAPITULACE SLUŽBY</t>
  </si>
  <si>
    <t>REKAPITULACE OBJEKTŮ A SOUPISŮ PRACÍ</t>
  </si>
  <si>
    <t>Služba: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</si>
</sst>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3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3" xfId="0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18" fillId="5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Alignment="1">
      <alignment vertical="center"/>
    </xf>
    <xf numFmtId="166" fontId="25" fillId="0" borderId="0" xfId="0" applyNumberFormat="1" applyFont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0" fillId="5" borderId="0" xfId="0" applyFill="1" applyAlignment="1">
      <alignment vertical="center"/>
    </xf>
    <xf numFmtId="0" fontId="0" fillId="5" borderId="8" xfId="0" applyFill="1" applyBorder="1" applyAlignment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8" fillId="5" borderId="0" xfId="0" applyFont="1" applyFill="1" applyAlignment="1">
      <alignment horizontal="center" vertical="center" wrapText="1"/>
    </xf>
    <xf numFmtId="166" fontId="28" fillId="0" borderId="12" xfId="0" applyNumberFormat="1" applyFont="1" applyBorder="1"/>
    <xf numFmtId="166" fontId="28" fillId="0" borderId="13" xfId="0" applyNumberFormat="1" applyFont="1" applyBorder="1"/>
    <xf numFmtId="4" fontId="29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4" fontId="18" fillId="3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19" fillId="3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0" fillId="0" borderId="14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0" fontId="1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5" borderId="0" xfId="0" applyFont="1" applyFill="1" applyAlignment="1">
      <alignment horizontal="left" vertical="center"/>
    </xf>
    <xf numFmtId="0" fontId="18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18" fillId="5" borderId="16" xfId="0" applyFont="1" applyFill="1" applyBorder="1" applyAlignment="1">
      <alignment horizontal="center" vertical="center" wrapText="1"/>
    </xf>
    <xf numFmtId="0" fontId="18" fillId="5" borderId="17" xfId="0" applyFont="1" applyFill="1" applyBorder="1" applyAlignment="1">
      <alignment horizontal="center" vertical="center" wrapText="1"/>
    </xf>
    <xf numFmtId="0" fontId="18" fillId="5" borderId="18" xfId="0" applyFont="1" applyFill="1" applyBorder="1" applyAlignment="1">
      <alignment horizontal="center" vertical="center" wrapText="1"/>
    </xf>
    <xf numFmtId="4" fontId="20" fillId="0" borderId="0" xfId="0" applyNumberFormat="1" applyFont="1"/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18" fillId="0" borderId="22" xfId="0" applyFont="1" applyBorder="1" applyAlignment="1">
      <alignment horizontal="center" vertical="center"/>
    </xf>
    <xf numFmtId="49" fontId="18" fillId="0" borderId="22" xfId="0" applyNumberFormat="1" applyFont="1" applyBorder="1" applyAlignment="1">
      <alignment horizontal="left" vertical="center" wrapText="1"/>
    </xf>
    <xf numFmtId="0" fontId="18" fillId="0" borderId="22" xfId="0" applyFont="1" applyBorder="1" applyAlignment="1">
      <alignment horizontal="left" vertical="center" wrapText="1"/>
    </xf>
    <xf numFmtId="0" fontId="18" fillId="0" borderId="22" xfId="0" applyFont="1" applyBorder="1" applyAlignment="1">
      <alignment horizontal="center" vertical="center" wrapText="1"/>
    </xf>
    <xf numFmtId="167" fontId="18" fillId="0" borderId="22" xfId="0" applyNumberFormat="1" applyFont="1" applyBorder="1" applyAlignment="1">
      <alignment vertical="center"/>
    </xf>
    <xf numFmtId="4" fontId="18" fillId="0" borderId="22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vertical="center" wrapText="1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31" fillId="0" borderId="0" xfId="0" applyFont="1" applyAlignment="1">
      <alignment vertical="top" wrapText="1"/>
    </xf>
    <xf numFmtId="0" fontId="9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8" fillId="5" borderId="6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left" vertical="center"/>
    </xf>
    <xf numFmtId="0" fontId="18" fillId="5" borderId="7" xfId="0" applyFont="1" applyFill="1" applyBorder="1" applyAlignment="1">
      <alignment horizontal="right" vertical="center"/>
    </xf>
    <xf numFmtId="0" fontId="18" fillId="5" borderId="7" xfId="0" applyFont="1" applyFill="1" applyBorder="1" applyAlignment="1">
      <alignment horizontal="center" vertical="center"/>
    </xf>
    <xf numFmtId="0" fontId="18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0"/>
  <sheetViews>
    <sheetView showGridLines="0" tabSelected="1" workbookViewId="0">
      <selection activeCell="E23" sqref="E23:AN23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1" t="s">
        <v>0</v>
      </c>
      <c r="AZ1" s="11" t="s">
        <v>1</v>
      </c>
      <c r="BA1" s="11" t="s">
        <v>2</v>
      </c>
      <c r="BB1" s="11" t="s">
        <v>1</v>
      </c>
      <c r="BT1" s="11" t="s">
        <v>3</v>
      </c>
      <c r="BU1" s="11" t="s">
        <v>3</v>
      </c>
      <c r="BV1" s="11" t="s">
        <v>4</v>
      </c>
    </row>
    <row r="2" spans="1:74" ht="36.950000000000003" customHeight="1" x14ac:dyDescent="0.2">
      <c r="AR2" s="144" t="s">
        <v>5</v>
      </c>
      <c r="AS2" s="145"/>
      <c r="AT2" s="145"/>
      <c r="AU2" s="145"/>
      <c r="AV2" s="145"/>
      <c r="AW2" s="145"/>
      <c r="AX2" s="145"/>
      <c r="AY2" s="145"/>
      <c r="AZ2" s="145"/>
      <c r="BA2" s="145"/>
      <c r="BB2" s="145"/>
      <c r="BC2" s="145"/>
      <c r="BD2" s="145"/>
      <c r="BE2" s="145"/>
      <c r="BS2" s="12" t="s">
        <v>6</v>
      </c>
      <c r="BT2" s="12" t="s">
        <v>7</v>
      </c>
    </row>
    <row r="3" spans="1:74" ht="6.95" customHeight="1" x14ac:dyDescent="0.2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spans="1:74" ht="24.95" customHeight="1" x14ac:dyDescent="0.2">
      <c r="B4" s="15"/>
      <c r="D4" s="16" t="s">
        <v>204</v>
      </c>
      <c r="AR4" s="15"/>
      <c r="AS4" s="17" t="s">
        <v>9</v>
      </c>
      <c r="BE4" s="18" t="s">
        <v>10</v>
      </c>
      <c r="BS4" s="12" t="s">
        <v>11</v>
      </c>
    </row>
    <row r="5" spans="1:74" ht="12" customHeight="1" x14ac:dyDescent="0.2">
      <c r="B5" s="15"/>
      <c r="D5" s="19" t="s">
        <v>12</v>
      </c>
      <c r="K5" s="146" t="s">
        <v>203</v>
      </c>
      <c r="L5" s="145"/>
      <c r="M5" s="145"/>
      <c r="N5" s="145"/>
      <c r="O5" s="145"/>
      <c r="P5" s="145"/>
      <c r="Q5" s="145"/>
      <c r="R5" s="145"/>
      <c r="S5" s="145"/>
      <c r="T5" s="145"/>
      <c r="U5" s="145"/>
      <c r="V5" s="145"/>
      <c r="W5" s="145"/>
      <c r="X5" s="145"/>
      <c r="Y5" s="145"/>
      <c r="Z5" s="145"/>
      <c r="AA5" s="145"/>
      <c r="AB5" s="145"/>
      <c r="AC5" s="145"/>
      <c r="AD5" s="145"/>
      <c r="AE5" s="145"/>
      <c r="AF5" s="145"/>
      <c r="AG5" s="145"/>
      <c r="AH5" s="145"/>
      <c r="AI5" s="145"/>
      <c r="AJ5" s="145"/>
      <c r="AR5" s="15"/>
      <c r="BE5" s="150" t="s">
        <v>13</v>
      </c>
      <c r="BS5" s="12" t="s">
        <v>6</v>
      </c>
    </row>
    <row r="6" spans="1:74" ht="36.950000000000003" customHeight="1" x14ac:dyDescent="0.2">
      <c r="B6" s="15"/>
      <c r="D6" s="21" t="s">
        <v>206</v>
      </c>
      <c r="K6" s="153" t="s">
        <v>14</v>
      </c>
      <c r="L6" s="145"/>
      <c r="M6" s="145"/>
      <c r="N6" s="145"/>
      <c r="O6" s="145"/>
      <c r="P6" s="145"/>
      <c r="Q6" s="145"/>
      <c r="R6" s="145"/>
      <c r="S6" s="145"/>
      <c r="T6" s="145"/>
      <c r="U6" s="145"/>
      <c r="V6" s="145"/>
      <c r="W6" s="145"/>
      <c r="X6" s="145"/>
      <c r="Y6" s="145"/>
      <c r="Z6" s="145"/>
      <c r="AA6" s="145"/>
      <c r="AB6" s="145"/>
      <c r="AC6" s="145"/>
      <c r="AD6" s="145"/>
      <c r="AE6" s="145"/>
      <c r="AF6" s="145"/>
      <c r="AG6" s="145"/>
      <c r="AH6" s="145"/>
      <c r="AI6" s="145"/>
      <c r="AJ6" s="145"/>
      <c r="AR6" s="15"/>
      <c r="BE6" s="151"/>
      <c r="BS6" s="12" t="s">
        <v>6</v>
      </c>
    </row>
    <row r="7" spans="1:74" ht="12" customHeight="1" x14ac:dyDescent="0.2">
      <c r="B7" s="15"/>
      <c r="D7" s="22" t="s">
        <v>15</v>
      </c>
      <c r="K7" s="20" t="s">
        <v>1</v>
      </c>
      <c r="AK7" s="22" t="s">
        <v>16</v>
      </c>
      <c r="AN7" s="20" t="s">
        <v>1</v>
      </c>
      <c r="AR7" s="15"/>
      <c r="BE7" s="151"/>
      <c r="BS7" s="12" t="s">
        <v>6</v>
      </c>
    </row>
    <row r="8" spans="1:74" ht="12" customHeight="1" x14ac:dyDescent="0.2">
      <c r="B8" s="15"/>
      <c r="D8" s="22" t="s">
        <v>17</v>
      </c>
      <c r="K8" s="20" t="s">
        <v>18</v>
      </c>
      <c r="AK8" s="22" t="s">
        <v>19</v>
      </c>
      <c r="AN8" s="112">
        <v>45611</v>
      </c>
      <c r="AR8" s="15"/>
      <c r="BE8" s="151"/>
      <c r="BS8" s="12" t="s">
        <v>6</v>
      </c>
    </row>
    <row r="9" spans="1:74" ht="14.45" customHeight="1" x14ac:dyDescent="0.2">
      <c r="B9" s="15"/>
      <c r="AR9" s="15"/>
      <c r="BE9" s="151"/>
      <c r="BS9" s="12" t="s">
        <v>6</v>
      </c>
    </row>
    <row r="10" spans="1:74" ht="12" customHeight="1" x14ac:dyDescent="0.2">
      <c r="B10" s="15"/>
      <c r="D10" s="22" t="s">
        <v>20</v>
      </c>
      <c r="AK10" s="22" t="s">
        <v>21</v>
      </c>
      <c r="AN10" s="20">
        <v>70994234</v>
      </c>
      <c r="AR10" s="15"/>
      <c r="BE10" s="151"/>
      <c r="BS10" s="12" t="s">
        <v>6</v>
      </c>
    </row>
    <row r="11" spans="1:74" ht="18.399999999999999" customHeight="1" x14ac:dyDescent="0.2">
      <c r="B11" s="15"/>
      <c r="E11" s="146" t="s">
        <v>200</v>
      </c>
      <c r="F11" s="146"/>
      <c r="G11" s="146"/>
      <c r="H11" s="146"/>
      <c r="I11" s="146"/>
      <c r="J11" s="146"/>
      <c r="K11" s="146"/>
      <c r="L11" s="146"/>
      <c r="M11" s="146"/>
      <c r="N11" s="146"/>
      <c r="O11" s="146"/>
      <c r="P11" s="146"/>
      <c r="Q11" s="146"/>
      <c r="R11" s="146"/>
      <c r="S11" s="146"/>
      <c r="T11" s="146"/>
      <c r="U11" s="146"/>
      <c r="V11" s="146"/>
      <c r="W11" s="146"/>
      <c r="X11" s="146"/>
      <c r="Y11" s="146"/>
      <c r="Z11" s="146"/>
      <c r="AA11" s="146"/>
      <c r="AB11" s="146"/>
      <c r="AC11" s="146"/>
      <c r="AD11" s="146"/>
      <c r="AE11" s="146"/>
      <c r="AF11" s="146"/>
      <c r="AG11" s="146"/>
      <c r="AH11" s="146"/>
      <c r="AI11" s="146"/>
      <c r="AK11" s="22" t="s">
        <v>22</v>
      </c>
      <c r="AN11" s="20" t="s">
        <v>201</v>
      </c>
      <c r="AR11" s="15"/>
      <c r="BE11" s="151"/>
      <c r="BS11" s="12" t="s">
        <v>6</v>
      </c>
    </row>
    <row r="12" spans="1:74" ht="6.95" customHeight="1" x14ac:dyDescent="0.2">
      <c r="B12" s="15"/>
      <c r="AR12" s="15"/>
      <c r="BE12" s="151"/>
      <c r="BS12" s="12" t="s">
        <v>6</v>
      </c>
    </row>
    <row r="13" spans="1:74" ht="12" customHeight="1" x14ac:dyDescent="0.2">
      <c r="B13" s="15"/>
      <c r="D13" s="22" t="s">
        <v>23</v>
      </c>
      <c r="AK13" s="22" t="s">
        <v>21</v>
      </c>
      <c r="AN13" s="24" t="s">
        <v>24</v>
      </c>
      <c r="AR13" s="15"/>
      <c r="BE13" s="151"/>
      <c r="BS13" s="12" t="s">
        <v>6</v>
      </c>
    </row>
    <row r="14" spans="1:74" ht="12.75" x14ac:dyDescent="0.2">
      <c r="B14" s="15"/>
      <c r="E14" s="154" t="s">
        <v>24</v>
      </c>
      <c r="F14" s="155"/>
      <c r="G14" s="155"/>
      <c r="H14" s="155"/>
      <c r="I14" s="155"/>
      <c r="J14" s="155"/>
      <c r="K14" s="155"/>
      <c r="L14" s="155"/>
      <c r="M14" s="155"/>
      <c r="N14" s="155"/>
      <c r="O14" s="155"/>
      <c r="P14" s="155"/>
      <c r="Q14" s="155"/>
      <c r="R14" s="155"/>
      <c r="S14" s="155"/>
      <c r="T14" s="155"/>
      <c r="U14" s="155"/>
      <c r="V14" s="155"/>
      <c r="W14" s="155"/>
      <c r="X14" s="155"/>
      <c r="Y14" s="155"/>
      <c r="Z14" s="155"/>
      <c r="AA14" s="155"/>
      <c r="AB14" s="155"/>
      <c r="AC14" s="155"/>
      <c r="AD14" s="155"/>
      <c r="AE14" s="155"/>
      <c r="AF14" s="155"/>
      <c r="AG14" s="155"/>
      <c r="AH14" s="155"/>
      <c r="AI14" s="155"/>
      <c r="AJ14" s="155"/>
      <c r="AK14" s="22" t="s">
        <v>22</v>
      </c>
      <c r="AN14" s="24" t="s">
        <v>24</v>
      </c>
      <c r="AR14" s="15"/>
      <c r="BE14" s="151"/>
      <c r="BS14" s="12" t="s">
        <v>6</v>
      </c>
    </row>
    <row r="15" spans="1:74" ht="6.95" customHeight="1" x14ac:dyDescent="0.2">
      <c r="B15" s="15"/>
      <c r="AR15" s="15"/>
      <c r="BE15" s="151"/>
      <c r="BS15" s="12" t="s">
        <v>3</v>
      </c>
    </row>
    <row r="16" spans="1:74" ht="12" customHeight="1" x14ac:dyDescent="0.2">
      <c r="B16" s="15"/>
      <c r="D16" s="22"/>
      <c r="AK16" s="22"/>
      <c r="AN16" s="20" t="s">
        <v>1</v>
      </c>
      <c r="AR16" s="15"/>
      <c r="BE16" s="151"/>
      <c r="BS16" s="12" t="s">
        <v>3</v>
      </c>
    </row>
    <row r="17" spans="2:71" ht="18.399999999999999" customHeight="1" x14ac:dyDescent="0.2">
      <c r="B17" s="15"/>
      <c r="E17" s="20"/>
      <c r="AK17" s="22"/>
      <c r="AN17" s="20" t="s">
        <v>1</v>
      </c>
      <c r="AR17" s="15"/>
      <c r="BE17" s="151"/>
      <c r="BS17" s="12" t="s">
        <v>26</v>
      </c>
    </row>
    <row r="18" spans="2:71" ht="6.95" customHeight="1" x14ac:dyDescent="0.2">
      <c r="B18" s="15"/>
      <c r="AR18" s="15"/>
      <c r="BE18" s="151"/>
      <c r="BS18" s="12" t="s">
        <v>6</v>
      </c>
    </row>
    <row r="19" spans="2:71" ht="12" customHeight="1" x14ac:dyDescent="0.2">
      <c r="B19" s="15"/>
      <c r="D19" s="22"/>
      <c r="AK19" s="22"/>
      <c r="AN19" s="20" t="s">
        <v>1</v>
      </c>
      <c r="AR19" s="15"/>
      <c r="BE19" s="151"/>
      <c r="BS19" s="12" t="s">
        <v>6</v>
      </c>
    </row>
    <row r="20" spans="2:71" ht="18.399999999999999" customHeight="1" x14ac:dyDescent="0.2">
      <c r="B20" s="15"/>
      <c r="E20" s="20"/>
      <c r="AK20" s="22"/>
      <c r="AN20" s="20" t="s">
        <v>1</v>
      </c>
      <c r="AR20" s="15"/>
      <c r="BE20" s="151"/>
      <c r="BS20" s="12" t="s">
        <v>26</v>
      </c>
    </row>
    <row r="21" spans="2:71" ht="6.95" customHeight="1" x14ac:dyDescent="0.2">
      <c r="B21" s="15"/>
      <c r="AR21" s="15"/>
      <c r="BE21" s="151"/>
    </row>
    <row r="22" spans="2:71" ht="12" customHeight="1" x14ac:dyDescent="0.2">
      <c r="B22" s="15"/>
      <c r="D22" s="22" t="s">
        <v>28</v>
      </c>
      <c r="AR22" s="15"/>
      <c r="BE22" s="151"/>
    </row>
    <row r="23" spans="2:71" ht="25.5" customHeight="1" x14ac:dyDescent="0.2">
      <c r="B23" s="15"/>
      <c r="E23" s="156" t="s">
        <v>202</v>
      </c>
      <c r="F23" s="156"/>
      <c r="G23" s="156"/>
      <c r="H23" s="156"/>
      <c r="I23" s="156"/>
      <c r="J23" s="156"/>
      <c r="K23" s="156"/>
      <c r="L23" s="156"/>
      <c r="M23" s="156"/>
      <c r="N23" s="156"/>
      <c r="O23" s="156"/>
      <c r="P23" s="156"/>
      <c r="Q23" s="156"/>
      <c r="R23" s="156"/>
      <c r="S23" s="156"/>
      <c r="T23" s="156"/>
      <c r="U23" s="156"/>
      <c r="V23" s="156"/>
      <c r="W23" s="156"/>
      <c r="X23" s="156"/>
      <c r="Y23" s="156"/>
      <c r="Z23" s="156"/>
      <c r="AA23" s="156"/>
      <c r="AB23" s="156"/>
      <c r="AC23" s="156"/>
      <c r="AD23" s="156"/>
      <c r="AE23" s="156"/>
      <c r="AF23" s="156"/>
      <c r="AG23" s="156"/>
      <c r="AH23" s="156"/>
      <c r="AI23" s="156"/>
      <c r="AJ23" s="156"/>
      <c r="AK23" s="156"/>
      <c r="AL23" s="156"/>
      <c r="AM23" s="156"/>
      <c r="AN23" s="156"/>
      <c r="AR23" s="15"/>
      <c r="BE23" s="151"/>
    </row>
    <row r="24" spans="2:71" ht="6.95" customHeight="1" x14ac:dyDescent="0.2">
      <c r="B24" s="15"/>
      <c r="AR24" s="15"/>
      <c r="BE24" s="151"/>
    </row>
    <row r="25" spans="2:71" ht="6.95" customHeight="1" x14ac:dyDescent="0.2">
      <c r="B25" s="1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5"/>
      <c r="BE25" s="151"/>
    </row>
    <row r="26" spans="2:71" s="1" customFormat="1" ht="25.9" customHeight="1" x14ac:dyDescent="0.2">
      <c r="B26" s="26"/>
      <c r="D26" s="27" t="s">
        <v>29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157">
        <f>ROUND(AG94,2)</f>
        <v>0</v>
      </c>
      <c r="AL26" s="158"/>
      <c r="AM26" s="158"/>
      <c r="AN26" s="158"/>
      <c r="AO26" s="158"/>
      <c r="AR26" s="26"/>
      <c r="BE26" s="151"/>
    </row>
    <row r="27" spans="2:71" s="1" customFormat="1" ht="6.95" customHeight="1" x14ac:dyDescent="0.2">
      <c r="B27" s="26"/>
      <c r="AR27" s="26"/>
      <c r="BE27" s="151"/>
    </row>
    <row r="28" spans="2:71" s="1" customFormat="1" ht="12.75" x14ac:dyDescent="0.2">
      <c r="B28" s="26"/>
      <c r="L28" s="159" t="s">
        <v>30</v>
      </c>
      <c r="M28" s="159"/>
      <c r="N28" s="159"/>
      <c r="O28" s="159"/>
      <c r="P28" s="159"/>
      <c r="W28" s="159" t="s">
        <v>31</v>
      </c>
      <c r="X28" s="159"/>
      <c r="Y28" s="159"/>
      <c r="Z28" s="159"/>
      <c r="AA28" s="159"/>
      <c r="AB28" s="159"/>
      <c r="AC28" s="159"/>
      <c r="AD28" s="159"/>
      <c r="AE28" s="159"/>
      <c r="AK28" s="159" t="s">
        <v>32</v>
      </c>
      <c r="AL28" s="159"/>
      <c r="AM28" s="159"/>
      <c r="AN28" s="159"/>
      <c r="AO28" s="159"/>
      <c r="AR28" s="26"/>
      <c r="BE28" s="151"/>
    </row>
    <row r="29" spans="2:71" s="2" customFormat="1" ht="14.45" customHeight="1" x14ac:dyDescent="0.2">
      <c r="B29" s="29"/>
      <c r="D29" s="22" t="s">
        <v>33</v>
      </c>
      <c r="F29" s="22" t="s">
        <v>34</v>
      </c>
      <c r="L29" s="149">
        <v>0.21</v>
      </c>
      <c r="M29" s="148"/>
      <c r="N29" s="148"/>
      <c r="O29" s="148"/>
      <c r="P29" s="148"/>
      <c r="W29" s="147">
        <f>ROUND(AZ94, 2)</f>
        <v>0</v>
      </c>
      <c r="X29" s="148"/>
      <c r="Y29" s="148"/>
      <c r="Z29" s="148"/>
      <c r="AA29" s="148"/>
      <c r="AB29" s="148"/>
      <c r="AC29" s="148"/>
      <c r="AD29" s="148"/>
      <c r="AE29" s="148"/>
      <c r="AK29" s="147">
        <f>ROUND(AV94, 2)</f>
        <v>0</v>
      </c>
      <c r="AL29" s="148"/>
      <c r="AM29" s="148"/>
      <c r="AN29" s="148"/>
      <c r="AO29" s="148"/>
      <c r="AR29" s="29"/>
      <c r="BE29" s="152"/>
    </row>
    <row r="30" spans="2:71" s="2" customFormat="1" ht="14.45" customHeight="1" x14ac:dyDescent="0.2">
      <c r="B30" s="29"/>
      <c r="F30" s="22" t="s">
        <v>35</v>
      </c>
      <c r="L30" s="149">
        <v>0.12</v>
      </c>
      <c r="M30" s="148"/>
      <c r="N30" s="148"/>
      <c r="O30" s="148"/>
      <c r="P30" s="148"/>
      <c r="W30" s="147">
        <f>ROUND(BA94, 2)</f>
        <v>0</v>
      </c>
      <c r="X30" s="148"/>
      <c r="Y30" s="148"/>
      <c r="Z30" s="148"/>
      <c r="AA30" s="148"/>
      <c r="AB30" s="148"/>
      <c r="AC30" s="148"/>
      <c r="AD30" s="148"/>
      <c r="AE30" s="148"/>
      <c r="AK30" s="147">
        <f>ROUND(AW94, 2)</f>
        <v>0</v>
      </c>
      <c r="AL30" s="148"/>
      <c r="AM30" s="148"/>
      <c r="AN30" s="148"/>
      <c r="AO30" s="148"/>
      <c r="AR30" s="29"/>
      <c r="BE30" s="152"/>
    </row>
    <row r="31" spans="2:71" s="2" customFormat="1" ht="14.45" hidden="1" customHeight="1" x14ac:dyDescent="0.2">
      <c r="B31" s="29"/>
      <c r="F31" s="22" t="s">
        <v>36</v>
      </c>
      <c r="L31" s="149">
        <v>0.21</v>
      </c>
      <c r="M31" s="148"/>
      <c r="N31" s="148"/>
      <c r="O31" s="148"/>
      <c r="P31" s="148"/>
      <c r="W31" s="147">
        <f>ROUND(BB94, 2)</f>
        <v>0</v>
      </c>
      <c r="X31" s="148"/>
      <c r="Y31" s="148"/>
      <c r="Z31" s="148"/>
      <c r="AA31" s="148"/>
      <c r="AB31" s="148"/>
      <c r="AC31" s="148"/>
      <c r="AD31" s="148"/>
      <c r="AE31" s="148"/>
      <c r="AK31" s="147">
        <v>0</v>
      </c>
      <c r="AL31" s="148"/>
      <c r="AM31" s="148"/>
      <c r="AN31" s="148"/>
      <c r="AO31" s="148"/>
      <c r="AR31" s="29"/>
      <c r="BE31" s="152"/>
    </row>
    <row r="32" spans="2:71" s="2" customFormat="1" ht="14.45" hidden="1" customHeight="1" x14ac:dyDescent="0.2">
      <c r="B32" s="29"/>
      <c r="F32" s="22" t="s">
        <v>37</v>
      </c>
      <c r="L32" s="149">
        <v>0.12</v>
      </c>
      <c r="M32" s="148"/>
      <c r="N32" s="148"/>
      <c r="O32" s="148"/>
      <c r="P32" s="148"/>
      <c r="W32" s="147">
        <f>ROUND(BC94, 2)</f>
        <v>0</v>
      </c>
      <c r="X32" s="148"/>
      <c r="Y32" s="148"/>
      <c r="Z32" s="148"/>
      <c r="AA32" s="148"/>
      <c r="AB32" s="148"/>
      <c r="AC32" s="148"/>
      <c r="AD32" s="148"/>
      <c r="AE32" s="148"/>
      <c r="AK32" s="147">
        <v>0</v>
      </c>
      <c r="AL32" s="148"/>
      <c r="AM32" s="148"/>
      <c r="AN32" s="148"/>
      <c r="AO32" s="148"/>
      <c r="AR32" s="29"/>
      <c r="BE32" s="152"/>
    </row>
    <row r="33" spans="2:57" s="2" customFormat="1" ht="14.45" hidden="1" customHeight="1" x14ac:dyDescent="0.2">
      <c r="B33" s="29"/>
      <c r="F33" s="22" t="s">
        <v>38</v>
      </c>
      <c r="L33" s="149">
        <v>0</v>
      </c>
      <c r="M33" s="148"/>
      <c r="N33" s="148"/>
      <c r="O33" s="148"/>
      <c r="P33" s="148"/>
      <c r="W33" s="147">
        <f>ROUND(BD94, 2)</f>
        <v>0</v>
      </c>
      <c r="X33" s="148"/>
      <c r="Y33" s="148"/>
      <c r="Z33" s="148"/>
      <c r="AA33" s="148"/>
      <c r="AB33" s="148"/>
      <c r="AC33" s="148"/>
      <c r="AD33" s="148"/>
      <c r="AE33" s="148"/>
      <c r="AK33" s="147">
        <v>0</v>
      </c>
      <c r="AL33" s="148"/>
      <c r="AM33" s="148"/>
      <c r="AN33" s="148"/>
      <c r="AO33" s="148"/>
      <c r="AR33" s="29"/>
      <c r="BE33" s="152"/>
    </row>
    <row r="34" spans="2:57" s="1" customFormat="1" ht="6.95" customHeight="1" x14ac:dyDescent="0.2">
      <c r="B34" s="26"/>
      <c r="AR34" s="26"/>
      <c r="BE34" s="151"/>
    </row>
    <row r="35" spans="2:57" s="1" customFormat="1" ht="25.9" customHeight="1" x14ac:dyDescent="0.2">
      <c r="B35" s="26"/>
      <c r="C35" s="30"/>
      <c r="D35" s="31" t="s">
        <v>39</v>
      </c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3" t="s">
        <v>40</v>
      </c>
      <c r="U35" s="32"/>
      <c r="V35" s="32"/>
      <c r="W35" s="32"/>
      <c r="X35" s="163" t="s">
        <v>41</v>
      </c>
      <c r="Y35" s="161"/>
      <c r="Z35" s="161"/>
      <c r="AA35" s="161"/>
      <c r="AB35" s="161"/>
      <c r="AC35" s="32"/>
      <c r="AD35" s="32"/>
      <c r="AE35" s="32"/>
      <c r="AF35" s="32"/>
      <c r="AG35" s="32"/>
      <c r="AH35" s="32"/>
      <c r="AI35" s="32"/>
      <c r="AJ35" s="32"/>
      <c r="AK35" s="160">
        <f>SUM(AK26:AK33)</f>
        <v>0</v>
      </c>
      <c r="AL35" s="161"/>
      <c r="AM35" s="161"/>
      <c r="AN35" s="161"/>
      <c r="AO35" s="162"/>
      <c r="AP35" s="30"/>
      <c r="AQ35" s="30"/>
      <c r="AR35" s="26"/>
    </row>
    <row r="36" spans="2:57" s="1" customFormat="1" ht="6.95" customHeight="1" x14ac:dyDescent="0.2">
      <c r="B36" s="26"/>
      <c r="AR36" s="26"/>
    </row>
    <row r="37" spans="2:57" s="1" customFormat="1" ht="14.45" customHeight="1" x14ac:dyDescent="0.2">
      <c r="B37" s="26"/>
      <c r="AR37" s="26"/>
    </row>
    <row r="38" spans="2:57" ht="14.45" customHeight="1" x14ac:dyDescent="0.2">
      <c r="B38" s="15"/>
      <c r="AR38" s="15"/>
    </row>
    <row r="39" spans="2:57" ht="14.45" customHeight="1" x14ac:dyDescent="0.2">
      <c r="B39" s="15"/>
      <c r="AR39" s="15"/>
    </row>
    <row r="40" spans="2:57" ht="14.45" customHeight="1" x14ac:dyDescent="0.2">
      <c r="B40" s="15"/>
      <c r="AR40" s="15"/>
    </row>
    <row r="41" spans="2:57" ht="14.45" customHeight="1" x14ac:dyDescent="0.2">
      <c r="B41" s="15"/>
      <c r="AR41" s="15"/>
    </row>
    <row r="42" spans="2:57" ht="14.45" customHeight="1" x14ac:dyDescent="0.2">
      <c r="B42" s="15"/>
      <c r="AR42" s="15"/>
    </row>
    <row r="43" spans="2:57" ht="14.45" customHeight="1" x14ac:dyDescent="0.2">
      <c r="B43" s="15"/>
      <c r="AR43" s="15"/>
    </row>
    <row r="44" spans="2:57" ht="14.45" customHeight="1" x14ac:dyDescent="0.2">
      <c r="B44" s="15"/>
      <c r="AR44" s="15"/>
    </row>
    <row r="45" spans="2:57" ht="14.45" customHeight="1" x14ac:dyDescent="0.2">
      <c r="B45" s="15"/>
      <c r="AR45" s="15"/>
    </row>
    <row r="46" spans="2:57" ht="14.45" customHeight="1" x14ac:dyDescent="0.2">
      <c r="B46" s="15"/>
      <c r="AR46" s="15"/>
    </row>
    <row r="47" spans="2:57" ht="14.45" customHeight="1" x14ac:dyDescent="0.2">
      <c r="B47" s="15"/>
      <c r="AR47" s="15"/>
    </row>
    <row r="48" spans="2:57" ht="14.45" customHeight="1" x14ac:dyDescent="0.2">
      <c r="B48" s="15"/>
      <c r="AR48" s="15"/>
    </row>
    <row r="49" spans="2:44" s="1" customFormat="1" ht="14.45" customHeight="1" x14ac:dyDescent="0.2">
      <c r="B49" s="26"/>
      <c r="D49" s="34" t="s">
        <v>42</v>
      </c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4" t="s">
        <v>43</v>
      </c>
      <c r="AI49" s="35"/>
      <c r="AJ49" s="35"/>
      <c r="AK49" s="35"/>
      <c r="AL49" s="35"/>
      <c r="AM49" s="35"/>
      <c r="AN49" s="35"/>
      <c r="AO49" s="35"/>
      <c r="AR49" s="26"/>
    </row>
    <row r="50" spans="2:44" x14ac:dyDescent="0.2">
      <c r="B50" s="15"/>
      <c r="AR50" s="15"/>
    </row>
    <row r="51" spans="2:44" x14ac:dyDescent="0.2">
      <c r="B51" s="15"/>
      <c r="AR51" s="15"/>
    </row>
    <row r="52" spans="2:44" x14ac:dyDescent="0.2">
      <c r="B52" s="15"/>
      <c r="AR52" s="15"/>
    </row>
    <row r="53" spans="2:44" x14ac:dyDescent="0.2">
      <c r="B53" s="15"/>
      <c r="AR53" s="15"/>
    </row>
    <row r="54" spans="2:44" x14ac:dyDescent="0.2">
      <c r="B54" s="15"/>
      <c r="AR54" s="15"/>
    </row>
    <row r="55" spans="2:44" x14ac:dyDescent="0.2">
      <c r="B55" s="15"/>
      <c r="AR55" s="15"/>
    </row>
    <row r="56" spans="2:44" x14ac:dyDescent="0.2">
      <c r="B56" s="15"/>
      <c r="AR56" s="15"/>
    </row>
    <row r="57" spans="2:44" x14ac:dyDescent="0.2">
      <c r="B57" s="15"/>
      <c r="AR57" s="15"/>
    </row>
    <row r="58" spans="2:44" x14ac:dyDescent="0.2">
      <c r="B58" s="15"/>
      <c r="AR58" s="15"/>
    </row>
    <row r="59" spans="2:44" x14ac:dyDescent="0.2">
      <c r="B59" s="15"/>
      <c r="AR59" s="15"/>
    </row>
    <row r="60" spans="2:44" s="1" customFormat="1" ht="12.75" x14ac:dyDescent="0.2">
      <c r="B60" s="26"/>
      <c r="D60" s="36" t="s">
        <v>44</v>
      </c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36" t="s">
        <v>45</v>
      </c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36" t="s">
        <v>44</v>
      </c>
      <c r="AI60" s="28"/>
      <c r="AJ60" s="28"/>
      <c r="AK60" s="28"/>
      <c r="AL60" s="28"/>
      <c r="AM60" s="36" t="s">
        <v>45</v>
      </c>
      <c r="AN60" s="28"/>
      <c r="AO60" s="28"/>
      <c r="AR60" s="26"/>
    </row>
    <row r="61" spans="2:44" x14ac:dyDescent="0.2">
      <c r="B61" s="15"/>
      <c r="AR61" s="15"/>
    </row>
    <row r="62" spans="2:44" x14ac:dyDescent="0.2">
      <c r="B62" s="15"/>
      <c r="AR62" s="15"/>
    </row>
    <row r="63" spans="2:44" x14ac:dyDescent="0.2">
      <c r="B63" s="15"/>
      <c r="AR63" s="15"/>
    </row>
    <row r="64" spans="2:44" s="1" customFormat="1" ht="12.75" x14ac:dyDescent="0.2">
      <c r="B64" s="26"/>
      <c r="D64" s="34" t="s">
        <v>46</v>
      </c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4" t="s">
        <v>47</v>
      </c>
      <c r="AI64" s="35"/>
      <c r="AJ64" s="35"/>
      <c r="AK64" s="35"/>
      <c r="AL64" s="35"/>
      <c r="AM64" s="35"/>
      <c r="AN64" s="35"/>
      <c r="AO64" s="35"/>
      <c r="AR64" s="26"/>
    </row>
    <row r="65" spans="2:44" x14ac:dyDescent="0.2">
      <c r="B65" s="15"/>
      <c r="AR65" s="15"/>
    </row>
    <row r="66" spans="2:44" x14ac:dyDescent="0.2">
      <c r="B66" s="15"/>
      <c r="AR66" s="15"/>
    </row>
    <row r="67" spans="2:44" x14ac:dyDescent="0.2">
      <c r="B67" s="15"/>
      <c r="AR67" s="15"/>
    </row>
    <row r="68" spans="2:44" x14ac:dyDescent="0.2">
      <c r="B68" s="15"/>
      <c r="AR68" s="15"/>
    </row>
    <row r="69" spans="2:44" x14ac:dyDescent="0.2">
      <c r="B69" s="15"/>
      <c r="AR69" s="15"/>
    </row>
    <row r="70" spans="2:44" x14ac:dyDescent="0.2">
      <c r="B70" s="15"/>
      <c r="AR70" s="15"/>
    </row>
    <row r="71" spans="2:44" x14ac:dyDescent="0.2">
      <c r="B71" s="15"/>
      <c r="AR71" s="15"/>
    </row>
    <row r="72" spans="2:44" x14ac:dyDescent="0.2">
      <c r="B72" s="15"/>
      <c r="AR72" s="15"/>
    </row>
    <row r="73" spans="2:44" x14ac:dyDescent="0.2">
      <c r="B73" s="15"/>
      <c r="AR73" s="15"/>
    </row>
    <row r="74" spans="2:44" x14ac:dyDescent="0.2">
      <c r="B74" s="15"/>
      <c r="AR74" s="15"/>
    </row>
    <row r="75" spans="2:44" s="1" customFormat="1" ht="12.75" x14ac:dyDescent="0.2">
      <c r="B75" s="26"/>
      <c r="D75" s="36" t="s">
        <v>44</v>
      </c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36" t="s">
        <v>45</v>
      </c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36" t="s">
        <v>44</v>
      </c>
      <c r="AI75" s="28"/>
      <c r="AJ75" s="28"/>
      <c r="AK75" s="28"/>
      <c r="AL75" s="28"/>
      <c r="AM75" s="36" t="s">
        <v>45</v>
      </c>
      <c r="AN75" s="28"/>
      <c r="AO75" s="28"/>
      <c r="AR75" s="26"/>
    </row>
    <row r="76" spans="2:44" s="1" customFormat="1" x14ac:dyDescent="0.2">
      <c r="B76" s="26"/>
      <c r="AR76" s="26"/>
    </row>
    <row r="77" spans="2:44" s="1" customFormat="1" ht="6.95" customHeight="1" x14ac:dyDescent="0.2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8"/>
      <c r="AR77" s="26"/>
    </row>
    <row r="81" spans="1:91" s="1" customFormat="1" ht="6.95" customHeight="1" x14ac:dyDescent="0.2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26"/>
    </row>
    <row r="82" spans="1:91" s="1" customFormat="1" ht="24.95" customHeight="1" x14ac:dyDescent="0.2">
      <c r="B82" s="26"/>
      <c r="C82" s="16" t="s">
        <v>205</v>
      </c>
      <c r="AR82" s="26"/>
    </row>
    <row r="83" spans="1:91" s="1" customFormat="1" ht="6.95" customHeight="1" x14ac:dyDescent="0.2">
      <c r="B83" s="26"/>
      <c r="AR83" s="26"/>
    </row>
    <row r="84" spans="1:91" s="3" customFormat="1" ht="12" customHeight="1" x14ac:dyDescent="0.2">
      <c r="B84" s="41"/>
      <c r="C84" s="22" t="s">
        <v>12</v>
      </c>
      <c r="L84" s="3" t="str">
        <f>K5</f>
        <v>VZ65424087</v>
      </c>
      <c r="AR84" s="41"/>
    </row>
    <row r="85" spans="1:91" s="4" customFormat="1" ht="36.950000000000003" customHeight="1" x14ac:dyDescent="0.2">
      <c r="B85" s="42"/>
      <c r="C85" s="43" t="s">
        <v>206</v>
      </c>
      <c r="L85" s="174" t="str">
        <f>K6</f>
        <v>Revizní činnost elektrického zařízení SEE v obvodu OŘ Plzeň 2025</v>
      </c>
      <c r="M85" s="175"/>
      <c r="N85" s="175"/>
      <c r="O85" s="175"/>
      <c r="P85" s="175"/>
      <c r="Q85" s="175"/>
      <c r="R85" s="175"/>
      <c r="S85" s="175"/>
      <c r="T85" s="175"/>
      <c r="U85" s="175"/>
      <c r="V85" s="175"/>
      <c r="W85" s="175"/>
      <c r="X85" s="175"/>
      <c r="Y85" s="175"/>
      <c r="Z85" s="175"/>
      <c r="AA85" s="175"/>
      <c r="AB85" s="175"/>
      <c r="AC85" s="175"/>
      <c r="AD85" s="175"/>
      <c r="AE85" s="175"/>
      <c r="AF85" s="175"/>
      <c r="AG85" s="175"/>
      <c r="AH85" s="175"/>
      <c r="AI85" s="175"/>
      <c r="AJ85" s="175"/>
      <c r="AR85" s="42"/>
    </row>
    <row r="86" spans="1:91" s="1" customFormat="1" ht="6.95" customHeight="1" x14ac:dyDescent="0.2">
      <c r="B86" s="26"/>
      <c r="AR86" s="26"/>
    </row>
    <row r="87" spans="1:91" s="1" customFormat="1" ht="12" customHeight="1" x14ac:dyDescent="0.2">
      <c r="B87" s="26"/>
      <c r="C87" s="22" t="s">
        <v>17</v>
      </c>
      <c r="L87" s="44" t="str">
        <f>IF(K8="","",K8)</f>
        <v xml:space="preserve"> </v>
      </c>
      <c r="AI87" s="22" t="s">
        <v>19</v>
      </c>
      <c r="AM87" s="176">
        <f>IF(AN8= "","",AN8)</f>
        <v>45611</v>
      </c>
      <c r="AN87" s="176"/>
      <c r="AR87" s="26"/>
    </row>
    <row r="88" spans="1:91" s="1" customFormat="1" ht="6.95" customHeight="1" x14ac:dyDescent="0.2">
      <c r="B88" s="26"/>
      <c r="AR88" s="26"/>
    </row>
    <row r="89" spans="1:91" s="1" customFormat="1" ht="15.2" customHeight="1" x14ac:dyDescent="0.2">
      <c r="B89" s="26"/>
      <c r="C89" s="22" t="s">
        <v>20</v>
      </c>
      <c r="L89" s="3" t="str">
        <f>IF(E11= "","",E11)</f>
        <v xml:space="preserve"> Správa železnic, státní organizace, Oblastní ředitelství Plzeň</v>
      </c>
      <c r="AI89" s="22" t="s">
        <v>25</v>
      </c>
      <c r="AM89" s="177" t="str">
        <f>IF(E17="","",E17)</f>
        <v/>
      </c>
      <c r="AN89" s="178"/>
      <c r="AO89" s="178"/>
      <c r="AP89" s="178"/>
      <c r="AR89" s="26"/>
      <c r="AS89" s="179" t="s">
        <v>48</v>
      </c>
      <c r="AT89" s="180"/>
      <c r="AU89" s="45"/>
      <c r="AV89" s="45"/>
      <c r="AW89" s="45"/>
      <c r="AX89" s="45"/>
      <c r="AY89" s="45"/>
      <c r="AZ89" s="45"/>
      <c r="BA89" s="45"/>
      <c r="BB89" s="45"/>
      <c r="BC89" s="45"/>
      <c r="BD89" s="46"/>
    </row>
    <row r="90" spans="1:91" s="1" customFormat="1" ht="15.2" customHeight="1" x14ac:dyDescent="0.2">
      <c r="B90" s="26"/>
      <c r="C90" s="22" t="s">
        <v>23</v>
      </c>
      <c r="L90" s="3" t="str">
        <f>IF(E14= "Vyplň údaj","",E14)</f>
        <v/>
      </c>
      <c r="AI90" s="22" t="s">
        <v>27</v>
      </c>
      <c r="AM90" s="177" t="str">
        <f>IF(E20="","",E20)</f>
        <v/>
      </c>
      <c r="AN90" s="178"/>
      <c r="AO90" s="178"/>
      <c r="AP90" s="178"/>
      <c r="AR90" s="26"/>
      <c r="AS90" s="181"/>
      <c r="AT90" s="182"/>
      <c r="BD90" s="47"/>
    </row>
    <row r="91" spans="1:91" s="1" customFormat="1" ht="10.9" customHeight="1" x14ac:dyDescent="0.2">
      <c r="B91" s="26"/>
      <c r="AR91" s="26"/>
      <c r="AS91" s="181"/>
      <c r="AT91" s="182"/>
      <c r="BD91" s="47"/>
    </row>
    <row r="92" spans="1:91" s="1" customFormat="1" ht="29.25" customHeight="1" x14ac:dyDescent="0.2">
      <c r="B92" s="26"/>
      <c r="C92" s="169" t="s">
        <v>49</v>
      </c>
      <c r="D92" s="170"/>
      <c r="E92" s="170"/>
      <c r="F92" s="170"/>
      <c r="G92" s="170"/>
      <c r="H92" s="48"/>
      <c r="I92" s="172" t="s">
        <v>50</v>
      </c>
      <c r="J92" s="170"/>
      <c r="K92" s="170"/>
      <c r="L92" s="170"/>
      <c r="M92" s="170"/>
      <c r="N92" s="170"/>
      <c r="O92" s="170"/>
      <c r="P92" s="170"/>
      <c r="Q92" s="170"/>
      <c r="R92" s="170"/>
      <c r="S92" s="170"/>
      <c r="T92" s="170"/>
      <c r="U92" s="170"/>
      <c r="V92" s="170"/>
      <c r="W92" s="170"/>
      <c r="X92" s="170"/>
      <c r="Y92" s="170"/>
      <c r="Z92" s="170"/>
      <c r="AA92" s="170"/>
      <c r="AB92" s="170"/>
      <c r="AC92" s="170"/>
      <c r="AD92" s="170"/>
      <c r="AE92" s="170"/>
      <c r="AF92" s="170"/>
      <c r="AG92" s="171" t="s">
        <v>51</v>
      </c>
      <c r="AH92" s="170"/>
      <c r="AI92" s="170"/>
      <c r="AJ92" s="170"/>
      <c r="AK92" s="170"/>
      <c r="AL92" s="170"/>
      <c r="AM92" s="170"/>
      <c r="AN92" s="172" t="s">
        <v>52</v>
      </c>
      <c r="AO92" s="170"/>
      <c r="AP92" s="173"/>
      <c r="AQ92" s="49" t="s">
        <v>53</v>
      </c>
      <c r="AR92" s="26"/>
      <c r="AS92" s="50" t="s">
        <v>54</v>
      </c>
      <c r="AT92" s="51" t="s">
        <v>55</v>
      </c>
      <c r="AU92" s="51" t="s">
        <v>56</v>
      </c>
      <c r="AV92" s="51" t="s">
        <v>57</v>
      </c>
      <c r="AW92" s="51" t="s">
        <v>58</v>
      </c>
      <c r="AX92" s="51" t="s">
        <v>59</v>
      </c>
      <c r="AY92" s="51" t="s">
        <v>60</v>
      </c>
      <c r="AZ92" s="51" t="s">
        <v>61</v>
      </c>
      <c r="BA92" s="51" t="s">
        <v>62</v>
      </c>
      <c r="BB92" s="51" t="s">
        <v>63</v>
      </c>
      <c r="BC92" s="51" t="s">
        <v>64</v>
      </c>
      <c r="BD92" s="52" t="s">
        <v>65</v>
      </c>
    </row>
    <row r="93" spans="1:91" s="1" customFormat="1" ht="10.9" customHeight="1" x14ac:dyDescent="0.2">
      <c r="B93" s="26"/>
      <c r="AR93" s="26"/>
      <c r="AS93" s="53"/>
      <c r="AT93" s="45"/>
      <c r="AU93" s="45"/>
      <c r="AV93" s="45"/>
      <c r="AW93" s="45"/>
      <c r="AX93" s="45"/>
      <c r="AY93" s="45"/>
      <c r="AZ93" s="45"/>
      <c r="BA93" s="45"/>
      <c r="BB93" s="45"/>
      <c r="BC93" s="45"/>
      <c r="BD93" s="46"/>
    </row>
    <row r="94" spans="1:91" s="5" customFormat="1" ht="32.450000000000003" customHeight="1" x14ac:dyDescent="0.2">
      <c r="B94" s="54"/>
      <c r="C94" s="55" t="s">
        <v>66</v>
      </c>
      <c r="D94" s="56"/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  <c r="P94" s="56"/>
      <c r="Q94" s="56"/>
      <c r="R94" s="56"/>
      <c r="S94" s="56"/>
      <c r="T94" s="56"/>
      <c r="U94" s="56"/>
      <c r="V94" s="56"/>
      <c r="W94" s="56"/>
      <c r="X94" s="56"/>
      <c r="Y94" s="56"/>
      <c r="Z94" s="56"/>
      <c r="AA94" s="56"/>
      <c r="AB94" s="56"/>
      <c r="AC94" s="56"/>
      <c r="AD94" s="56"/>
      <c r="AE94" s="56"/>
      <c r="AF94" s="56"/>
      <c r="AG94" s="167">
        <f>ROUND(SUM(AG95:AG98),2)</f>
        <v>0</v>
      </c>
      <c r="AH94" s="167"/>
      <c r="AI94" s="167"/>
      <c r="AJ94" s="167"/>
      <c r="AK94" s="167"/>
      <c r="AL94" s="167"/>
      <c r="AM94" s="167"/>
      <c r="AN94" s="168">
        <f>SUM(AG94,AT94)</f>
        <v>0</v>
      </c>
      <c r="AO94" s="168"/>
      <c r="AP94" s="168"/>
      <c r="AQ94" s="57" t="s">
        <v>1</v>
      </c>
      <c r="AR94" s="54"/>
      <c r="AS94" s="58">
        <f>ROUND(SUM(AS95:AS98),2)</f>
        <v>0</v>
      </c>
      <c r="AT94" s="59">
        <f>ROUND(SUM(AV94:AW94),2)</f>
        <v>0</v>
      </c>
      <c r="AU94" s="60">
        <f>ROUND(SUM(AU95:AU98),5)</f>
        <v>0</v>
      </c>
      <c r="AV94" s="59">
        <f>ROUND(AZ94*L29,2)</f>
        <v>0</v>
      </c>
      <c r="AW94" s="59">
        <f>ROUND(BA94*L30,2)</f>
        <v>0</v>
      </c>
      <c r="AX94" s="59">
        <f>ROUND(BB94*L29,2)</f>
        <v>0</v>
      </c>
      <c r="AY94" s="59">
        <f>ROUND(BC94*L30,2)</f>
        <v>0</v>
      </c>
      <c r="AZ94" s="59">
        <f>ROUND(SUM(AZ95:AZ98),2)</f>
        <v>0</v>
      </c>
      <c r="BA94" s="59">
        <f>ROUND(SUM(BA95:BA98),2)</f>
        <v>0</v>
      </c>
      <c r="BB94" s="59">
        <f>ROUND(SUM(BB95:BB98),2)</f>
        <v>0</v>
      </c>
      <c r="BC94" s="59">
        <f>ROUND(SUM(BC95:BC98),2)</f>
        <v>0</v>
      </c>
      <c r="BD94" s="61">
        <f>ROUND(SUM(BD95:BD98),2)</f>
        <v>0</v>
      </c>
      <c r="BS94" s="62" t="s">
        <v>67</v>
      </c>
      <c r="BT94" s="62" t="s">
        <v>68</v>
      </c>
      <c r="BU94" s="63" t="s">
        <v>69</v>
      </c>
      <c r="BV94" s="62" t="s">
        <v>70</v>
      </c>
      <c r="BW94" s="62" t="s">
        <v>4</v>
      </c>
      <c r="BX94" s="62" t="s">
        <v>71</v>
      </c>
      <c r="CL94" s="62" t="s">
        <v>1</v>
      </c>
    </row>
    <row r="95" spans="1:91" s="6" customFormat="1" ht="16.5" customHeight="1" x14ac:dyDescent="0.2">
      <c r="A95" s="64" t="s">
        <v>72</v>
      </c>
      <c r="B95" s="65"/>
      <c r="C95" s="66"/>
      <c r="D95" s="166" t="s">
        <v>73</v>
      </c>
      <c r="E95" s="166"/>
      <c r="F95" s="166"/>
      <c r="G95" s="166"/>
      <c r="H95" s="166"/>
      <c r="I95" s="67"/>
      <c r="J95" s="166" t="s">
        <v>74</v>
      </c>
      <c r="K95" s="166"/>
      <c r="L95" s="166"/>
      <c r="M95" s="166"/>
      <c r="N95" s="166"/>
      <c r="O95" s="166"/>
      <c r="P95" s="166"/>
      <c r="Q95" s="166"/>
      <c r="R95" s="166"/>
      <c r="S95" s="166"/>
      <c r="T95" s="166"/>
      <c r="U95" s="166"/>
      <c r="V95" s="166"/>
      <c r="W95" s="166"/>
      <c r="X95" s="166"/>
      <c r="Y95" s="166"/>
      <c r="Z95" s="166"/>
      <c r="AA95" s="166"/>
      <c r="AB95" s="166"/>
      <c r="AC95" s="166"/>
      <c r="AD95" s="166"/>
      <c r="AE95" s="166"/>
      <c r="AF95" s="166"/>
      <c r="AG95" s="164">
        <f>'01 - Prohlídky oblast Plzeň'!J30</f>
        <v>0</v>
      </c>
      <c r="AH95" s="165"/>
      <c r="AI95" s="165"/>
      <c r="AJ95" s="165"/>
      <c r="AK95" s="165"/>
      <c r="AL95" s="165"/>
      <c r="AM95" s="165"/>
      <c r="AN95" s="164">
        <f>SUM(AG95,AT95)</f>
        <v>0</v>
      </c>
      <c r="AO95" s="165"/>
      <c r="AP95" s="165"/>
      <c r="AQ95" s="68" t="s">
        <v>75</v>
      </c>
      <c r="AR95" s="65"/>
      <c r="AS95" s="69">
        <v>0</v>
      </c>
      <c r="AT95" s="70">
        <f>ROUND(SUM(AV95:AW95),2)</f>
        <v>0</v>
      </c>
      <c r="AU95" s="71">
        <f>'01 - Prohlídky oblast Plzeň'!P117</f>
        <v>0</v>
      </c>
      <c r="AV95" s="70">
        <f>'01 - Prohlídky oblast Plzeň'!J33</f>
        <v>0</v>
      </c>
      <c r="AW95" s="70">
        <f>'01 - Prohlídky oblast Plzeň'!J34</f>
        <v>0</v>
      </c>
      <c r="AX95" s="70">
        <f>'01 - Prohlídky oblast Plzeň'!J35</f>
        <v>0</v>
      </c>
      <c r="AY95" s="70">
        <f>'01 - Prohlídky oblast Plzeň'!J36</f>
        <v>0</v>
      </c>
      <c r="AZ95" s="70">
        <f>'01 - Prohlídky oblast Plzeň'!F33</f>
        <v>0</v>
      </c>
      <c r="BA95" s="70">
        <f>'01 - Prohlídky oblast Plzeň'!F34</f>
        <v>0</v>
      </c>
      <c r="BB95" s="70">
        <f>'01 - Prohlídky oblast Plzeň'!F35</f>
        <v>0</v>
      </c>
      <c r="BC95" s="70">
        <f>'01 - Prohlídky oblast Plzeň'!F36</f>
        <v>0</v>
      </c>
      <c r="BD95" s="72">
        <f>'01 - Prohlídky oblast Plzeň'!F37</f>
        <v>0</v>
      </c>
      <c r="BT95" s="73" t="s">
        <v>76</v>
      </c>
      <c r="BV95" s="73" t="s">
        <v>70</v>
      </c>
      <c r="BW95" s="73" t="s">
        <v>77</v>
      </c>
      <c r="BX95" s="73" t="s">
        <v>4</v>
      </c>
      <c r="CL95" s="73" t="s">
        <v>1</v>
      </c>
      <c r="CM95" s="73" t="s">
        <v>78</v>
      </c>
    </row>
    <row r="96" spans="1:91" s="6" customFormat="1" ht="16.5" customHeight="1" x14ac:dyDescent="0.2">
      <c r="A96" s="64" t="s">
        <v>72</v>
      </c>
      <c r="B96" s="65"/>
      <c r="C96" s="66"/>
      <c r="D96" s="166" t="s">
        <v>79</v>
      </c>
      <c r="E96" s="166"/>
      <c r="F96" s="166"/>
      <c r="G96" s="166"/>
      <c r="H96" s="166"/>
      <c r="I96" s="67"/>
      <c r="J96" s="166" t="s">
        <v>80</v>
      </c>
      <c r="K96" s="166"/>
      <c r="L96" s="166"/>
      <c r="M96" s="166"/>
      <c r="N96" s="166"/>
      <c r="O96" s="166"/>
      <c r="P96" s="166"/>
      <c r="Q96" s="166"/>
      <c r="R96" s="166"/>
      <c r="S96" s="166"/>
      <c r="T96" s="166"/>
      <c r="U96" s="166"/>
      <c r="V96" s="166"/>
      <c r="W96" s="166"/>
      <c r="X96" s="166"/>
      <c r="Y96" s="166"/>
      <c r="Z96" s="166"/>
      <c r="AA96" s="166"/>
      <c r="AB96" s="166"/>
      <c r="AC96" s="166"/>
      <c r="AD96" s="166"/>
      <c r="AE96" s="166"/>
      <c r="AF96" s="166"/>
      <c r="AG96" s="164">
        <f>'02 - Prohlídky oblast Čes...'!J30</f>
        <v>0</v>
      </c>
      <c r="AH96" s="165"/>
      <c r="AI96" s="165"/>
      <c r="AJ96" s="165"/>
      <c r="AK96" s="165"/>
      <c r="AL96" s="165"/>
      <c r="AM96" s="165"/>
      <c r="AN96" s="164">
        <f>SUM(AG96,AT96)</f>
        <v>0</v>
      </c>
      <c r="AO96" s="165"/>
      <c r="AP96" s="165"/>
      <c r="AQ96" s="68" t="s">
        <v>75</v>
      </c>
      <c r="AR96" s="65"/>
      <c r="AS96" s="69">
        <v>0</v>
      </c>
      <c r="AT96" s="70">
        <f>ROUND(SUM(AV96:AW96),2)</f>
        <v>0</v>
      </c>
      <c r="AU96" s="71">
        <f>'02 - Prohlídky oblast Čes...'!P117</f>
        <v>0</v>
      </c>
      <c r="AV96" s="70">
        <f>'02 - Prohlídky oblast Čes...'!J33</f>
        <v>0</v>
      </c>
      <c r="AW96" s="70">
        <f>'02 - Prohlídky oblast Čes...'!J34</f>
        <v>0</v>
      </c>
      <c r="AX96" s="70">
        <f>'02 - Prohlídky oblast Čes...'!J35</f>
        <v>0</v>
      </c>
      <c r="AY96" s="70">
        <f>'02 - Prohlídky oblast Čes...'!J36</f>
        <v>0</v>
      </c>
      <c r="AZ96" s="70">
        <f>'02 - Prohlídky oblast Čes...'!F33</f>
        <v>0</v>
      </c>
      <c r="BA96" s="70">
        <f>'02 - Prohlídky oblast Čes...'!F34</f>
        <v>0</v>
      </c>
      <c r="BB96" s="70">
        <f>'02 - Prohlídky oblast Čes...'!F35</f>
        <v>0</v>
      </c>
      <c r="BC96" s="70">
        <f>'02 - Prohlídky oblast Čes...'!F36</f>
        <v>0</v>
      </c>
      <c r="BD96" s="72">
        <f>'02 - Prohlídky oblast Čes...'!F37</f>
        <v>0</v>
      </c>
      <c r="BT96" s="73" t="s">
        <v>76</v>
      </c>
      <c r="BV96" s="73" t="s">
        <v>70</v>
      </c>
      <c r="BW96" s="73" t="s">
        <v>81</v>
      </c>
      <c r="BX96" s="73" t="s">
        <v>4</v>
      </c>
      <c r="CL96" s="73" t="s">
        <v>1</v>
      </c>
      <c r="CM96" s="73" t="s">
        <v>78</v>
      </c>
    </row>
    <row r="97" spans="1:91" s="6" customFormat="1" ht="16.5" customHeight="1" x14ac:dyDescent="0.2">
      <c r="A97" s="64" t="s">
        <v>72</v>
      </c>
      <c r="B97" s="65"/>
      <c r="C97" s="66"/>
      <c r="D97" s="166" t="s">
        <v>82</v>
      </c>
      <c r="E97" s="166"/>
      <c r="F97" s="166"/>
      <c r="G97" s="166"/>
      <c r="H97" s="166"/>
      <c r="I97" s="67"/>
      <c r="J97" s="166" t="s">
        <v>83</v>
      </c>
      <c r="K97" s="166"/>
      <c r="L97" s="166"/>
      <c r="M97" s="166"/>
      <c r="N97" s="166"/>
      <c r="O97" s="166"/>
      <c r="P97" s="166"/>
      <c r="Q97" s="166"/>
      <c r="R97" s="166"/>
      <c r="S97" s="166"/>
      <c r="T97" s="166"/>
      <c r="U97" s="166"/>
      <c r="V97" s="166"/>
      <c r="W97" s="166"/>
      <c r="X97" s="166"/>
      <c r="Y97" s="166"/>
      <c r="Z97" s="166"/>
      <c r="AA97" s="166"/>
      <c r="AB97" s="166"/>
      <c r="AC97" s="166"/>
      <c r="AD97" s="166"/>
      <c r="AE97" s="166"/>
      <c r="AF97" s="166"/>
      <c r="AG97" s="164">
        <f>'03 - Revize SPS oblast Plzeň'!J30</f>
        <v>0</v>
      </c>
      <c r="AH97" s="165"/>
      <c r="AI97" s="165"/>
      <c r="AJ97" s="165"/>
      <c r="AK97" s="165"/>
      <c r="AL97" s="165"/>
      <c r="AM97" s="165"/>
      <c r="AN97" s="164">
        <f>SUM(AG97,AT97)</f>
        <v>0</v>
      </c>
      <c r="AO97" s="165"/>
      <c r="AP97" s="165"/>
      <c r="AQ97" s="68" t="s">
        <v>75</v>
      </c>
      <c r="AR97" s="65"/>
      <c r="AS97" s="69">
        <v>0</v>
      </c>
      <c r="AT97" s="70">
        <f>ROUND(SUM(AV97:AW97),2)</f>
        <v>0</v>
      </c>
      <c r="AU97" s="71">
        <f>'03 - Revize SPS oblast Plzeň'!P117</f>
        <v>0</v>
      </c>
      <c r="AV97" s="70">
        <f>'03 - Revize SPS oblast Plzeň'!J33</f>
        <v>0</v>
      </c>
      <c r="AW97" s="70">
        <f>'03 - Revize SPS oblast Plzeň'!J34</f>
        <v>0</v>
      </c>
      <c r="AX97" s="70">
        <f>'03 - Revize SPS oblast Plzeň'!J35</f>
        <v>0</v>
      </c>
      <c r="AY97" s="70">
        <f>'03 - Revize SPS oblast Plzeň'!J36</f>
        <v>0</v>
      </c>
      <c r="AZ97" s="70">
        <f>'03 - Revize SPS oblast Plzeň'!F33</f>
        <v>0</v>
      </c>
      <c r="BA97" s="70">
        <f>'03 - Revize SPS oblast Plzeň'!F34</f>
        <v>0</v>
      </c>
      <c r="BB97" s="70">
        <f>'03 - Revize SPS oblast Plzeň'!F35</f>
        <v>0</v>
      </c>
      <c r="BC97" s="70">
        <f>'03 - Revize SPS oblast Plzeň'!F36</f>
        <v>0</v>
      </c>
      <c r="BD97" s="72">
        <f>'03 - Revize SPS oblast Plzeň'!F37</f>
        <v>0</v>
      </c>
      <c r="BT97" s="73" t="s">
        <v>76</v>
      </c>
      <c r="BV97" s="73" t="s">
        <v>70</v>
      </c>
      <c r="BW97" s="73" t="s">
        <v>84</v>
      </c>
      <c r="BX97" s="73" t="s">
        <v>4</v>
      </c>
      <c r="CL97" s="73" t="s">
        <v>1</v>
      </c>
      <c r="CM97" s="73" t="s">
        <v>78</v>
      </c>
    </row>
    <row r="98" spans="1:91" s="6" customFormat="1" ht="16.5" customHeight="1" x14ac:dyDescent="0.2">
      <c r="A98" s="64" t="s">
        <v>72</v>
      </c>
      <c r="B98" s="65"/>
      <c r="C98" s="66"/>
      <c r="D98" s="166" t="s">
        <v>85</v>
      </c>
      <c r="E98" s="166"/>
      <c r="F98" s="166"/>
      <c r="G98" s="166"/>
      <c r="H98" s="166"/>
      <c r="I98" s="67"/>
      <c r="J98" s="166" t="s">
        <v>86</v>
      </c>
      <c r="K98" s="166"/>
      <c r="L98" s="166"/>
      <c r="M98" s="166"/>
      <c r="N98" s="166"/>
      <c r="O98" s="166"/>
      <c r="P98" s="166"/>
      <c r="Q98" s="166"/>
      <c r="R98" s="166"/>
      <c r="S98" s="166"/>
      <c r="T98" s="166"/>
      <c r="U98" s="166"/>
      <c r="V98" s="166"/>
      <c r="W98" s="166"/>
      <c r="X98" s="166"/>
      <c r="Y98" s="166"/>
      <c r="Z98" s="166"/>
      <c r="AA98" s="166"/>
      <c r="AB98" s="166"/>
      <c r="AC98" s="166"/>
      <c r="AD98" s="166"/>
      <c r="AE98" s="166"/>
      <c r="AF98" s="166"/>
      <c r="AG98" s="164">
        <f>'04 - Revize SPS oblast Če...'!J30</f>
        <v>0</v>
      </c>
      <c r="AH98" s="165"/>
      <c r="AI98" s="165"/>
      <c r="AJ98" s="165"/>
      <c r="AK98" s="165"/>
      <c r="AL98" s="165"/>
      <c r="AM98" s="165"/>
      <c r="AN98" s="164">
        <f>SUM(AG98,AT98)</f>
        <v>0</v>
      </c>
      <c r="AO98" s="165"/>
      <c r="AP98" s="165"/>
      <c r="AQ98" s="68" t="s">
        <v>75</v>
      </c>
      <c r="AR98" s="65"/>
      <c r="AS98" s="74">
        <v>0</v>
      </c>
      <c r="AT98" s="75">
        <f>ROUND(SUM(AV98:AW98),2)</f>
        <v>0</v>
      </c>
      <c r="AU98" s="76">
        <f>'04 - Revize SPS oblast Če...'!P117</f>
        <v>0</v>
      </c>
      <c r="AV98" s="75">
        <f>'04 - Revize SPS oblast Če...'!J33</f>
        <v>0</v>
      </c>
      <c r="AW98" s="75">
        <f>'04 - Revize SPS oblast Če...'!J34</f>
        <v>0</v>
      </c>
      <c r="AX98" s="75">
        <f>'04 - Revize SPS oblast Če...'!J35</f>
        <v>0</v>
      </c>
      <c r="AY98" s="75">
        <f>'04 - Revize SPS oblast Če...'!J36</f>
        <v>0</v>
      </c>
      <c r="AZ98" s="75">
        <f>'04 - Revize SPS oblast Če...'!F33</f>
        <v>0</v>
      </c>
      <c r="BA98" s="75">
        <f>'04 - Revize SPS oblast Če...'!F34</f>
        <v>0</v>
      </c>
      <c r="BB98" s="75">
        <f>'04 - Revize SPS oblast Če...'!F35</f>
        <v>0</v>
      </c>
      <c r="BC98" s="75">
        <f>'04 - Revize SPS oblast Če...'!F36</f>
        <v>0</v>
      </c>
      <c r="BD98" s="77">
        <f>'04 - Revize SPS oblast Če...'!F37</f>
        <v>0</v>
      </c>
      <c r="BT98" s="73" t="s">
        <v>76</v>
      </c>
      <c r="BV98" s="73" t="s">
        <v>70</v>
      </c>
      <c r="BW98" s="73" t="s">
        <v>87</v>
      </c>
      <c r="BX98" s="73" t="s">
        <v>4</v>
      </c>
      <c r="CL98" s="73" t="s">
        <v>1</v>
      </c>
      <c r="CM98" s="73" t="s">
        <v>78</v>
      </c>
    </row>
    <row r="99" spans="1:91" s="1" customFormat="1" ht="30" customHeight="1" x14ac:dyDescent="0.2">
      <c r="B99" s="26"/>
      <c r="AR99" s="26"/>
    </row>
    <row r="100" spans="1:91" s="1" customFormat="1" ht="6.95" customHeight="1" x14ac:dyDescent="0.2">
      <c r="B100" s="37"/>
      <c r="C100" s="38"/>
      <c r="D100" s="38"/>
      <c r="E100" s="38"/>
      <c r="F100" s="38"/>
      <c r="G100" s="38"/>
      <c r="H100" s="38"/>
      <c r="I100" s="38"/>
      <c r="J100" s="38"/>
      <c r="K100" s="38"/>
      <c r="L100" s="38"/>
      <c r="M100" s="38"/>
      <c r="N100" s="38"/>
      <c r="O100" s="38"/>
      <c r="P100" s="38"/>
      <c r="Q100" s="38"/>
      <c r="R100" s="38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F100" s="38"/>
      <c r="AG100" s="38"/>
      <c r="AH100" s="38"/>
      <c r="AI100" s="38"/>
      <c r="AJ100" s="38"/>
      <c r="AK100" s="38"/>
      <c r="AL100" s="38"/>
      <c r="AM100" s="38"/>
      <c r="AN100" s="38"/>
      <c r="AO100" s="38"/>
      <c r="AP100" s="38"/>
      <c r="AQ100" s="38"/>
      <c r="AR100" s="26"/>
    </row>
  </sheetData>
  <sheetProtection algorithmName="SHA-512" hashValue="dt11GUSlSQAMi5sa5Eb9Hqo9M062iqZ8xxSoBEhmOYojbE8AzbGQqi12Fdb2cZi5anQCT71a/Gl+8afF5mpzFg==" saltValue="VN0OLe4RtMiCzO5RH/hU7w==" spinCount="100000" sheet="1" objects="1" scenarios="1"/>
  <mergeCells count="55">
    <mergeCell ref="L85:AJ85"/>
    <mergeCell ref="AM87:AN87"/>
    <mergeCell ref="AM89:AP89"/>
    <mergeCell ref="AS89:AT91"/>
    <mergeCell ref="AM90:AP90"/>
    <mergeCell ref="AG92:AM92"/>
    <mergeCell ref="I92:AF92"/>
    <mergeCell ref="AN92:AP92"/>
    <mergeCell ref="D95:H95"/>
    <mergeCell ref="AG95:AM95"/>
    <mergeCell ref="J95:AF95"/>
    <mergeCell ref="AN95:AP95"/>
    <mergeCell ref="L31:P31"/>
    <mergeCell ref="AN98:AP98"/>
    <mergeCell ref="AG98:AM98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L29:P29"/>
    <mergeCell ref="AK29:AO29"/>
    <mergeCell ref="AK30:AO30"/>
    <mergeCell ref="L30:P30"/>
    <mergeCell ref="W30:AE30"/>
    <mergeCell ref="AK35:AO35"/>
    <mergeCell ref="X35:AB35"/>
    <mergeCell ref="W31:AE31"/>
    <mergeCell ref="AK31:AO31"/>
    <mergeCell ref="AK32:AO32"/>
    <mergeCell ref="W32:AE32"/>
    <mergeCell ref="AR2:BE2"/>
    <mergeCell ref="E11:AI11"/>
    <mergeCell ref="AK33:AO33"/>
    <mergeCell ref="L33:P33"/>
    <mergeCell ref="W33:AE33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</mergeCells>
  <hyperlinks>
    <hyperlink ref="A95" location="'01 - Prohlídky oblast Plzeň'!C2" display="/" xr:uid="{00000000-0004-0000-0000-000000000000}"/>
    <hyperlink ref="A96" location="'02 - Prohlídky oblast Čes...'!C2" display="/" xr:uid="{00000000-0004-0000-0000-000001000000}"/>
    <hyperlink ref="A97" location="'03 - Revize SPS oblast Plzeň'!C2" display="/" xr:uid="{00000000-0004-0000-0000-000002000000}"/>
    <hyperlink ref="A98" location="'04 - Revize SPS oblast Če...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33"/>
  <sheetViews>
    <sheetView showGridLines="0" workbookViewId="0">
      <selection activeCell="F122" sqref="F122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44" t="s">
        <v>5</v>
      </c>
      <c r="M2" s="145"/>
      <c r="N2" s="145"/>
      <c r="O2" s="145"/>
      <c r="P2" s="145"/>
      <c r="Q2" s="145"/>
      <c r="R2" s="145"/>
      <c r="S2" s="145"/>
      <c r="T2" s="145"/>
      <c r="U2" s="145"/>
      <c r="V2" s="145"/>
      <c r="AT2" s="12" t="s">
        <v>77</v>
      </c>
    </row>
    <row r="3" spans="2:46" ht="6.95" customHeight="1" x14ac:dyDescent="0.2">
      <c r="B3" s="13"/>
      <c r="C3" s="14"/>
      <c r="D3" s="14"/>
      <c r="E3" s="14"/>
      <c r="F3" s="14"/>
      <c r="G3" s="14"/>
      <c r="H3" s="14"/>
      <c r="I3" s="14"/>
      <c r="J3" s="14"/>
      <c r="K3" s="14"/>
      <c r="L3" s="15"/>
      <c r="AT3" s="12" t="s">
        <v>78</v>
      </c>
    </row>
    <row r="4" spans="2:46" ht="24.95" customHeight="1" x14ac:dyDescent="0.2">
      <c r="B4" s="15"/>
      <c r="D4" s="16" t="s">
        <v>88</v>
      </c>
      <c r="L4" s="15"/>
      <c r="M4" s="78" t="s">
        <v>9</v>
      </c>
      <c r="AT4" s="12" t="s">
        <v>3</v>
      </c>
    </row>
    <row r="5" spans="2:46" ht="6.95" customHeight="1" x14ac:dyDescent="0.2">
      <c r="B5" s="15"/>
      <c r="L5" s="15"/>
    </row>
    <row r="6" spans="2:46" ht="12" customHeight="1" x14ac:dyDescent="0.2">
      <c r="B6" s="15"/>
      <c r="D6" s="22" t="s">
        <v>206</v>
      </c>
      <c r="L6" s="15"/>
    </row>
    <row r="7" spans="2:46" ht="16.5" customHeight="1" x14ac:dyDescent="0.2">
      <c r="B7" s="15"/>
      <c r="E7" s="184" t="str">
        <f>'Rekapitulace služby'!K6</f>
        <v>Revizní činnost elektrického zařízení SEE v obvodu OŘ Plzeň 2025</v>
      </c>
      <c r="F7" s="185"/>
      <c r="G7" s="185"/>
      <c r="H7" s="185"/>
      <c r="L7" s="15"/>
    </row>
    <row r="8" spans="2:46" s="1" customFormat="1" ht="12" customHeight="1" x14ac:dyDescent="0.2">
      <c r="B8" s="26"/>
      <c r="D8" s="22" t="s">
        <v>89</v>
      </c>
      <c r="L8" s="26"/>
    </row>
    <row r="9" spans="2:46" s="1" customFormat="1" ht="16.5" customHeight="1" x14ac:dyDescent="0.2">
      <c r="B9" s="26"/>
      <c r="E9" s="174" t="s">
        <v>90</v>
      </c>
      <c r="F9" s="183"/>
      <c r="G9" s="183"/>
      <c r="H9" s="183"/>
      <c r="L9" s="26"/>
    </row>
    <row r="10" spans="2:46" s="1" customFormat="1" x14ac:dyDescent="0.2">
      <c r="B10" s="26"/>
      <c r="L10" s="26"/>
    </row>
    <row r="11" spans="2:46" s="1" customFormat="1" ht="12" customHeight="1" x14ac:dyDescent="0.2">
      <c r="B11" s="26"/>
      <c r="D11" s="22" t="s">
        <v>15</v>
      </c>
      <c r="F11" s="20" t="s">
        <v>1</v>
      </c>
      <c r="I11" s="22" t="s">
        <v>16</v>
      </c>
      <c r="J11" s="20" t="s">
        <v>1</v>
      </c>
      <c r="L11" s="26"/>
    </row>
    <row r="12" spans="2:46" s="1" customFormat="1" ht="12" customHeight="1" x14ac:dyDescent="0.2">
      <c r="B12" s="26"/>
      <c r="D12" s="22" t="s">
        <v>17</v>
      </c>
      <c r="F12" s="20" t="s">
        <v>18</v>
      </c>
      <c r="I12" s="22" t="s">
        <v>19</v>
      </c>
      <c r="J12" s="142">
        <f>'Rekapitulace služby'!AN8</f>
        <v>45611</v>
      </c>
      <c r="L12" s="26"/>
    </row>
    <row r="13" spans="2:46" s="1" customFormat="1" ht="10.9" customHeight="1" x14ac:dyDescent="0.2">
      <c r="B13" s="26"/>
      <c r="L13" s="26"/>
    </row>
    <row r="14" spans="2:46" s="1" customFormat="1" ht="12" customHeight="1" x14ac:dyDescent="0.2">
      <c r="B14" s="26"/>
      <c r="D14" s="22" t="s">
        <v>20</v>
      </c>
      <c r="I14" s="22" t="s">
        <v>21</v>
      </c>
      <c r="J14" s="20">
        <f>IF('Rekapitulace služby'!AN10="","",'Rekapitulace služby'!AN10)</f>
        <v>70994234</v>
      </c>
      <c r="L14" s="26"/>
    </row>
    <row r="15" spans="2:46" s="1" customFormat="1" ht="18" customHeight="1" x14ac:dyDescent="0.2">
      <c r="B15" s="26"/>
      <c r="E15" s="20" t="str">
        <f>IF('Rekapitulace služby'!E11="","",'Rekapitulace služby'!E11)</f>
        <v xml:space="preserve"> Správa železnic, státní organizace, Oblastní ředitelství Plzeň</v>
      </c>
      <c r="I15" s="22" t="s">
        <v>22</v>
      </c>
      <c r="J15" s="20" t="str">
        <f>IF('Rekapitulace služby'!AN11="","",'Rekapitulace služby'!AN11)</f>
        <v>CZ70994234</v>
      </c>
      <c r="L15" s="26"/>
    </row>
    <row r="16" spans="2:46" s="1" customFormat="1" ht="6.95" customHeight="1" x14ac:dyDescent="0.2">
      <c r="B16" s="26"/>
      <c r="L16" s="26"/>
    </row>
    <row r="17" spans="2:12" s="1" customFormat="1" ht="12" customHeight="1" x14ac:dyDescent="0.2">
      <c r="B17" s="26"/>
      <c r="D17" s="22" t="s">
        <v>23</v>
      </c>
      <c r="I17" s="22" t="s">
        <v>21</v>
      </c>
      <c r="J17" s="23" t="str">
        <f>'Rekapitulace služby'!AN13</f>
        <v>Vyplň údaj</v>
      </c>
      <c r="L17" s="26"/>
    </row>
    <row r="18" spans="2:12" s="1" customFormat="1" ht="18" customHeight="1" x14ac:dyDescent="0.2">
      <c r="B18" s="26"/>
      <c r="E18" s="186" t="str">
        <f>'Rekapitulace služby'!E14</f>
        <v>Vyplň údaj</v>
      </c>
      <c r="F18" s="187"/>
      <c r="G18" s="187"/>
      <c r="H18" s="187"/>
      <c r="I18" s="22" t="s">
        <v>22</v>
      </c>
      <c r="J18" s="23" t="str">
        <f>'Rekapitulace služby'!AN14</f>
        <v>Vyplň údaj</v>
      </c>
      <c r="L18" s="26"/>
    </row>
    <row r="19" spans="2:12" s="1" customFormat="1" ht="6.95" customHeight="1" x14ac:dyDescent="0.2">
      <c r="B19" s="26"/>
      <c r="L19" s="26"/>
    </row>
    <row r="20" spans="2:12" s="1" customFormat="1" ht="12" customHeight="1" x14ac:dyDescent="0.2">
      <c r="B20" s="26"/>
      <c r="D20" s="22"/>
      <c r="I20" s="22"/>
      <c r="J20" s="20" t="str">
        <f>IF('Rekapitulace služby'!AN16="","",'Rekapitulace služby'!AN16)</f>
        <v/>
      </c>
      <c r="L20" s="26"/>
    </row>
    <row r="21" spans="2:12" s="1" customFormat="1" ht="18" customHeight="1" x14ac:dyDescent="0.2">
      <c r="B21" s="26"/>
      <c r="E21" s="20"/>
      <c r="I21" s="22"/>
      <c r="J21" s="20" t="str">
        <f>IF('Rekapitulace služby'!AN17="","",'Rekapitulace služby'!AN17)</f>
        <v/>
      </c>
      <c r="L21" s="26"/>
    </row>
    <row r="22" spans="2:12" s="1" customFormat="1" ht="6.95" customHeight="1" x14ac:dyDescent="0.2">
      <c r="B22" s="26"/>
      <c r="L22" s="26"/>
    </row>
    <row r="23" spans="2:12" s="1" customFormat="1" ht="12" customHeight="1" x14ac:dyDescent="0.2">
      <c r="B23" s="26"/>
      <c r="D23" s="22"/>
      <c r="I23" s="22"/>
      <c r="J23" s="20" t="str">
        <f>IF('Rekapitulace služby'!AN19="","",'Rekapitulace služby'!AN19)</f>
        <v/>
      </c>
      <c r="L23" s="26"/>
    </row>
    <row r="24" spans="2:12" s="1" customFormat="1" ht="18" customHeight="1" x14ac:dyDescent="0.2">
      <c r="B24" s="26"/>
      <c r="E24" s="20"/>
      <c r="I24" s="22"/>
      <c r="J24" s="20" t="str">
        <f>IF('Rekapitulace služby'!AN20="","",'Rekapitulace služby'!AN20)</f>
        <v/>
      </c>
      <c r="L24" s="26"/>
    </row>
    <row r="25" spans="2:12" s="1" customFormat="1" ht="6.95" customHeight="1" x14ac:dyDescent="0.2">
      <c r="B25" s="26"/>
      <c r="L25" s="26"/>
    </row>
    <row r="26" spans="2:12" s="1" customFormat="1" ht="12" customHeight="1" x14ac:dyDescent="0.2">
      <c r="B26" s="26"/>
      <c r="D26" s="22" t="s">
        <v>28</v>
      </c>
      <c r="L26" s="26"/>
    </row>
    <row r="27" spans="2:12" s="7" customFormat="1" ht="16.5" customHeight="1" x14ac:dyDescent="0.2">
      <c r="B27" s="79"/>
      <c r="E27" s="156" t="s">
        <v>1</v>
      </c>
      <c r="F27" s="156"/>
      <c r="G27" s="156"/>
      <c r="H27" s="156"/>
      <c r="L27" s="79"/>
    </row>
    <row r="28" spans="2:12" s="1" customFormat="1" ht="6.95" customHeight="1" x14ac:dyDescent="0.2">
      <c r="B28" s="26"/>
      <c r="L28" s="26"/>
    </row>
    <row r="29" spans="2:12" s="1" customFormat="1" ht="6.95" customHeight="1" x14ac:dyDescent="0.2">
      <c r="B29" s="26"/>
      <c r="D29" s="45"/>
      <c r="E29" s="45"/>
      <c r="F29" s="45"/>
      <c r="G29" s="45"/>
      <c r="H29" s="45"/>
      <c r="I29" s="45"/>
      <c r="J29" s="45"/>
      <c r="K29" s="45"/>
      <c r="L29" s="26"/>
    </row>
    <row r="30" spans="2:12" s="1" customFormat="1" ht="25.35" customHeight="1" x14ac:dyDescent="0.2">
      <c r="B30" s="26"/>
      <c r="D30" s="113" t="s">
        <v>29</v>
      </c>
      <c r="J30" s="109">
        <f>ROUND(J117, 2)</f>
        <v>0</v>
      </c>
      <c r="L30" s="26"/>
    </row>
    <row r="31" spans="2:12" s="1" customFormat="1" ht="6.95" customHeight="1" x14ac:dyDescent="0.2">
      <c r="B31" s="26"/>
      <c r="D31" s="45"/>
      <c r="E31" s="45"/>
      <c r="F31" s="45"/>
      <c r="G31" s="45"/>
      <c r="H31" s="45"/>
      <c r="I31" s="45"/>
      <c r="J31" s="45"/>
      <c r="K31" s="45"/>
      <c r="L31" s="26"/>
    </row>
    <row r="32" spans="2:12" s="1" customFormat="1" ht="14.45" customHeight="1" x14ac:dyDescent="0.2">
      <c r="B32" s="26"/>
      <c r="F32" s="111" t="s">
        <v>31</v>
      </c>
      <c r="I32" s="111" t="s">
        <v>30</v>
      </c>
      <c r="J32" s="111" t="s">
        <v>32</v>
      </c>
      <c r="L32" s="26"/>
    </row>
    <row r="33" spans="2:12" s="1" customFormat="1" ht="14.45" customHeight="1" x14ac:dyDescent="0.2">
      <c r="B33" s="26"/>
      <c r="D33" s="108" t="s">
        <v>33</v>
      </c>
      <c r="E33" s="22" t="s">
        <v>34</v>
      </c>
      <c r="F33" s="114">
        <f>ROUND((SUM(BE117:BE132)),  2)</f>
        <v>0</v>
      </c>
      <c r="I33" s="115">
        <v>0.21</v>
      </c>
      <c r="J33" s="114">
        <f>ROUND(((SUM(BE117:BE132))*I33),  2)</f>
        <v>0</v>
      </c>
      <c r="L33" s="26"/>
    </row>
    <row r="34" spans="2:12" s="1" customFormat="1" ht="14.45" customHeight="1" x14ac:dyDescent="0.2">
      <c r="B34" s="26"/>
      <c r="E34" s="22" t="s">
        <v>35</v>
      </c>
      <c r="F34" s="114">
        <f>ROUND((SUM(BF117:BF132)),  2)</f>
        <v>0</v>
      </c>
      <c r="I34" s="115">
        <v>0.12</v>
      </c>
      <c r="J34" s="114">
        <f>ROUND(((SUM(BF117:BF132))*I34),  2)</f>
        <v>0</v>
      </c>
      <c r="L34" s="26"/>
    </row>
    <row r="35" spans="2:12" s="1" customFormat="1" ht="14.45" hidden="1" customHeight="1" x14ac:dyDescent="0.2">
      <c r="B35" s="26"/>
      <c r="E35" s="22" t="s">
        <v>36</v>
      </c>
      <c r="F35" s="114">
        <f>ROUND((SUM(BG117:BG132)),  2)</f>
        <v>0</v>
      </c>
      <c r="I35" s="115">
        <v>0.21</v>
      </c>
      <c r="J35" s="114">
        <f>0</f>
        <v>0</v>
      </c>
      <c r="L35" s="26"/>
    </row>
    <row r="36" spans="2:12" s="1" customFormat="1" ht="14.45" hidden="1" customHeight="1" x14ac:dyDescent="0.2">
      <c r="B36" s="26"/>
      <c r="E36" s="22" t="s">
        <v>37</v>
      </c>
      <c r="F36" s="114">
        <f>ROUND((SUM(BH117:BH132)),  2)</f>
        <v>0</v>
      </c>
      <c r="I36" s="115">
        <v>0.12</v>
      </c>
      <c r="J36" s="114">
        <f>0</f>
        <v>0</v>
      </c>
      <c r="L36" s="26"/>
    </row>
    <row r="37" spans="2:12" s="1" customFormat="1" ht="14.45" hidden="1" customHeight="1" x14ac:dyDescent="0.2">
      <c r="B37" s="26"/>
      <c r="E37" s="22" t="s">
        <v>38</v>
      </c>
      <c r="F37" s="114">
        <f>ROUND((SUM(BI117:BI132)),  2)</f>
        <v>0</v>
      </c>
      <c r="I37" s="115">
        <v>0</v>
      </c>
      <c r="J37" s="114">
        <f>0</f>
        <v>0</v>
      </c>
      <c r="L37" s="26"/>
    </row>
    <row r="38" spans="2:12" s="1" customFormat="1" ht="6.95" customHeight="1" x14ac:dyDescent="0.2">
      <c r="B38" s="26"/>
      <c r="L38" s="26"/>
    </row>
    <row r="39" spans="2:12" s="1" customFormat="1" ht="25.35" customHeight="1" x14ac:dyDescent="0.2">
      <c r="B39" s="26"/>
      <c r="C39" s="80"/>
      <c r="D39" s="116" t="s">
        <v>39</v>
      </c>
      <c r="E39" s="48"/>
      <c r="F39" s="48"/>
      <c r="G39" s="117" t="s">
        <v>40</v>
      </c>
      <c r="H39" s="118" t="s">
        <v>41</v>
      </c>
      <c r="I39" s="48"/>
      <c r="J39" s="119">
        <f>SUM(J30:J37)</f>
        <v>0</v>
      </c>
      <c r="K39" s="81"/>
      <c r="L39" s="26"/>
    </row>
    <row r="40" spans="2:12" s="1" customFormat="1" ht="14.45" customHeight="1" x14ac:dyDescent="0.2">
      <c r="B40" s="26"/>
      <c r="L40" s="26"/>
    </row>
    <row r="41" spans="2:12" ht="14.45" customHeight="1" x14ac:dyDescent="0.2">
      <c r="B41" s="15"/>
      <c r="L41" s="15"/>
    </row>
    <row r="42" spans="2:12" ht="14.45" customHeight="1" x14ac:dyDescent="0.2">
      <c r="B42" s="15"/>
      <c r="L42" s="15"/>
    </row>
    <row r="43" spans="2:12" ht="14.45" customHeight="1" x14ac:dyDescent="0.2">
      <c r="B43" s="15"/>
      <c r="L43" s="15"/>
    </row>
    <row r="44" spans="2:12" ht="14.45" customHeight="1" x14ac:dyDescent="0.2">
      <c r="B44" s="15"/>
      <c r="L44" s="15"/>
    </row>
    <row r="45" spans="2:12" ht="14.45" customHeight="1" x14ac:dyDescent="0.2">
      <c r="B45" s="15"/>
      <c r="L45" s="15"/>
    </row>
    <row r="46" spans="2:12" ht="14.45" customHeight="1" x14ac:dyDescent="0.2">
      <c r="B46" s="15"/>
      <c r="L46" s="15"/>
    </row>
    <row r="47" spans="2:12" ht="14.45" customHeight="1" x14ac:dyDescent="0.2">
      <c r="B47" s="15"/>
      <c r="L47" s="15"/>
    </row>
    <row r="48" spans="2:12" ht="14.45" customHeight="1" x14ac:dyDescent="0.2">
      <c r="B48" s="15"/>
      <c r="L48" s="15"/>
    </row>
    <row r="49" spans="2:12" ht="14.45" customHeight="1" x14ac:dyDescent="0.2">
      <c r="B49" s="15"/>
      <c r="L49" s="15"/>
    </row>
    <row r="50" spans="2:12" s="1" customFormat="1" ht="14.45" customHeight="1" x14ac:dyDescent="0.2">
      <c r="B50" s="26"/>
      <c r="D50" s="34" t="s">
        <v>42</v>
      </c>
      <c r="E50" s="35"/>
      <c r="F50" s="35"/>
      <c r="G50" s="34" t="s">
        <v>43</v>
      </c>
      <c r="H50" s="35"/>
      <c r="I50" s="35"/>
      <c r="J50" s="35"/>
      <c r="K50" s="35"/>
      <c r="L50" s="26"/>
    </row>
    <row r="51" spans="2:12" x14ac:dyDescent="0.2">
      <c r="B51" s="15"/>
      <c r="L51" s="15"/>
    </row>
    <row r="52" spans="2:12" x14ac:dyDescent="0.2">
      <c r="B52" s="15"/>
      <c r="L52" s="15"/>
    </row>
    <row r="53" spans="2:12" x14ac:dyDescent="0.2">
      <c r="B53" s="15"/>
      <c r="L53" s="15"/>
    </row>
    <row r="54" spans="2:12" x14ac:dyDescent="0.2">
      <c r="B54" s="15"/>
      <c r="L54" s="15"/>
    </row>
    <row r="55" spans="2:12" x14ac:dyDescent="0.2">
      <c r="B55" s="15"/>
      <c r="L55" s="15"/>
    </row>
    <row r="56" spans="2:12" x14ac:dyDescent="0.2">
      <c r="B56" s="15"/>
      <c r="L56" s="15"/>
    </row>
    <row r="57" spans="2:12" x14ac:dyDescent="0.2">
      <c r="B57" s="15"/>
      <c r="L57" s="15"/>
    </row>
    <row r="58" spans="2:12" x14ac:dyDescent="0.2">
      <c r="B58" s="15"/>
      <c r="L58" s="15"/>
    </row>
    <row r="59" spans="2:12" x14ac:dyDescent="0.2">
      <c r="B59" s="15"/>
      <c r="L59" s="15"/>
    </row>
    <row r="60" spans="2:12" x14ac:dyDescent="0.2">
      <c r="B60" s="15"/>
      <c r="L60" s="15"/>
    </row>
    <row r="61" spans="2:12" s="1" customFormat="1" ht="12.75" x14ac:dyDescent="0.2">
      <c r="B61" s="26"/>
      <c r="D61" s="36" t="s">
        <v>44</v>
      </c>
      <c r="E61" s="28"/>
      <c r="F61" s="120" t="s">
        <v>45</v>
      </c>
      <c r="G61" s="36" t="s">
        <v>44</v>
      </c>
      <c r="H61" s="28"/>
      <c r="I61" s="28"/>
      <c r="J61" s="121" t="s">
        <v>45</v>
      </c>
      <c r="K61" s="28"/>
      <c r="L61" s="26"/>
    </row>
    <row r="62" spans="2:12" x14ac:dyDescent="0.2">
      <c r="B62" s="15"/>
      <c r="L62" s="15"/>
    </row>
    <row r="63" spans="2:12" x14ac:dyDescent="0.2">
      <c r="B63" s="15"/>
      <c r="L63" s="15"/>
    </row>
    <row r="64" spans="2:12" x14ac:dyDescent="0.2">
      <c r="B64" s="15"/>
      <c r="L64" s="15"/>
    </row>
    <row r="65" spans="2:12" s="1" customFormat="1" ht="12.75" x14ac:dyDescent="0.2">
      <c r="B65" s="26"/>
      <c r="D65" s="34" t="s">
        <v>46</v>
      </c>
      <c r="E65" s="35"/>
      <c r="F65" s="35"/>
      <c r="G65" s="34" t="s">
        <v>47</v>
      </c>
      <c r="H65" s="35"/>
      <c r="I65" s="35"/>
      <c r="J65" s="35"/>
      <c r="K65" s="35"/>
      <c r="L65" s="26"/>
    </row>
    <row r="66" spans="2:12" x14ac:dyDescent="0.2">
      <c r="B66" s="15"/>
      <c r="L66" s="15"/>
    </row>
    <row r="67" spans="2:12" x14ac:dyDescent="0.2">
      <c r="B67" s="15"/>
      <c r="L67" s="15"/>
    </row>
    <row r="68" spans="2:12" x14ac:dyDescent="0.2">
      <c r="B68" s="15"/>
      <c r="L68" s="15"/>
    </row>
    <row r="69" spans="2:12" x14ac:dyDescent="0.2">
      <c r="B69" s="15"/>
      <c r="L69" s="15"/>
    </row>
    <row r="70" spans="2:12" x14ac:dyDescent="0.2">
      <c r="B70" s="15"/>
      <c r="L70" s="15"/>
    </row>
    <row r="71" spans="2:12" x14ac:dyDescent="0.2">
      <c r="B71" s="15"/>
      <c r="L71" s="15"/>
    </row>
    <row r="72" spans="2:12" x14ac:dyDescent="0.2">
      <c r="B72" s="15"/>
      <c r="L72" s="15"/>
    </row>
    <row r="73" spans="2:12" x14ac:dyDescent="0.2">
      <c r="B73" s="15"/>
      <c r="L73" s="15"/>
    </row>
    <row r="74" spans="2:12" x14ac:dyDescent="0.2">
      <c r="B74" s="15"/>
      <c r="L74" s="15"/>
    </row>
    <row r="75" spans="2:12" x14ac:dyDescent="0.2">
      <c r="B75" s="15"/>
      <c r="L75" s="15"/>
    </row>
    <row r="76" spans="2:12" s="1" customFormat="1" ht="12.75" x14ac:dyDescent="0.2">
      <c r="B76" s="26"/>
      <c r="D76" s="36" t="s">
        <v>44</v>
      </c>
      <c r="E76" s="28"/>
      <c r="F76" s="120" t="s">
        <v>45</v>
      </c>
      <c r="G76" s="36" t="s">
        <v>44</v>
      </c>
      <c r="H76" s="28"/>
      <c r="I76" s="28"/>
      <c r="J76" s="121" t="s">
        <v>45</v>
      </c>
      <c r="K76" s="28"/>
      <c r="L76" s="26"/>
    </row>
    <row r="77" spans="2:12" s="1" customFormat="1" ht="14.45" customHeight="1" x14ac:dyDescent="0.2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6"/>
    </row>
    <row r="81" spans="2:47" s="1" customFormat="1" ht="6.95" customHeight="1" x14ac:dyDescent="0.2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6"/>
    </row>
    <row r="82" spans="2:47" s="1" customFormat="1" ht="24.95" customHeight="1" x14ac:dyDescent="0.2">
      <c r="B82" s="26"/>
      <c r="C82" s="16" t="s">
        <v>91</v>
      </c>
      <c r="L82" s="26"/>
    </row>
    <row r="83" spans="2:47" s="1" customFormat="1" ht="6.95" customHeight="1" x14ac:dyDescent="0.2">
      <c r="B83" s="26"/>
      <c r="L83" s="26"/>
    </row>
    <row r="84" spans="2:47" s="1" customFormat="1" ht="12" customHeight="1" x14ac:dyDescent="0.2">
      <c r="B84" s="26"/>
      <c r="C84" s="22" t="s">
        <v>206</v>
      </c>
      <c r="L84" s="26"/>
    </row>
    <row r="85" spans="2:47" s="1" customFormat="1" ht="16.5" customHeight="1" x14ac:dyDescent="0.2">
      <c r="B85" s="26"/>
      <c r="E85" s="184" t="str">
        <f>E7</f>
        <v>Revizní činnost elektrického zařízení SEE v obvodu OŘ Plzeň 2025</v>
      </c>
      <c r="F85" s="185"/>
      <c r="G85" s="185"/>
      <c r="H85" s="185"/>
      <c r="L85" s="26"/>
    </row>
    <row r="86" spans="2:47" s="1" customFormat="1" ht="12" customHeight="1" x14ac:dyDescent="0.2">
      <c r="B86" s="26"/>
      <c r="C86" s="22" t="s">
        <v>89</v>
      </c>
      <c r="L86" s="26"/>
    </row>
    <row r="87" spans="2:47" s="1" customFormat="1" ht="16.5" customHeight="1" x14ac:dyDescent="0.2">
      <c r="B87" s="26"/>
      <c r="E87" s="174" t="str">
        <f>E9</f>
        <v>01 - Prohlídky oblast Plzeň</v>
      </c>
      <c r="F87" s="183"/>
      <c r="G87" s="183"/>
      <c r="H87" s="183"/>
      <c r="L87" s="26"/>
    </row>
    <row r="88" spans="2:47" s="1" customFormat="1" ht="6.95" customHeight="1" x14ac:dyDescent="0.2">
      <c r="B88" s="26"/>
      <c r="L88" s="26"/>
    </row>
    <row r="89" spans="2:47" s="1" customFormat="1" ht="12" customHeight="1" x14ac:dyDescent="0.2">
      <c r="B89" s="26"/>
      <c r="C89" s="22" t="s">
        <v>17</v>
      </c>
      <c r="F89" s="20" t="str">
        <f>F12</f>
        <v xml:space="preserve"> </v>
      </c>
      <c r="I89" s="22" t="s">
        <v>19</v>
      </c>
      <c r="J89" s="107">
        <f>IF(J12="","",J12)</f>
        <v>45611</v>
      </c>
      <c r="L89" s="26"/>
    </row>
    <row r="90" spans="2:47" s="1" customFormat="1" ht="6.95" customHeight="1" x14ac:dyDescent="0.2">
      <c r="B90" s="26"/>
      <c r="L90" s="26"/>
    </row>
    <row r="91" spans="2:47" s="1" customFormat="1" ht="15.2" customHeight="1" x14ac:dyDescent="0.2">
      <c r="B91" s="26"/>
      <c r="C91" s="22" t="s">
        <v>20</v>
      </c>
      <c r="F91" s="20" t="str">
        <f>E15</f>
        <v xml:space="preserve"> Správa železnic, státní organizace, Oblastní ředitelství Plzeň</v>
      </c>
      <c r="I91" s="22" t="s">
        <v>25</v>
      </c>
      <c r="J91" s="110">
        <f>E21</f>
        <v>0</v>
      </c>
      <c r="L91" s="26"/>
    </row>
    <row r="92" spans="2:47" s="1" customFormat="1" ht="15.2" customHeight="1" x14ac:dyDescent="0.2">
      <c r="B92" s="26"/>
      <c r="C92" s="22" t="s">
        <v>23</v>
      </c>
      <c r="F92" s="20" t="str">
        <f>IF(E18="","",E18)</f>
        <v>Vyplň údaj</v>
      </c>
      <c r="I92" s="22" t="s">
        <v>27</v>
      </c>
      <c r="J92" s="110">
        <f>E24</f>
        <v>0</v>
      </c>
      <c r="L92" s="26"/>
    </row>
    <row r="93" spans="2:47" s="1" customFormat="1" ht="10.35" customHeight="1" x14ac:dyDescent="0.2">
      <c r="B93" s="26"/>
      <c r="L93" s="26"/>
    </row>
    <row r="94" spans="2:47" s="1" customFormat="1" ht="29.25" customHeight="1" x14ac:dyDescent="0.2">
      <c r="B94" s="26"/>
      <c r="C94" s="122" t="s">
        <v>92</v>
      </c>
      <c r="D94" s="80"/>
      <c r="E94" s="80"/>
      <c r="F94" s="80"/>
      <c r="G94" s="80"/>
      <c r="H94" s="80"/>
      <c r="I94" s="80"/>
      <c r="J94" s="123" t="s">
        <v>93</v>
      </c>
      <c r="K94" s="80"/>
      <c r="L94" s="26"/>
    </row>
    <row r="95" spans="2:47" s="1" customFormat="1" ht="10.35" customHeight="1" x14ac:dyDescent="0.2">
      <c r="B95" s="26"/>
      <c r="L95" s="26"/>
    </row>
    <row r="96" spans="2:47" s="1" customFormat="1" ht="22.9" customHeight="1" x14ac:dyDescent="0.2">
      <c r="B96" s="26"/>
      <c r="C96" s="124" t="s">
        <v>94</v>
      </c>
      <c r="J96" s="109">
        <f>J117</f>
        <v>0</v>
      </c>
      <c r="L96" s="26"/>
      <c r="AU96" s="12" t="s">
        <v>95</v>
      </c>
    </row>
    <row r="97" spans="2:12" s="8" customFormat="1" ht="24.95" customHeight="1" x14ac:dyDescent="0.2">
      <c r="B97" s="82"/>
      <c r="D97" s="125" t="s">
        <v>96</v>
      </c>
      <c r="E97" s="126"/>
      <c r="F97" s="126"/>
      <c r="G97" s="126"/>
      <c r="H97" s="126"/>
      <c r="I97" s="126"/>
      <c r="J97" s="127">
        <f>J118</f>
        <v>0</v>
      </c>
      <c r="L97" s="82"/>
    </row>
    <row r="98" spans="2:12" s="1" customFormat="1" ht="21.75" customHeight="1" x14ac:dyDescent="0.2">
      <c r="B98" s="26"/>
      <c r="L98" s="26"/>
    </row>
    <row r="99" spans="2:12" s="1" customFormat="1" ht="6.95" customHeight="1" x14ac:dyDescent="0.2"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26"/>
    </row>
    <row r="103" spans="2:12" s="1" customFormat="1" ht="6.95" customHeight="1" x14ac:dyDescent="0.2"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26"/>
    </row>
    <row r="104" spans="2:12" s="1" customFormat="1" ht="24.95" customHeight="1" x14ac:dyDescent="0.2">
      <c r="B104" s="26"/>
      <c r="C104" s="16" t="s">
        <v>97</v>
      </c>
      <c r="L104" s="26"/>
    </row>
    <row r="105" spans="2:12" s="1" customFormat="1" ht="6.95" customHeight="1" x14ac:dyDescent="0.2">
      <c r="B105" s="26"/>
      <c r="L105" s="26"/>
    </row>
    <row r="106" spans="2:12" s="1" customFormat="1" ht="12" customHeight="1" x14ac:dyDescent="0.2">
      <c r="B106" s="26"/>
      <c r="C106" s="22" t="s">
        <v>206</v>
      </c>
      <c r="L106" s="26"/>
    </row>
    <row r="107" spans="2:12" s="1" customFormat="1" ht="16.5" customHeight="1" x14ac:dyDescent="0.2">
      <c r="B107" s="26"/>
      <c r="E107" s="184" t="str">
        <f>E7</f>
        <v>Revizní činnost elektrického zařízení SEE v obvodu OŘ Plzeň 2025</v>
      </c>
      <c r="F107" s="185"/>
      <c r="G107" s="185"/>
      <c r="H107" s="185"/>
      <c r="L107" s="26"/>
    </row>
    <row r="108" spans="2:12" s="1" customFormat="1" ht="12" customHeight="1" x14ac:dyDescent="0.2">
      <c r="B108" s="26"/>
      <c r="C108" s="22" t="s">
        <v>89</v>
      </c>
      <c r="L108" s="26"/>
    </row>
    <row r="109" spans="2:12" s="1" customFormat="1" ht="16.5" customHeight="1" x14ac:dyDescent="0.2">
      <c r="B109" s="26"/>
      <c r="E109" s="174" t="str">
        <f>E9</f>
        <v>01 - Prohlídky oblast Plzeň</v>
      </c>
      <c r="F109" s="183"/>
      <c r="G109" s="183"/>
      <c r="H109" s="183"/>
      <c r="L109" s="26"/>
    </row>
    <row r="110" spans="2:12" s="1" customFormat="1" ht="6.95" customHeight="1" x14ac:dyDescent="0.2">
      <c r="B110" s="26"/>
      <c r="L110" s="26"/>
    </row>
    <row r="111" spans="2:12" s="1" customFormat="1" ht="12" customHeight="1" x14ac:dyDescent="0.2">
      <c r="B111" s="26"/>
      <c r="C111" s="22" t="s">
        <v>17</v>
      </c>
      <c r="F111" s="20" t="str">
        <f>F12</f>
        <v xml:space="preserve"> </v>
      </c>
      <c r="I111" s="22" t="s">
        <v>19</v>
      </c>
      <c r="J111" s="107">
        <f>IF(J12="","",J12)</f>
        <v>45611</v>
      </c>
      <c r="L111" s="26"/>
    </row>
    <row r="112" spans="2:12" s="1" customFormat="1" ht="6.95" customHeight="1" x14ac:dyDescent="0.2">
      <c r="B112" s="26"/>
      <c r="L112" s="26"/>
    </row>
    <row r="113" spans="2:65" s="1" customFormat="1" ht="15.2" customHeight="1" x14ac:dyDescent="0.2">
      <c r="B113" s="26"/>
      <c r="C113" s="22" t="s">
        <v>20</v>
      </c>
      <c r="F113" s="20" t="str">
        <f>E15</f>
        <v xml:space="preserve"> Správa železnic, státní organizace, Oblastní ředitelství Plzeň</v>
      </c>
      <c r="I113" s="22" t="s">
        <v>25</v>
      </c>
      <c r="J113" s="110">
        <f>E21</f>
        <v>0</v>
      </c>
      <c r="L113" s="26"/>
    </row>
    <row r="114" spans="2:65" s="1" customFormat="1" ht="15.2" customHeight="1" x14ac:dyDescent="0.2">
      <c r="B114" s="26"/>
      <c r="C114" s="22" t="s">
        <v>23</v>
      </c>
      <c r="F114" s="20" t="str">
        <f>IF(E18="","",E18)</f>
        <v>Vyplň údaj</v>
      </c>
      <c r="I114" s="22" t="s">
        <v>27</v>
      </c>
      <c r="J114" s="110">
        <f>E24</f>
        <v>0</v>
      </c>
      <c r="L114" s="26"/>
    </row>
    <row r="115" spans="2:65" s="1" customFormat="1" ht="10.35" customHeight="1" x14ac:dyDescent="0.2">
      <c r="B115" s="26"/>
      <c r="L115" s="26"/>
    </row>
    <row r="116" spans="2:65" s="9" customFormat="1" ht="29.25" customHeight="1" x14ac:dyDescent="0.2">
      <c r="B116" s="83"/>
      <c r="C116" s="128" t="s">
        <v>98</v>
      </c>
      <c r="D116" s="129" t="s">
        <v>53</v>
      </c>
      <c r="E116" s="129" t="s">
        <v>49</v>
      </c>
      <c r="F116" s="129" t="s">
        <v>50</v>
      </c>
      <c r="G116" s="129" t="s">
        <v>99</v>
      </c>
      <c r="H116" s="129" t="s">
        <v>100</v>
      </c>
      <c r="I116" s="129" t="s">
        <v>101</v>
      </c>
      <c r="J116" s="130" t="s">
        <v>93</v>
      </c>
      <c r="K116" s="84" t="s">
        <v>102</v>
      </c>
      <c r="L116" s="83"/>
      <c r="M116" s="50" t="s">
        <v>1</v>
      </c>
      <c r="N116" s="51" t="s">
        <v>33</v>
      </c>
      <c r="O116" s="51" t="s">
        <v>103</v>
      </c>
      <c r="P116" s="51" t="s">
        <v>104</v>
      </c>
      <c r="Q116" s="51" t="s">
        <v>105</v>
      </c>
      <c r="R116" s="51" t="s">
        <v>106</v>
      </c>
      <c r="S116" s="51" t="s">
        <v>107</v>
      </c>
      <c r="T116" s="52" t="s">
        <v>108</v>
      </c>
    </row>
    <row r="117" spans="2:65" s="1" customFormat="1" ht="22.9" customHeight="1" x14ac:dyDescent="0.25">
      <c r="B117" s="26"/>
      <c r="C117" s="55" t="s">
        <v>109</v>
      </c>
      <c r="J117" s="131">
        <f>BK117</f>
        <v>0</v>
      </c>
      <c r="L117" s="26"/>
      <c r="M117" s="53"/>
      <c r="N117" s="45"/>
      <c r="O117" s="45"/>
      <c r="P117" s="85">
        <f>P118</f>
        <v>0</v>
      </c>
      <c r="Q117" s="45"/>
      <c r="R117" s="85">
        <f>R118</f>
        <v>0</v>
      </c>
      <c r="S117" s="45"/>
      <c r="T117" s="86">
        <f>T118</f>
        <v>0</v>
      </c>
      <c r="AT117" s="12" t="s">
        <v>67</v>
      </c>
      <c r="AU117" s="12" t="s">
        <v>95</v>
      </c>
      <c r="BK117" s="87">
        <f>BK118</f>
        <v>0</v>
      </c>
    </row>
    <row r="118" spans="2:65" s="10" customFormat="1" ht="25.9" customHeight="1" x14ac:dyDescent="0.2">
      <c r="B118" s="88"/>
      <c r="D118" s="89" t="s">
        <v>67</v>
      </c>
      <c r="E118" s="132" t="s">
        <v>110</v>
      </c>
      <c r="F118" s="132" t="s">
        <v>111</v>
      </c>
      <c r="J118" s="133">
        <f>BK118</f>
        <v>0</v>
      </c>
      <c r="L118" s="88"/>
      <c r="M118" s="90"/>
      <c r="P118" s="91">
        <f>SUM(P119:P132)</f>
        <v>0</v>
      </c>
      <c r="R118" s="91">
        <f>SUM(R119:R132)</f>
        <v>0</v>
      </c>
      <c r="T118" s="92">
        <f>SUM(T119:T132)</f>
        <v>0</v>
      </c>
      <c r="AR118" s="89" t="s">
        <v>112</v>
      </c>
      <c r="AT118" s="93" t="s">
        <v>67</v>
      </c>
      <c r="AU118" s="93" t="s">
        <v>68</v>
      </c>
      <c r="AY118" s="89" t="s">
        <v>113</v>
      </c>
      <c r="BK118" s="94">
        <f>SUM(BK119:BK132)</f>
        <v>0</v>
      </c>
    </row>
    <row r="119" spans="2:65" s="1" customFormat="1" ht="24.2" customHeight="1" x14ac:dyDescent="0.2">
      <c r="B119" s="26"/>
      <c r="C119" s="134" t="s">
        <v>76</v>
      </c>
      <c r="D119" s="134" t="s">
        <v>114</v>
      </c>
      <c r="E119" s="135" t="s">
        <v>115</v>
      </c>
      <c r="F119" s="136" t="s">
        <v>116</v>
      </c>
      <c r="G119" s="137" t="s">
        <v>117</v>
      </c>
      <c r="H119" s="138">
        <v>13</v>
      </c>
      <c r="I119" s="95"/>
      <c r="J119" s="139">
        <f>ROUND(I119*H119,2)</f>
        <v>0</v>
      </c>
      <c r="K119" s="96"/>
      <c r="L119" s="26"/>
      <c r="M119" s="97" t="s">
        <v>1</v>
      </c>
      <c r="N119" s="98" t="s">
        <v>34</v>
      </c>
      <c r="P119" s="99">
        <f>O119*H119</f>
        <v>0</v>
      </c>
      <c r="Q119" s="99">
        <v>0</v>
      </c>
      <c r="R119" s="99">
        <f>Q119*H119</f>
        <v>0</v>
      </c>
      <c r="S119" s="99">
        <v>0</v>
      </c>
      <c r="T119" s="100">
        <f>S119*H119</f>
        <v>0</v>
      </c>
      <c r="AR119" s="101" t="s">
        <v>118</v>
      </c>
      <c r="AT119" s="101" t="s">
        <v>114</v>
      </c>
      <c r="AU119" s="101" t="s">
        <v>76</v>
      </c>
      <c r="AY119" s="12" t="s">
        <v>113</v>
      </c>
      <c r="BE119" s="102">
        <f>IF(N119="základní",J119,0)</f>
        <v>0</v>
      </c>
      <c r="BF119" s="102">
        <f>IF(N119="snížená",J119,0)</f>
        <v>0</v>
      </c>
      <c r="BG119" s="102">
        <f>IF(N119="zákl. přenesená",J119,0)</f>
        <v>0</v>
      </c>
      <c r="BH119" s="102">
        <f>IF(N119="sníž. přenesená",J119,0)</f>
        <v>0</v>
      </c>
      <c r="BI119" s="102">
        <f>IF(N119="nulová",J119,0)</f>
        <v>0</v>
      </c>
      <c r="BJ119" s="12" t="s">
        <v>76</v>
      </c>
      <c r="BK119" s="102">
        <f>ROUND(I119*H119,2)</f>
        <v>0</v>
      </c>
      <c r="BL119" s="12" t="s">
        <v>118</v>
      </c>
      <c r="BM119" s="101" t="s">
        <v>119</v>
      </c>
    </row>
    <row r="120" spans="2:65" s="1" customFormat="1" ht="175.5" x14ac:dyDescent="0.2">
      <c r="B120" s="26"/>
      <c r="D120" s="140" t="s">
        <v>120</v>
      </c>
      <c r="F120" s="141" t="s">
        <v>121</v>
      </c>
      <c r="L120" s="26"/>
      <c r="M120" s="103"/>
      <c r="T120" s="47"/>
      <c r="AT120" s="12" t="s">
        <v>120</v>
      </c>
      <c r="AU120" s="12" t="s">
        <v>76</v>
      </c>
    </row>
    <row r="121" spans="2:65" s="1" customFormat="1" ht="33" customHeight="1" x14ac:dyDescent="0.2">
      <c r="B121" s="26"/>
      <c r="C121" s="134" t="s">
        <v>78</v>
      </c>
      <c r="D121" s="134" t="s">
        <v>114</v>
      </c>
      <c r="E121" s="135" t="s">
        <v>122</v>
      </c>
      <c r="F121" s="136" t="s">
        <v>123</v>
      </c>
      <c r="G121" s="137" t="s">
        <v>117</v>
      </c>
      <c r="H121" s="138">
        <v>9</v>
      </c>
      <c r="I121" s="95"/>
      <c r="J121" s="139">
        <f>ROUND(I121*H121,2)</f>
        <v>0</v>
      </c>
      <c r="K121" s="96"/>
      <c r="L121" s="26"/>
      <c r="M121" s="97" t="s">
        <v>1</v>
      </c>
      <c r="N121" s="98" t="s">
        <v>34</v>
      </c>
      <c r="P121" s="99">
        <f>O121*H121</f>
        <v>0</v>
      </c>
      <c r="Q121" s="99">
        <v>0</v>
      </c>
      <c r="R121" s="99">
        <f>Q121*H121</f>
        <v>0</v>
      </c>
      <c r="S121" s="99">
        <v>0</v>
      </c>
      <c r="T121" s="100">
        <f>S121*H121</f>
        <v>0</v>
      </c>
      <c r="AR121" s="101" t="s">
        <v>118</v>
      </c>
      <c r="AT121" s="101" t="s">
        <v>114</v>
      </c>
      <c r="AU121" s="101" t="s">
        <v>76</v>
      </c>
      <c r="AY121" s="12" t="s">
        <v>113</v>
      </c>
      <c r="BE121" s="102">
        <f>IF(N121="základní",J121,0)</f>
        <v>0</v>
      </c>
      <c r="BF121" s="102">
        <f>IF(N121="snížená",J121,0)</f>
        <v>0</v>
      </c>
      <c r="BG121" s="102">
        <f>IF(N121="zákl. přenesená",J121,0)</f>
        <v>0</v>
      </c>
      <c r="BH121" s="102">
        <f>IF(N121="sníž. přenesená",J121,0)</f>
        <v>0</v>
      </c>
      <c r="BI121" s="102">
        <f>IF(N121="nulová",J121,0)</f>
        <v>0</v>
      </c>
      <c r="BJ121" s="12" t="s">
        <v>76</v>
      </c>
      <c r="BK121" s="102">
        <f>ROUND(I121*H121,2)</f>
        <v>0</v>
      </c>
      <c r="BL121" s="12" t="s">
        <v>118</v>
      </c>
      <c r="BM121" s="101" t="s">
        <v>124</v>
      </c>
    </row>
    <row r="122" spans="2:65" s="1" customFormat="1" ht="165.75" x14ac:dyDescent="0.2">
      <c r="B122" s="26"/>
      <c r="D122" s="140" t="s">
        <v>120</v>
      </c>
      <c r="F122" s="141" t="s">
        <v>125</v>
      </c>
      <c r="L122" s="26"/>
      <c r="M122" s="103"/>
      <c r="T122" s="47"/>
      <c r="AT122" s="12" t="s">
        <v>120</v>
      </c>
      <c r="AU122" s="12" t="s">
        <v>76</v>
      </c>
    </row>
    <row r="123" spans="2:65" s="1" customFormat="1" ht="37.9" customHeight="1" x14ac:dyDescent="0.2">
      <c r="B123" s="26"/>
      <c r="C123" s="134" t="s">
        <v>126</v>
      </c>
      <c r="D123" s="134" t="s">
        <v>114</v>
      </c>
      <c r="E123" s="135" t="s">
        <v>127</v>
      </c>
      <c r="F123" s="136" t="s">
        <v>128</v>
      </c>
      <c r="G123" s="137" t="s">
        <v>117</v>
      </c>
      <c r="H123" s="138">
        <v>2</v>
      </c>
      <c r="I123" s="95"/>
      <c r="J123" s="139">
        <f>ROUND(I123*H123,2)</f>
        <v>0</v>
      </c>
      <c r="K123" s="96"/>
      <c r="L123" s="26"/>
      <c r="M123" s="97" t="s">
        <v>1</v>
      </c>
      <c r="N123" s="98" t="s">
        <v>34</v>
      </c>
      <c r="P123" s="99">
        <f>O123*H123</f>
        <v>0</v>
      </c>
      <c r="Q123" s="99">
        <v>0</v>
      </c>
      <c r="R123" s="99">
        <f>Q123*H123</f>
        <v>0</v>
      </c>
      <c r="S123" s="99">
        <v>0</v>
      </c>
      <c r="T123" s="100">
        <f>S123*H123</f>
        <v>0</v>
      </c>
      <c r="AR123" s="101" t="s">
        <v>118</v>
      </c>
      <c r="AT123" s="101" t="s">
        <v>114</v>
      </c>
      <c r="AU123" s="101" t="s">
        <v>76</v>
      </c>
      <c r="AY123" s="12" t="s">
        <v>113</v>
      </c>
      <c r="BE123" s="102">
        <f>IF(N123="základní",J123,0)</f>
        <v>0</v>
      </c>
      <c r="BF123" s="102">
        <f>IF(N123="snížená",J123,0)</f>
        <v>0</v>
      </c>
      <c r="BG123" s="102">
        <f>IF(N123="zákl. přenesená",J123,0)</f>
        <v>0</v>
      </c>
      <c r="BH123" s="102">
        <f>IF(N123="sníž. přenesená",J123,0)</f>
        <v>0</v>
      </c>
      <c r="BI123" s="102">
        <f>IF(N123="nulová",J123,0)</f>
        <v>0</v>
      </c>
      <c r="BJ123" s="12" t="s">
        <v>76</v>
      </c>
      <c r="BK123" s="102">
        <f>ROUND(I123*H123,2)</f>
        <v>0</v>
      </c>
      <c r="BL123" s="12" t="s">
        <v>118</v>
      </c>
      <c r="BM123" s="101" t="s">
        <v>129</v>
      </c>
    </row>
    <row r="124" spans="2:65" s="1" customFormat="1" ht="97.5" x14ac:dyDescent="0.2">
      <c r="B124" s="26"/>
      <c r="D124" s="140" t="s">
        <v>120</v>
      </c>
      <c r="F124" s="141" t="s">
        <v>130</v>
      </c>
      <c r="L124" s="26"/>
      <c r="M124" s="103"/>
      <c r="T124" s="47"/>
      <c r="AT124" s="12" t="s">
        <v>120</v>
      </c>
      <c r="AU124" s="12" t="s">
        <v>76</v>
      </c>
    </row>
    <row r="125" spans="2:65" s="1" customFormat="1" ht="24.2" customHeight="1" x14ac:dyDescent="0.2">
      <c r="B125" s="26"/>
      <c r="C125" s="134" t="s">
        <v>112</v>
      </c>
      <c r="D125" s="134" t="s">
        <v>114</v>
      </c>
      <c r="E125" s="135" t="s">
        <v>131</v>
      </c>
      <c r="F125" s="136" t="s">
        <v>132</v>
      </c>
      <c r="G125" s="137" t="s">
        <v>117</v>
      </c>
      <c r="H125" s="138">
        <v>1</v>
      </c>
      <c r="I125" s="95"/>
      <c r="J125" s="139">
        <f>ROUND(I125*H125,2)</f>
        <v>0</v>
      </c>
      <c r="K125" s="96"/>
      <c r="L125" s="26"/>
      <c r="M125" s="97" t="s">
        <v>1</v>
      </c>
      <c r="N125" s="98" t="s">
        <v>34</v>
      </c>
      <c r="P125" s="99">
        <f>O125*H125</f>
        <v>0</v>
      </c>
      <c r="Q125" s="99">
        <v>0</v>
      </c>
      <c r="R125" s="99">
        <f>Q125*H125</f>
        <v>0</v>
      </c>
      <c r="S125" s="99">
        <v>0</v>
      </c>
      <c r="T125" s="100">
        <f>S125*H125</f>
        <v>0</v>
      </c>
      <c r="AR125" s="101" t="s">
        <v>118</v>
      </c>
      <c r="AT125" s="101" t="s">
        <v>114</v>
      </c>
      <c r="AU125" s="101" t="s">
        <v>76</v>
      </c>
      <c r="AY125" s="12" t="s">
        <v>113</v>
      </c>
      <c r="BE125" s="102">
        <f>IF(N125="základní",J125,0)</f>
        <v>0</v>
      </c>
      <c r="BF125" s="102">
        <f>IF(N125="snížená",J125,0)</f>
        <v>0</v>
      </c>
      <c r="BG125" s="102">
        <f>IF(N125="zákl. přenesená",J125,0)</f>
        <v>0</v>
      </c>
      <c r="BH125" s="102">
        <f>IF(N125="sníž. přenesená",J125,0)</f>
        <v>0</v>
      </c>
      <c r="BI125" s="102">
        <f>IF(N125="nulová",J125,0)</f>
        <v>0</v>
      </c>
      <c r="BJ125" s="12" t="s">
        <v>76</v>
      </c>
      <c r="BK125" s="102">
        <f>ROUND(I125*H125,2)</f>
        <v>0</v>
      </c>
      <c r="BL125" s="12" t="s">
        <v>118</v>
      </c>
      <c r="BM125" s="101" t="s">
        <v>133</v>
      </c>
    </row>
    <row r="126" spans="2:65" s="1" customFormat="1" ht="29.25" x14ac:dyDescent="0.2">
      <c r="B126" s="26"/>
      <c r="D126" s="140" t="s">
        <v>120</v>
      </c>
      <c r="F126" s="141" t="s">
        <v>134</v>
      </c>
      <c r="L126" s="26"/>
      <c r="M126" s="103"/>
      <c r="T126" s="47"/>
      <c r="AT126" s="12" t="s">
        <v>120</v>
      </c>
      <c r="AU126" s="12" t="s">
        <v>76</v>
      </c>
    </row>
    <row r="127" spans="2:65" s="1" customFormat="1" ht="24.2" customHeight="1" x14ac:dyDescent="0.2">
      <c r="B127" s="26"/>
      <c r="C127" s="134" t="s">
        <v>135</v>
      </c>
      <c r="D127" s="134" t="s">
        <v>114</v>
      </c>
      <c r="E127" s="135" t="s">
        <v>136</v>
      </c>
      <c r="F127" s="136" t="s">
        <v>137</v>
      </c>
      <c r="G127" s="137" t="s">
        <v>117</v>
      </c>
      <c r="H127" s="138">
        <v>4</v>
      </c>
      <c r="I127" s="95"/>
      <c r="J127" s="139">
        <f>ROUND(I127*H127,2)</f>
        <v>0</v>
      </c>
      <c r="K127" s="96"/>
      <c r="L127" s="26"/>
      <c r="M127" s="97" t="s">
        <v>1</v>
      </c>
      <c r="N127" s="98" t="s">
        <v>34</v>
      </c>
      <c r="P127" s="99">
        <f>O127*H127</f>
        <v>0</v>
      </c>
      <c r="Q127" s="99">
        <v>0</v>
      </c>
      <c r="R127" s="99">
        <f>Q127*H127</f>
        <v>0</v>
      </c>
      <c r="S127" s="99">
        <v>0</v>
      </c>
      <c r="T127" s="100">
        <f>S127*H127</f>
        <v>0</v>
      </c>
      <c r="AR127" s="101" t="s">
        <v>118</v>
      </c>
      <c r="AT127" s="101" t="s">
        <v>114</v>
      </c>
      <c r="AU127" s="101" t="s">
        <v>76</v>
      </c>
      <c r="AY127" s="12" t="s">
        <v>113</v>
      </c>
      <c r="BE127" s="102">
        <f>IF(N127="základní",J127,0)</f>
        <v>0</v>
      </c>
      <c r="BF127" s="102">
        <f>IF(N127="snížená",J127,0)</f>
        <v>0</v>
      </c>
      <c r="BG127" s="102">
        <f>IF(N127="zákl. přenesená",J127,0)</f>
        <v>0</v>
      </c>
      <c r="BH127" s="102">
        <f>IF(N127="sníž. přenesená",J127,0)</f>
        <v>0</v>
      </c>
      <c r="BI127" s="102">
        <f>IF(N127="nulová",J127,0)</f>
        <v>0</v>
      </c>
      <c r="BJ127" s="12" t="s">
        <v>76</v>
      </c>
      <c r="BK127" s="102">
        <f>ROUND(I127*H127,2)</f>
        <v>0</v>
      </c>
      <c r="BL127" s="12" t="s">
        <v>118</v>
      </c>
      <c r="BM127" s="101" t="s">
        <v>138</v>
      </c>
    </row>
    <row r="128" spans="2:65" s="1" customFormat="1" ht="107.25" x14ac:dyDescent="0.2">
      <c r="B128" s="26"/>
      <c r="D128" s="140" t="s">
        <v>120</v>
      </c>
      <c r="F128" s="141" t="s">
        <v>139</v>
      </c>
      <c r="L128" s="26"/>
      <c r="M128" s="103"/>
      <c r="T128" s="47"/>
      <c r="AT128" s="12" t="s">
        <v>120</v>
      </c>
      <c r="AU128" s="12" t="s">
        <v>76</v>
      </c>
    </row>
    <row r="129" spans="2:65" s="1" customFormat="1" ht="24.2" customHeight="1" x14ac:dyDescent="0.2">
      <c r="B129" s="26"/>
      <c r="C129" s="134" t="s">
        <v>140</v>
      </c>
      <c r="D129" s="134" t="s">
        <v>114</v>
      </c>
      <c r="E129" s="135" t="s">
        <v>141</v>
      </c>
      <c r="F129" s="136" t="s">
        <v>142</v>
      </c>
      <c r="G129" s="137" t="s">
        <v>117</v>
      </c>
      <c r="H129" s="138">
        <v>1</v>
      </c>
      <c r="I129" s="95"/>
      <c r="J129" s="139">
        <f>ROUND(I129*H129,2)</f>
        <v>0</v>
      </c>
      <c r="K129" s="96"/>
      <c r="L129" s="26"/>
      <c r="M129" s="97" t="s">
        <v>1</v>
      </c>
      <c r="N129" s="98" t="s">
        <v>34</v>
      </c>
      <c r="P129" s="99">
        <f>O129*H129</f>
        <v>0</v>
      </c>
      <c r="Q129" s="99">
        <v>0</v>
      </c>
      <c r="R129" s="99">
        <f>Q129*H129</f>
        <v>0</v>
      </c>
      <c r="S129" s="99">
        <v>0</v>
      </c>
      <c r="T129" s="100">
        <f>S129*H129</f>
        <v>0</v>
      </c>
      <c r="AR129" s="101" t="s">
        <v>118</v>
      </c>
      <c r="AT129" s="101" t="s">
        <v>114</v>
      </c>
      <c r="AU129" s="101" t="s">
        <v>76</v>
      </c>
      <c r="AY129" s="12" t="s">
        <v>113</v>
      </c>
      <c r="BE129" s="102">
        <f>IF(N129="základní",J129,0)</f>
        <v>0</v>
      </c>
      <c r="BF129" s="102">
        <f>IF(N129="snížená",J129,0)</f>
        <v>0</v>
      </c>
      <c r="BG129" s="102">
        <f>IF(N129="zákl. přenesená",J129,0)</f>
        <v>0</v>
      </c>
      <c r="BH129" s="102">
        <f>IF(N129="sníž. přenesená",J129,0)</f>
        <v>0</v>
      </c>
      <c r="BI129" s="102">
        <f>IF(N129="nulová",J129,0)</f>
        <v>0</v>
      </c>
      <c r="BJ129" s="12" t="s">
        <v>76</v>
      </c>
      <c r="BK129" s="102">
        <f>ROUND(I129*H129,2)</f>
        <v>0</v>
      </c>
      <c r="BL129" s="12" t="s">
        <v>118</v>
      </c>
      <c r="BM129" s="101" t="s">
        <v>143</v>
      </c>
    </row>
    <row r="130" spans="2:65" s="1" customFormat="1" ht="48.75" x14ac:dyDescent="0.2">
      <c r="B130" s="26"/>
      <c r="D130" s="140" t="s">
        <v>120</v>
      </c>
      <c r="F130" s="141" t="s">
        <v>144</v>
      </c>
      <c r="L130" s="26"/>
      <c r="M130" s="103"/>
      <c r="T130" s="47"/>
      <c r="AT130" s="12" t="s">
        <v>120</v>
      </c>
      <c r="AU130" s="12" t="s">
        <v>76</v>
      </c>
    </row>
    <row r="131" spans="2:65" s="1" customFormat="1" ht="24.2" customHeight="1" x14ac:dyDescent="0.2">
      <c r="B131" s="26"/>
      <c r="C131" s="134" t="s">
        <v>145</v>
      </c>
      <c r="D131" s="134" t="s">
        <v>114</v>
      </c>
      <c r="E131" s="135" t="s">
        <v>146</v>
      </c>
      <c r="F131" s="136" t="s">
        <v>147</v>
      </c>
      <c r="G131" s="137" t="s">
        <v>117</v>
      </c>
      <c r="H131" s="138">
        <v>1</v>
      </c>
      <c r="I131" s="95"/>
      <c r="J131" s="139">
        <f>ROUND(I131*H131,2)</f>
        <v>0</v>
      </c>
      <c r="K131" s="96"/>
      <c r="L131" s="26"/>
      <c r="M131" s="97" t="s">
        <v>1</v>
      </c>
      <c r="N131" s="98" t="s">
        <v>34</v>
      </c>
      <c r="P131" s="99">
        <f>O131*H131</f>
        <v>0</v>
      </c>
      <c r="Q131" s="99">
        <v>0</v>
      </c>
      <c r="R131" s="99">
        <f>Q131*H131</f>
        <v>0</v>
      </c>
      <c r="S131" s="99">
        <v>0</v>
      </c>
      <c r="T131" s="100">
        <f>S131*H131</f>
        <v>0</v>
      </c>
      <c r="AR131" s="101" t="s">
        <v>118</v>
      </c>
      <c r="AT131" s="101" t="s">
        <v>114</v>
      </c>
      <c r="AU131" s="101" t="s">
        <v>76</v>
      </c>
      <c r="AY131" s="12" t="s">
        <v>113</v>
      </c>
      <c r="BE131" s="102">
        <f>IF(N131="základní",J131,0)</f>
        <v>0</v>
      </c>
      <c r="BF131" s="102">
        <f>IF(N131="snížená",J131,0)</f>
        <v>0</v>
      </c>
      <c r="BG131" s="102">
        <f>IF(N131="zákl. přenesená",J131,0)</f>
        <v>0</v>
      </c>
      <c r="BH131" s="102">
        <f>IF(N131="sníž. přenesená",J131,0)</f>
        <v>0</v>
      </c>
      <c r="BI131" s="102">
        <f>IF(N131="nulová",J131,0)</f>
        <v>0</v>
      </c>
      <c r="BJ131" s="12" t="s">
        <v>76</v>
      </c>
      <c r="BK131" s="102">
        <f>ROUND(I131*H131,2)</f>
        <v>0</v>
      </c>
      <c r="BL131" s="12" t="s">
        <v>118</v>
      </c>
      <c r="BM131" s="101" t="s">
        <v>148</v>
      </c>
    </row>
    <row r="132" spans="2:65" s="1" customFormat="1" ht="39" x14ac:dyDescent="0.2">
      <c r="B132" s="26"/>
      <c r="D132" s="140" t="s">
        <v>120</v>
      </c>
      <c r="F132" s="141" t="s">
        <v>149</v>
      </c>
      <c r="L132" s="26"/>
      <c r="M132" s="104"/>
      <c r="N132" s="105"/>
      <c r="O132" s="105"/>
      <c r="P132" s="105"/>
      <c r="Q132" s="105"/>
      <c r="R132" s="105"/>
      <c r="S132" s="105"/>
      <c r="T132" s="106"/>
      <c r="AT132" s="12" t="s">
        <v>120</v>
      </c>
      <c r="AU132" s="12" t="s">
        <v>76</v>
      </c>
    </row>
    <row r="133" spans="2:65" s="1" customFormat="1" ht="6.95" customHeight="1" x14ac:dyDescent="0.2">
      <c r="B133" s="37"/>
      <c r="C133" s="38"/>
      <c r="D133" s="38"/>
      <c r="E133" s="38"/>
      <c r="F133" s="38"/>
      <c r="G133" s="38"/>
      <c r="H133" s="38"/>
      <c r="I133" s="38"/>
      <c r="J133" s="38"/>
      <c r="K133" s="38"/>
      <c r="L133" s="26"/>
    </row>
  </sheetData>
  <sheetProtection algorithmName="SHA-512" hashValue="5emi9MB4a7kgd0kNjyz94gVySCZoYoEy5U/O7pCJ7EPXgpJ8Ol/wREGEAuhVtyhHNIsdZ813LV4xavirmE1yAA==" saltValue="Efh+ii/m/aROsaFqh1SGiw==" spinCount="100000" sheet="1" objects="1" scenarios="1"/>
  <autoFilter ref="C116:K132" xr:uid="{00000000-0009-0000-0000-000001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33"/>
  <sheetViews>
    <sheetView showGridLines="0" workbookViewId="0">
      <selection activeCell="C107" sqref="C107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44" t="s">
        <v>5</v>
      </c>
      <c r="M2" s="145"/>
      <c r="N2" s="145"/>
      <c r="O2" s="145"/>
      <c r="P2" s="145"/>
      <c r="Q2" s="145"/>
      <c r="R2" s="145"/>
      <c r="S2" s="145"/>
      <c r="T2" s="145"/>
      <c r="U2" s="145"/>
      <c r="V2" s="145"/>
      <c r="AT2" s="12" t="s">
        <v>81</v>
      </c>
    </row>
    <row r="3" spans="2:46" ht="6.95" customHeight="1" x14ac:dyDescent="0.2">
      <c r="B3" s="13"/>
      <c r="C3" s="14"/>
      <c r="D3" s="14"/>
      <c r="E3" s="14"/>
      <c r="F3" s="14"/>
      <c r="G3" s="14"/>
      <c r="H3" s="14"/>
      <c r="I3" s="14"/>
      <c r="J3" s="14"/>
      <c r="K3" s="14"/>
      <c r="L3" s="15"/>
      <c r="AT3" s="12" t="s">
        <v>78</v>
      </c>
    </row>
    <row r="4" spans="2:46" ht="24.95" customHeight="1" x14ac:dyDescent="0.2">
      <c r="B4" s="15"/>
      <c r="D4" s="16" t="s">
        <v>88</v>
      </c>
      <c r="L4" s="15"/>
      <c r="M4" s="78" t="s">
        <v>9</v>
      </c>
      <c r="AT4" s="12" t="s">
        <v>3</v>
      </c>
    </row>
    <row r="5" spans="2:46" ht="6.95" customHeight="1" x14ac:dyDescent="0.2">
      <c r="B5" s="15"/>
      <c r="L5" s="15"/>
    </row>
    <row r="6" spans="2:46" ht="12" customHeight="1" x14ac:dyDescent="0.2">
      <c r="B6" s="15"/>
      <c r="D6" s="22" t="s">
        <v>206</v>
      </c>
      <c r="L6" s="15"/>
    </row>
    <row r="7" spans="2:46" ht="16.5" customHeight="1" x14ac:dyDescent="0.2">
      <c r="B7" s="15"/>
      <c r="E7" s="184" t="str">
        <f>'Rekapitulace služby'!K6</f>
        <v>Revizní činnost elektrického zařízení SEE v obvodu OŘ Plzeň 2025</v>
      </c>
      <c r="F7" s="185"/>
      <c r="G7" s="185"/>
      <c r="H7" s="185"/>
      <c r="L7" s="15"/>
    </row>
    <row r="8" spans="2:46" s="1" customFormat="1" ht="12" customHeight="1" x14ac:dyDescent="0.2">
      <c r="B8" s="26"/>
      <c r="D8" s="22" t="s">
        <v>89</v>
      </c>
      <c r="L8" s="26"/>
    </row>
    <row r="9" spans="2:46" s="1" customFormat="1" ht="16.5" customHeight="1" x14ac:dyDescent="0.2">
      <c r="B9" s="26"/>
      <c r="E9" s="174" t="s">
        <v>150</v>
      </c>
      <c r="F9" s="183"/>
      <c r="G9" s="183"/>
      <c r="H9" s="183"/>
      <c r="L9" s="26"/>
    </row>
    <row r="10" spans="2:46" s="1" customFormat="1" x14ac:dyDescent="0.2">
      <c r="B10" s="26"/>
      <c r="L10" s="26"/>
    </row>
    <row r="11" spans="2:46" s="1" customFormat="1" ht="12" customHeight="1" x14ac:dyDescent="0.2">
      <c r="B11" s="26"/>
      <c r="D11" s="22" t="s">
        <v>15</v>
      </c>
      <c r="F11" s="20" t="s">
        <v>1</v>
      </c>
      <c r="I11" s="22" t="s">
        <v>16</v>
      </c>
      <c r="J11" s="20" t="s">
        <v>1</v>
      </c>
      <c r="L11" s="26"/>
    </row>
    <row r="12" spans="2:46" s="1" customFormat="1" ht="12" customHeight="1" x14ac:dyDescent="0.2">
      <c r="B12" s="26"/>
      <c r="D12" s="22" t="s">
        <v>17</v>
      </c>
      <c r="F12" s="20" t="s">
        <v>18</v>
      </c>
      <c r="I12" s="22" t="s">
        <v>19</v>
      </c>
      <c r="J12" s="142">
        <f>'Rekapitulace služby'!AN8</f>
        <v>45611</v>
      </c>
      <c r="L12" s="26"/>
    </row>
    <row r="13" spans="2:46" s="1" customFormat="1" ht="10.9" customHeight="1" x14ac:dyDescent="0.2">
      <c r="B13" s="26"/>
      <c r="L13" s="26"/>
    </row>
    <row r="14" spans="2:46" s="1" customFormat="1" ht="12" customHeight="1" x14ac:dyDescent="0.2">
      <c r="B14" s="26"/>
      <c r="D14" s="22" t="s">
        <v>20</v>
      </c>
      <c r="I14" s="22" t="s">
        <v>21</v>
      </c>
      <c r="J14" s="20">
        <f>IF('Rekapitulace služby'!AN10="","",'Rekapitulace služby'!AN10)</f>
        <v>70994234</v>
      </c>
      <c r="L14" s="26"/>
    </row>
    <row r="15" spans="2:46" s="1" customFormat="1" ht="18" customHeight="1" x14ac:dyDescent="0.2">
      <c r="B15" s="26"/>
      <c r="E15" s="20" t="str">
        <f>IF('Rekapitulace služby'!E11="","",'Rekapitulace služby'!E11)</f>
        <v xml:space="preserve"> Správa železnic, státní organizace, Oblastní ředitelství Plzeň</v>
      </c>
      <c r="I15" s="22" t="s">
        <v>22</v>
      </c>
      <c r="J15" s="20" t="str">
        <f>IF('Rekapitulace služby'!AN11="","",'Rekapitulace služby'!AN11)</f>
        <v>CZ70994234</v>
      </c>
      <c r="L15" s="26"/>
    </row>
    <row r="16" spans="2:46" s="1" customFormat="1" ht="6.95" customHeight="1" x14ac:dyDescent="0.2">
      <c r="B16" s="26"/>
      <c r="L16" s="26"/>
    </row>
    <row r="17" spans="2:12" s="1" customFormat="1" ht="12" customHeight="1" x14ac:dyDescent="0.2">
      <c r="B17" s="26"/>
      <c r="D17" s="22" t="s">
        <v>23</v>
      </c>
      <c r="I17" s="22" t="s">
        <v>21</v>
      </c>
      <c r="J17" s="23" t="str">
        <f>'Rekapitulace služby'!AN13</f>
        <v>Vyplň údaj</v>
      </c>
      <c r="L17" s="26"/>
    </row>
    <row r="18" spans="2:12" s="1" customFormat="1" ht="18" customHeight="1" x14ac:dyDescent="0.2">
      <c r="B18" s="26"/>
      <c r="E18" s="186" t="str">
        <f>'Rekapitulace služby'!E14</f>
        <v>Vyplň údaj</v>
      </c>
      <c r="F18" s="187"/>
      <c r="G18" s="187"/>
      <c r="H18" s="187"/>
      <c r="I18" s="22" t="s">
        <v>22</v>
      </c>
      <c r="J18" s="23" t="str">
        <f>'Rekapitulace služby'!AN14</f>
        <v>Vyplň údaj</v>
      </c>
      <c r="L18" s="26"/>
    </row>
    <row r="19" spans="2:12" s="1" customFormat="1" ht="6.95" customHeight="1" x14ac:dyDescent="0.2">
      <c r="B19" s="26"/>
      <c r="L19" s="26"/>
    </row>
    <row r="20" spans="2:12" s="1" customFormat="1" ht="12" customHeight="1" x14ac:dyDescent="0.2">
      <c r="B20" s="26"/>
      <c r="D20" s="22"/>
      <c r="I20" s="22"/>
      <c r="J20" s="20" t="str">
        <f>IF('Rekapitulace služby'!AN16="","",'Rekapitulace služby'!AN16)</f>
        <v/>
      </c>
      <c r="L20" s="26"/>
    </row>
    <row r="21" spans="2:12" s="1" customFormat="1" ht="18" customHeight="1" x14ac:dyDescent="0.2">
      <c r="B21" s="26"/>
      <c r="E21" s="20"/>
      <c r="I21" s="22"/>
      <c r="J21" s="20" t="str">
        <f>IF('Rekapitulace služby'!AN17="","",'Rekapitulace služby'!AN17)</f>
        <v/>
      </c>
      <c r="L21" s="26"/>
    </row>
    <row r="22" spans="2:12" s="1" customFormat="1" ht="6.95" customHeight="1" x14ac:dyDescent="0.2">
      <c r="B22" s="26"/>
      <c r="L22" s="26"/>
    </row>
    <row r="23" spans="2:12" s="1" customFormat="1" ht="12" customHeight="1" x14ac:dyDescent="0.2">
      <c r="B23" s="26"/>
      <c r="D23" s="22"/>
      <c r="I23" s="22"/>
      <c r="J23" s="20" t="str">
        <f>IF('Rekapitulace služby'!AN19="","",'Rekapitulace služby'!AN19)</f>
        <v/>
      </c>
      <c r="L23" s="26"/>
    </row>
    <row r="24" spans="2:12" s="1" customFormat="1" ht="18" customHeight="1" x14ac:dyDescent="0.2">
      <c r="B24" s="26"/>
      <c r="E24" s="20"/>
      <c r="I24" s="22"/>
      <c r="J24" s="20" t="str">
        <f>IF('Rekapitulace služby'!AN20="","",'Rekapitulace služby'!AN20)</f>
        <v/>
      </c>
      <c r="L24" s="26"/>
    </row>
    <row r="25" spans="2:12" s="1" customFormat="1" ht="6.95" customHeight="1" x14ac:dyDescent="0.2">
      <c r="B25" s="26"/>
      <c r="L25" s="26"/>
    </row>
    <row r="26" spans="2:12" s="1" customFormat="1" ht="12" customHeight="1" x14ac:dyDescent="0.2">
      <c r="B26" s="26"/>
      <c r="D26" s="22" t="s">
        <v>28</v>
      </c>
      <c r="L26" s="26"/>
    </row>
    <row r="27" spans="2:12" s="7" customFormat="1" ht="16.5" customHeight="1" x14ac:dyDescent="0.2">
      <c r="B27" s="79"/>
      <c r="E27" s="156" t="s">
        <v>1</v>
      </c>
      <c r="F27" s="156"/>
      <c r="G27" s="156"/>
      <c r="H27" s="156"/>
      <c r="L27" s="79"/>
    </row>
    <row r="28" spans="2:12" s="1" customFormat="1" ht="6.95" customHeight="1" x14ac:dyDescent="0.2">
      <c r="B28" s="26"/>
      <c r="L28" s="26"/>
    </row>
    <row r="29" spans="2:12" s="1" customFormat="1" ht="6.95" customHeight="1" x14ac:dyDescent="0.2">
      <c r="B29" s="26"/>
      <c r="D29" s="45"/>
      <c r="E29" s="45"/>
      <c r="F29" s="45"/>
      <c r="G29" s="45"/>
      <c r="H29" s="45"/>
      <c r="I29" s="45"/>
      <c r="J29" s="45"/>
      <c r="K29" s="45"/>
      <c r="L29" s="26"/>
    </row>
    <row r="30" spans="2:12" s="1" customFormat="1" ht="25.35" customHeight="1" x14ac:dyDescent="0.2">
      <c r="B30" s="26"/>
      <c r="D30" s="113" t="s">
        <v>29</v>
      </c>
      <c r="J30" s="109">
        <f>ROUND(J117, 2)</f>
        <v>0</v>
      </c>
      <c r="L30" s="26"/>
    </row>
    <row r="31" spans="2:12" s="1" customFormat="1" ht="6.95" customHeight="1" x14ac:dyDescent="0.2">
      <c r="B31" s="26"/>
      <c r="D31" s="45"/>
      <c r="E31" s="45"/>
      <c r="F31" s="45"/>
      <c r="G31" s="45"/>
      <c r="H31" s="45"/>
      <c r="I31" s="45"/>
      <c r="J31" s="45"/>
      <c r="K31" s="45"/>
      <c r="L31" s="26"/>
    </row>
    <row r="32" spans="2:12" s="1" customFormat="1" ht="14.45" customHeight="1" x14ac:dyDescent="0.2">
      <c r="B32" s="26"/>
      <c r="F32" s="111" t="s">
        <v>31</v>
      </c>
      <c r="I32" s="111" t="s">
        <v>30</v>
      </c>
      <c r="J32" s="111" t="s">
        <v>32</v>
      </c>
      <c r="L32" s="26"/>
    </row>
    <row r="33" spans="2:12" s="1" customFormat="1" ht="14.45" customHeight="1" x14ac:dyDescent="0.2">
      <c r="B33" s="26"/>
      <c r="D33" s="108" t="s">
        <v>33</v>
      </c>
      <c r="E33" s="22" t="s">
        <v>34</v>
      </c>
      <c r="F33" s="114">
        <f>ROUND((SUM(BE117:BE132)),  2)</f>
        <v>0</v>
      </c>
      <c r="I33" s="115">
        <v>0.21</v>
      </c>
      <c r="J33" s="114">
        <f>ROUND(((SUM(BE117:BE132))*I33),  2)</f>
        <v>0</v>
      </c>
      <c r="L33" s="26"/>
    </row>
    <row r="34" spans="2:12" s="1" customFormat="1" ht="14.45" customHeight="1" x14ac:dyDescent="0.2">
      <c r="B34" s="26"/>
      <c r="E34" s="22" t="s">
        <v>35</v>
      </c>
      <c r="F34" s="114">
        <f>ROUND((SUM(BF117:BF132)),  2)</f>
        <v>0</v>
      </c>
      <c r="I34" s="115">
        <v>0.12</v>
      </c>
      <c r="J34" s="114">
        <f>ROUND(((SUM(BF117:BF132))*I34),  2)</f>
        <v>0</v>
      </c>
      <c r="L34" s="26"/>
    </row>
    <row r="35" spans="2:12" s="1" customFormat="1" ht="14.45" hidden="1" customHeight="1" x14ac:dyDescent="0.2">
      <c r="B35" s="26"/>
      <c r="E35" s="22" t="s">
        <v>36</v>
      </c>
      <c r="F35" s="114">
        <f>ROUND((SUM(BG117:BG132)),  2)</f>
        <v>0</v>
      </c>
      <c r="I35" s="115">
        <v>0.21</v>
      </c>
      <c r="J35" s="114">
        <f>0</f>
        <v>0</v>
      </c>
      <c r="L35" s="26"/>
    </row>
    <row r="36" spans="2:12" s="1" customFormat="1" ht="14.45" hidden="1" customHeight="1" x14ac:dyDescent="0.2">
      <c r="B36" s="26"/>
      <c r="E36" s="22" t="s">
        <v>37</v>
      </c>
      <c r="F36" s="114">
        <f>ROUND((SUM(BH117:BH132)),  2)</f>
        <v>0</v>
      </c>
      <c r="I36" s="115">
        <v>0.12</v>
      </c>
      <c r="J36" s="114">
        <f>0</f>
        <v>0</v>
      </c>
      <c r="L36" s="26"/>
    </row>
    <row r="37" spans="2:12" s="1" customFormat="1" ht="14.45" hidden="1" customHeight="1" x14ac:dyDescent="0.2">
      <c r="B37" s="26"/>
      <c r="E37" s="22" t="s">
        <v>38</v>
      </c>
      <c r="F37" s="114">
        <f>ROUND((SUM(BI117:BI132)),  2)</f>
        <v>0</v>
      </c>
      <c r="I37" s="115">
        <v>0</v>
      </c>
      <c r="J37" s="114">
        <f>0</f>
        <v>0</v>
      </c>
      <c r="L37" s="26"/>
    </row>
    <row r="38" spans="2:12" s="1" customFormat="1" ht="6.95" customHeight="1" x14ac:dyDescent="0.2">
      <c r="B38" s="26"/>
      <c r="L38" s="26"/>
    </row>
    <row r="39" spans="2:12" s="1" customFormat="1" ht="25.35" customHeight="1" x14ac:dyDescent="0.2">
      <c r="B39" s="26"/>
      <c r="C39" s="80"/>
      <c r="D39" s="116" t="s">
        <v>39</v>
      </c>
      <c r="E39" s="48"/>
      <c r="F39" s="48"/>
      <c r="G39" s="117" t="s">
        <v>40</v>
      </c>
      <c r="H39" s="118" t="s">
        <v>41</v>
      </c>
      <c r="I39" s="48"/>
      <c r="J39" s="119">
        <f>SUM(J30:J37)</f>
        <v>0</v>
      </c>
      <c r="K39" s="81"/>
      <c r="L39" s="26"/>
    </row>
    <row r="40" spans="2:12" s="1" customFormat="1" ht="14.45" customHeight="1" x14ac:dyDescent="0.2">
      <c r="B40" s="26"/>
      <c r="L40" s="26"/>
    </row>
    <row r="41" spans="2:12" ht="14.45" customHeight="1" x14ac:dyDescent="0.2">
      <c r="B41" s="15"/>
      <c r="L41" s="15"/>
    </row>
    <row r="42" spans="2:12" ht="14.45" customHeight="1" x14ac:dyDescent="0.2">
      <c r="B42" s="15"/>
      <c r="L42" s="15"/>
    </row>
    <row r="43" spans="2:12" ht="14.45" customHeight="1" x14ac:dyDescent="0.2">
      <c r="B43" s="15"/>
      <c r="L43" s="15"/>
    </row>
    <row r="44" spans="2:12" ht="14.45" customHeight="1" x14ac:dyDescent="0.2">
      <c r="B44" s="15"/>
      <c r="L44" s="15"/>
    </row>
    <row r="45" spans="2:12" ht="14.45" customHeight="1" x14ac:dyDescent="0.2">
      <c r="B45" s="15"/>
      <c r="L45" s="15"/>
    </row>
    <row r="46" spans="2:12" ht="14.45" customHeight="1" x14ac:dyDescent="0.2">
      <c r="B46" s="15"/>
      <c r="L46" s="15"/>
    </row>
    <row r="47" spans="2:12" ht="14.45" customHeight="1" x14ac:dyDescent="0.2">
      <c r="B47" s="15"/>
      <c r="L47" s="15"/>
    </row>
    <row r="48" spans="2:12" ht="14.45" customHeight="1" x14ac:dyDescent="0.2">
      <c r="B48" s="15"/>
      <c r="L48" s="15"/>
    </row>
    <row r="49" spans="2:12" ht="14.45" customHeight="1" x14ac:dyDescent="0.2">
      <c r="B49" s="15"/>
      <c r="L49" s="15"/>
    </row>
    <row r="50" spans="2:12" s="1" customFormat="1" ht="14.45" customHeight="1" x14ac:dyDescent="0.2">
      <c r="B50" s="26"/>
      <c r="D50" s="34" t="s">
        <v>42</v>
      </c>
      <c r="E50" s="35"/>
      <c r="F50" s="35"/>
      <c r="G50" s="34" t="s">
        <v>43</v>
      </c>
      <c r="H50" s="35"/>
      <c r="I50" s="35"/>
      <c r="J50" s="35"/>
      <c r="K50" s="35"/>
      <c r="L50" s="26"/>
    </row>
    <row r="51" spans="2:12" x14ac:dyDescent="0.2">
      <c r="B51" s="15"/>
      <c r="L51" s="15"/>
    </row>
    <row r="52" spans="2:12" x14ac:dyDescent="0.2">
      <c r="B52" s="15"/>
      <c r="L52" s="15"/>
    </row>
    <row r="53" spans="2:12" x14ac:dyDescent="0.2">
      <c r="B53" s="15"/>
      <c r="L53" s="15"/>
    </row>
    <row r="54" spans="2:12" x14ac:dyDescent="0.2">
      <c r="B54" s="15"/>
      <c r="L54" s="15"/>
    </row>
    <row r="55" spans="2:12" x14ac:dyDescent="0.2">
      <c r="B55" s="15"/>
      <c r="L55" s="15"/>
    </row>
    <row r="56" spans="2:12" x14ac:dyDescent="0.2">
      <c r="B56" s="15"/>
      <c r="L56" s="15"/>
    </row>
    <row r="57" spans="2:12" x14ac:dyDescent="0.2">
      <c r="B57" s="15"/>
      <c r="L57" s="15"/>
    </row>
    <row r="58" spans="2:12" x14ac:dyDescent="0.2">
      <c r="B58" s="15"/>
      <c r="L58" s="15"/>
    </row>
    <row r="59" spans="2:12" x14ac:dyDescent="0.2">
      <c r="B59" s="15"/>
      <c r="L59" s="15"/>
    </row>
    <row r="60" spans="2:12" x14ac:dyDescent="0.2">
      <c r="B60" s="15"/>
      <c r="L60" s="15"/>
    </row>
    <row r="61" spans="2:12" s="1" customFormat="1" ht="12.75" x14ac:dyDescent="0.2">
      <c r="B61" s="26"/>
      <c r="D61" s="36" t="s">
        <v>44</v>
      </c>
      <c r="E61" s="28"/>
      <c r="F61" s="120" t="s">
        <v>45</v>
      </c>
      <c r="G61" s="36" t="s">
        <v>44</v>
      </c>
      <c r="H61" s="28"/>
      <c r="I61" s="28"/>
      <c r="J61" s="121" t="s">
        <v>45</v>
      </c>
      <c r="K61" s="28"/>
      <c r="L61" s="26"/>
    </row>
    <row r="62" spans="2:12" x14ac:dyDescent="0.2">
      <c r="B62" s="15"/>
      <c r="L62" s="15"/>
    </row>
    <row r="63" spans="2:12" x14ac:dyDescent="0.2">
      <c r="B63" s="15"/>
      <c r="L63" s="15"/>
    </row>
    <row r="64" spans="2:12" x14ac:dyDescent="0.2">
      <c r="B64" s="15"/>
      <c r="L64" s="15"/>
    </row>
    <row r="65" spans="2:12" s="1" customFormat="1" ht="12.75" x14ac:dyDescent="0.2">
      <c r="B65" s="26"/>
      <c r="D65" s="34" t="s">
        <v>46</v>
      </c>
      <c r="E65" s="35"/>
      <c r="F65" s="35"/>
      <c r="G65" s="34" t="s">
        <v>47</v>
      </c>
      <c r="H65" s="35"/>
      <c r="I65" s="35"/>
      <c r="J65" s="35"/>
      <c r="K65" s="35"/>
      <c r="L65" s="26"/>
    </row>
    <row r="66" spans="2:12" x14ac:dyDescent="0.2">
      <c r="B66" s="15"/>
      <c r="L66" s="15"/>
    </row>
    <row r="67" spans="2:12" x14ac:dyDescent="0.2">
      <c r="B67" s="15"/>
      <c r="L67" s="15"/>
    </row>
    <row r="68" spans="2:12" x14ac:dyDescent="0.2">
      <c r="B68" s="15"/>
      <c r="L68" s="15"/>
    </row>
    <row r="69" spans="2:12" x14ac:dyDescent="0.2">
      <c r="B69" s="15"/>
      <c r="L69" s="15"/>
    </row>
    <row r="70" spans="2:12" x14ac:dyDescent="0.2">
      <c r="B70" s="15"/>
      <c r="L70" s="15"/>
    </row>
    <row r="71" spans="2:12" x14ac:dyDescent="0.2">
      <c r="B71" s="15"/>
      <c r="L71" s="15"/>
    </row>
    <row r="72" spans="2:12" x14ac:dyDescent="0.2">
      <c r="B72" s="15"/>
      <c r="L72" s="15"/>
    </row>
    <row r="73" spans="2:12" x14ac:dyDescent="0.2">
      <c r="B73" s="15"/>
      <c r="L73" s="15"/>
    </row>
    <row r="74" spans="2:12" x14ac:dyDescent="0.2">
      <c r="B74" s="15"/>
      <c r="L74" s="15"/>
    </row>
    <row r="75" spans="2:12" x14ac:dyDescent="0.2">
      <c r="B75" s="15"/>
      <c r="L75" s="15"/>
    </row>
    <row r="76" spans="2:12" s="1" customFormat="1" ht="12.75" x14ac:dyDescent="0.2">
      <c r="B76" s="26"/>
      <c r="D76" s="36" t="s">
        <v>44</v>
      </c>
      <c r="E76" s="28"/>
      <c r="F76" s="120" t="s">
        <v>45</v>
      </c>
      <c r="G76" s="36" t="s">
        <v>44</v>
      </c>
      <c r="H76" s="28"/>
      <c r="I76" s="28"/>
      <c r="J76" s="121" t="s">
        <v>45</v>
      </c>
      <c r="K76" s="28"/>
      <c r="L76" s="26"/>
    </row>
    <row r="77" spans="2:12" s="1" customFormat="1" ht="14.45" customHeight="1" x14ac:dyDescent="0.2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6"/>
    </row>
    <row r="81" spans="2:47" s="1" customFormat="1" ht="6.95" customHeight="1" x14ac:dyDescent="0.2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6"/>
    </row>
    <row r="82" spans="2:47" s="1" customFormat="1" ht="24.95" customHeight="1" x14ac:dyDescent="0.2">
      <c r="B82" s="26"/>
      <c r="C82" s="16" t="s">
        <v>91</v>
      </c>
      <c r="L82" s="26"/>
    </row>
    <row r="83" spans="2:47" s="1" customFormat="1" ht="6.95" customHeight="1" x14ac:dyDescent="0.2">
      <c r="B83" s="26"/>
      <c r="L83" s="26"/>
    </row>
    <row r="84" spans="2:47" s="1" customFormat="1" ht="12" customHeight="1" x14ac:dyDescent="0.2">
      <c r="B84" s="26"/>
      <c r="C84" s="22" t="s">
        <v>206</v>
      </c>
      <c r="L84" s="26"/>
    </row>
    <row r="85" spans="2:47" s="1" customFormat="1" ht="16.5" customHeight="1" x14ac:dyDescent="0.2">
      <c r="B85" s="26"/>
      <c r="E85" s="184" t="str">
        <f>E7</f>
        <v>Revizní činnost elektrického zařízení SEE v obvodu OŘ Plzeň 2025</v>
      </c>
      <c r="F85" s="185"/>
      <c r="G85" s="185"/>
      <c r="H85" s="185"/>
      <c r="L85" s="26"/>
    </row>
    <row r="86" spans="2:47" s="1" customFormat="1" ht="12" customHeight="1" x14ac:dyDescent="0.2">
      <c r="B86" s="26"/>
      <c r="C86" s="22" t="s">
        <v>89</v>
      </c>
      <c r="L86" s="26"/>
    </row>
    <row r="87" spans="2:47" s="1" customFormat="1" ht="16.5" customHeight="1" x14ac:dyDescent="0.2">
      <c r="B87" s="26"/>
      <c r="E87" s="174" t="str">
        <f>E9</f>
        <v>02 - Prohlídky oblast České Budějovice</v>
      </c>
      <c r="F87" s="183"/>
      <c r="G87" s="183"/>
      <c r="H87" s="183"/>
      <c r="L87" s="26"/>
    </row>
    <row r="88" spans="2:47" s="1" customFormat="1" ht="6.95" customHeight="1" x14ac:dyDescent="0.2">
      <c r="B88" s="26"/>
      <c r="L88" s="26"/>
    </row>
    <row r="89" spans="2:47" s="1" customFormat="1" ht="12" customHeight="1" x14ac:dyDescent="0.2">
      <c r="B89" s="26"/>
      <c r="C89" s="22" t="s">
        <v>17</v>
      </c>
      <c r="F89" s="20" t="str">
        <f>F12</f>
        <v xml:space="preserve"> </v>
      </c>
      <c r="I89" s="22" t="s">
        <v>19</v>
      </c>
      <c r="J89" s="107">
        <f>IF(J12="","",J12)</f>
        <v>45611</v>
      </c>
      <c r="L89" s="26"/>
    </row>
    <row r="90" spans="2:47" s="1" customFormat="1" ht="6.95" customHeight="1" x14ac:dyDescent="0.2">
      <c r="B90" s="26"/>
      <c r="L90" s="26"/>
    </row>
    <row r="91" spans="2:47" s="1" customFormat="1" ht="15.2" customHeight="1" x14ac:dyDescent="0.2">
      <c r="B91" s="26"/>
      <c r="C91" s="22" t="s">
        <v>20</v>
      </c>
      <c r="F91" s="20" t="str">
        <f>E15</f>
        <v xml:space="preserve"> Správa železnic, státní organizace, Oblastní ředitelství Plzeň</v>
      </c>
      <c r="I91" s="22" t="s">
        <v>25</v>
      </c>
      <c r="J91" s="110">
        <f>E21</f>
        <v>0</v>
      </c>
      <c r="L91" s="26"/>
    </row>
    <row r="92" spans="2:47" s="1" customFormat="1" ht="15.2" customHeight="1" x14ac:dyDescent="0.2">
      <c r="B92" s="26"/>
      <c r="C92" s="22" t="s">
        <v>23</v>
      </c>
      <c r="F92" s="20" t="str">
        <f>IF(E18="","",E18)</f>
        <v>Vyplň údaj</v>
      </c>
      <c r="I92" s="22" t="s">
        <v>27</v>
      </c>
      <c r="J92" s="110">
        <f>E24</f>
        <v>0</v>
      </c>
      <c r="L92" s="26"/>
    </row>
    <row r="93" spans="2:47" s="1" customFormat="1" ht="10.35" customHeight="1" x14ac:dyDescent="0.2">
      <c r="B93" s="26"/>
      <c r="L93" s="26"/>
    </row>
    <row r="94" spans="2:47" s="1" customFormat="1" ht="29.25" customHeight="1" x14ac:dyDescent="0.2">
      <c r="B94" s="26"/>
      <c r="C94" s="122" t="s">
        <v>92</v>
      </c>
      <c r="D94" s="80"/>
      <c r="E94" s="80"/>
      <c r="F94" s="80"/>
      <c r="G94" s="80"/>
      <c r="H94" s="80"/>
      <c r="I94" s="80"/>
      <c r="J94" s="123" t="s">
        <v>93</v>
      </c>
      <c r="K94" s="80"/>
      <c r="L94" s="26"/>
    </row>
    <row r="95" spans="2:47" s="1" customFormat="1" ht="10.35" customHeight="1" x14ac:dyDescent="0.2">
      <c r="B95" s="26"/>
      <c r="L95" s="26"/>
    </row>
    <row r="96" spans="2:47" s="1" customFormat="1" ht="22.9" customHeight="1" x14ac:dyDescent="0.2">
      <c r="B96" s="26"/>
      <c r="C96" s="124" t="s">
        <v>94</v>
      </c>
      <c r="J96" s="109">
        <f>J117</f>
        <v>0</v>
      </c>
      <c r="L96" s="26"/>
      <c r="AU96" s="12" t="s">
        <v>95</v>
      </c>
    </row>
    <row r="97" spans="2:12" s="8" customFormat="1" ht="24.95" customHeight="1" x14ac:dyDescent="0.2">
      <c r="B97" s="82"/>
      <c r="D97" s="125" t="s">
        <v>96</v>
      </c>
      <c r="E97" s="126"/>
      <c r="F97" s="126"/>
      <c r="G97" s="126"/>
      <c r="H97" s="126"/>
      <c r="I97" s="126"/>
      <c r="J97" s="127">
        <f>J118</f>
        <v>0</v>
      </c>
      <c r="L97" s="82"/>
    </row>
    <row r="98" spans="2:12" s="1" customFormat="1" ht="21.75" customHeight="1" x14ac:dyDescent="0.2">
      <c r="B98" s="26"/>
      <c r="L98" s="26"/>
    </row>
    <row r="99" spans="2:12" s="1" customFormat="1" ht="6.95" customHeight="1" x14ac:dyDescent="0.2"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26"/>
    </row>
    <row r="103" spans="2:12" s="1" customFormat="1" ht="6.95" customHeight="1" x14ac:dyDescent="0.2"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26"/>
    </row>
    <row r="104" spans="2:12" s="1" customFormat="1" ht="24.95" customHeight="1" x14ac:dyDescent="0.2">
      <c r="B104" s="26"/>
      <c r="C104" s="16" t="s">
        <v>97</v>
      </c>
      <c r="L104" s="26"/>
    </row>
    <row r="105" spans="2:12" s="1" customFormat="1" ht="6.95" customHeight="1" x14ac:dyDescent="0.2">
      <c r="B105" s="26"/>
      <c r="L105" s="26"/>
    </row>
    <row r="106" spans="2:12" s="1" customFormat="1" ht="12" customHeight="1" x14ac:dyDescent="0.2">
      <c r="B106" s="26"/>
      <c r="C106" s="22" t="s">
        <v>206</v>
      </c>
      <c r="L106" s="26"/>
    </row>
    <row r="107" spans="2:12" s="1" customFormat="1" ht="16.5" customHeight="1" x14ac:dyDescent="0.2">
      <c r="B107" s="26"/>
      <c r="E107" s="184" t="str">
        <f>E7</f>
        <v>Revizní činnost elektrického zařízení SEE v obvodu OŘ Plzeň 2025</v>
      </c>
      <c r="F107" s="185"/>
      <c r="G107" s="185"/>
      <c r="H107" s="185"/>
      <c r="L107" s="26"/>
    </row>
    <row r="108" spans="2:12" s="1" customFormat="1" ht="12" customHeight="1" x14ac:dyDescent="0.2">
      <c r="B108" s="26"/>
      <c r="C108" s="22" t="s">
        <v>89</v>
      </c>
      <c r="L108" s="26"/>
    </row>
    <row r="109" spans="2:12" s="1" customFormat="1" ht="16.5" customHeight="1" x14ac:dyDescent="0.2">
      <c r="B109" s="26"/>
      <c r="E109" s="174" t="str">
        <f>E9</f>
        <v>02 - Prohlídky oblast České Budějovice</v>
      </c>
      <c r="F109" s="183"/>
      <c r="G109" s="183"/>
      <c r="H109" s="183"/>
      <c r="L109" s="26"/>
    </row>
    <row r="110" spans="2:12" s="1" customFormat="1" ht="6.95" customHeight="1" x14ac:dyDescent="0.2">
      <c r="B110" s="26"/>
      <c r="L110" s="26"/>
    </row>
    <row r="111" spans="2:12" s="1" customFormat="1" ht="12" customHeight="1" x14ac:dyDescent="0.2">
      <c r="B111" s="26"/>
      <c r="C111" s="22" t="s">
        <v>17</v>
      </c>
      <c r="F111" s="20" t="str">
        <f>F12</f>
        <v xml:space="preserve"> </v>
      </c>
      <c r="I111" s="22" t="s">
        <v>19</v>
      </c>
      <c r="J111" s="107">
        <f>IF(J12="","",J12)</f>
        <v>45611</v>
      </c>
      <c r="L111" s="26"/>
    </row>
    <row r="112" spans="2:12" s="1" customFormat="1" ht="6.95" customHeight="1" x14ac:dyDescent="0.2">
      <c r="B112" s="26"/>
      <c r="L112" s="26"/>
    </row>
    <row r="113" spans="2:65" s="1" customFormat="1" ht="15.2" customHeight="1" x14ac:dyDescent="0.2">
      <c r="B113" s="26"/>
      <c r="C113" s="22" t="s">
        <v>20</v>
      </c>
      <c r="F113" s="20" t="str">
        <f>E15</f>
        <v xml:space="preserve"> Správa železnic, státní organizace, Oblastní ředitelství Plzeň</v>
      </c>
      <c r="I113" s="22" t="s">
        <v>25</v>
      </c>
      <c r="J113" s="110">
        <f>E21</f>
        <v>0</v>
      </c>
      <c r="L113" s="26"/>
    </row>
    <row r="114" spans="2:65" s="1" customFormat="1" ht="15.2" customHeight="1" x14ac:dyDescent="0.2">
      <c r="B114" s="26"/>
      <c r="C114" s="22" t="s">
        <v>23</v>
      </c>
      <c r="F114" s="20" t="str">
        <f>IF(E18="","",E18)</f>
        <v>Vyplň údaj</v>
      </c>
      <c r="I114" s="22" t="s">
        <v>27</v>
      </c>
      <c r="J114" s="110">
        <f>E24</f>
        <v>0</v>
      </c>
      <c r="L114" s="26"/>
    </row>
    <row r="115" spans="2:65" s="1" customFormat="1" ht="10.35" customHeight="1" x14ac:dyDescent="0.2">
      <c r="B115" s="26"/>
      <c r="L115" s="26"/>
    </row>
    <row r="116" spans="2:65" s="9" customFormat="1" ht="29.25" customHeight="1" x14ac:dyDescent="0.2">
      <c r="B116" s="83"/>
      <c r="C116" s="128" t="s">
        <v>98</v>
      </c>
      <c r="D116" s="129" t="s">
        <v>53</v>
      </c>
      <c r="E116" s="129" t="s">
        <v>49</v>
      </c>
      <c r="F116" s="129" t="s">
        <v>50</v>
      </c>
      <c r="G116" s="129" t="s">
        <v>99</v>
      </c>
      <c r="H116" s="129" t="s">
        <v>100</v>
      </c>
      <c r="I116" s="129" t="s">
        <v>101</v>
      </c>
      <c r="J116" s="130" t="s">
        <v>93</v>
      </c>
      <c r="K116" s="84" t="s">
        <v>102</v>
      </c>
      <c r="L116" s="83"/>
      <c r="M116" s="50" t="s">
        <v>1</v>
      </c>
      <c r="N116" s="51" t="s">
        <v>33</v>
      </c>
      <c r="O116" s="51" t="s">
        <v>103</v>
      </c>
      <c r="P116" s="51" t="s">
        <v>104</v>
      </c>
      <c r="Q116" s="51" t="s">
        <v>105</v>
      </c>
      <c r="R116" s="51" t="s">
        <v>106</v>
      </c>
      <c r="S116" s="51" t="s">
        <v>107</v>
      </c>
      <c r="T116" s="52" t="s">
        <v>108</v>
      </c>
    </row>
    <row r="117" spans="2:65" s="1" customFormat="1" ht="22.9" customHeight="1" x14ac:dyDescent="0.25">
      <c r="B117" s="26"/>
      <c r="C117" s="55" t="s">
        <v>109</v>
      </c>
      <c r="J117" s="131">
        <f>BK117</f>
        <v>0</v>
      </c>
      <c r="L117" s="26"/>
      <c r="M117" s="53"/>
      <c r="N117" s="45"/>
      <c r="O117" s="45"/>
      <c r="P117" s="85">
        <f>P118</f>
        <v>0</v>
      </c>
      <c r="Q117" s="45"/>
      <c r="R117" s="85">
        <f>R118</f>
        <v>0</v>
      </c>
      <c r="S117" s="45"/>
      <c r="T117" s="86">
        <f>T118</f>
        <v>0</v>
      </c>
      <c r="AT117" s="12" t="s">
        <v>67</v>
      </c>
      <c r="AU117" s="12" t="s">
        <v>95</v>
      </c>
      <c r="BK117" s="87">
        <f>BK118</f>
        <v>0</v>
      </c>
    </row>
    <row r="118" spans="2:65" s="10" customFormat="1" ht="25.9" customHeight="1" x14ac:dyDescent="0.2">
      <c r="B118" s="88"/>
      <c r="D118" s="89" t="s">
        <v>67</v>
      </c>
      <c r="E118" s="132" t="s">
        <v>110</v>
      </c>
      <c r="F118" s="132" t="s">
        <v>111</v>
      </c>
      <c r="J118" s="133">
        <f>BK118</f>
        <v>0</v>
      </c>
      <c r="L118" s="88"/>
      <c r="M118" s="90"/>
      <c r="P118" s="91">
        <f>SUM(P119:P132)</f>
        <v>0</v>
      </c>
      <c r="R118" s="91">
        <f>SUM(R119:R132)</f>
        <v>0</v>
      </c>
      <c r="T118" s="92">
        <f>SUM(T119:T132)</f>
        <v>0</v>
      </c>
      <c r="AR118" s="89" t="s">
        <v>112</v>
      </c>
      <c r="AT118" s="93" t="s">
        <v>67</v>
      </c>
      <c r="AU118" s="93" t="s">
        <v>68</v>
      </c>
      <c r="AY118" s="89" t="s">
        <v>113</v>
      </c>
      <c r="BK118" s="94">
        <f>SUM(BK119:BK132)</f>
        <v>0</v>
      </c>
    </row>
    <row r="119" spans="2:65" s="1" customFormat="1" ht="24.2" customHeight="1" x14ac:dyDescent="0.2">
      <c r="B119" s="26"/>
      <c r="C119" s="134" t="s">
        <v>76</v>
      </c>
      <c r="D119" s="134" t="s">
        <v>114</v>
      </c>
      <c r="E119" s="135" t="s">
        <v>115</v>
      </c>
      <c r="F119" s="136" t="s">
        <v>116</v>
      </c>
      <c r="G119" s="137" t="s">
        <v>117</v>
      </c>
      <c r="H119" s="138">
        <v>7</v>
      </c>
      <c r="I119" s="95"/>
      <c r="J119" s="139">
        <f>ROUND(I119*H119,2)</f>
        <v>0</v>
      </c>
      <c r="K119" s="96"/>
      <c r="L119" s="26"/>
      <c r="M119" s="97" t="s">
        <v>1</v>
      </c>
      <c r="N119" s="98" t="s">
        <v>34</v>
      </c>
      <c r="P119" s="99">
        <f>O119*H119</f>
        <v>0</v>
      </c>
      <c r="Q119" s="99">
        <v>0</v>
      </c>
      <c r="R119" s="99">
        <f>Q119*H119</f>
        <v>0</v>
      </c>
      <c r="S119" s="99">
        <v>0</v>
      </c>
      <c r="T119" s="100">
        <f>S119*H119</f>
        <v>0</v>
      </c>
      <c r="AR119" s="101" t="s">
        <v>151</v>
      </c>
      <c r="AT119" s="101" t="s">
        <v>114</v>
      </c>
      <c r="AU119" s="101" t="s">
        <v>76</v>
      </c>
      <c r="AY119" s="12" t="s">
        <v>113</v>
      </c>
      <c r="BE119" s="102">
        <f>IF(N119="základní",J119,0)</f>
        <v>0</v>
      </c>
      <c r="BF119" s="102">
        <f>IF(N119="snížená",J119,0)</f>
        <v>0</v>
      </c>
      <c r="BG119" s="102">
        <f>IF(N119="zákl. přenesená",J119,0)</f>
        <v>0</v>
      </c>
      <c r="BH119" s="102">
        <f>IF(N119="sníž. přenesená",J119,0)</f>
        <v>0</v>
      </c>
      <c r="BI119" s="102">
        <f>IF(N119="nulová",J119,0)</f>
        <v>0</v>
      </c>
      <c r="BJ119" s="12" t="s">
        <v>76</v>
      </c>
      <c r="BK119" s="102">
        <f>ROUND(I119*H119,2)</f>
        <v>0</v>
      </c>
      <c r="BL119" s="12" t="s">
        <v>151</v>
      </c>
      <c r="BM119" s="101" t="s">
        <v>152</v>
      </c>
    </row>
    <row r="120" spans="2:65" s="1" customFormat="1" ht="97.5" x14ac:dyDescent="0.2">
      <c r="B120" s="26"/>
      <c r="D120" s="140" t="s">
        <v>120</v>
      </c>
      <c r="F120" s="141" t="s">
        <v>153</v>
      </c>
      <c r="L120" s="26"/>
      <c r="M120" s="103"/>
      <c r="T120" s="47"/>
      <c r="AT120" s="12" t="s">
        <v>120</v>
      </c>
      <c r="AU120" s="12" t="s">
        <v>76</v>
      </c>
    </row>
    <row r="121" spans="2:65" s="1" customFormat="1" ht="33" customHeight="1" x14ac:dyDescent="0.2">
      <c r="B121" s="26"/>
      <c r="C121" s="134" t="s">
        <v>78</v>
      </c>
      <c r="D121" s="134" t="s">
        <v>114</v>
      </c>
      <c r="E121" s="135" t="s">
        <v>122</v>
      </c>
      <c r="F121" s="136" t="s">
        <v>123</v>
      </c>
      <c r="G121" s="137" t="s">
        <v>117</v>
      </c>
      <c r="H121" s="138">
        <v>6</v>
      </c>
      <c r="I121" s="95"/>
      <c r="J121" s="139">
        <f>ROUND(I121*H121,2)</f>
        <v>0</v>
      </c>
      <c r="K121" s="96"/>
      <c r="L121" s="26"/>
      <c r="M121" s="97" t="s">
        <v>1</v>
      </c>
      <c r="N121" s="98" t="s">
        <v>34</v>
      </c>
      <c r="P121" s="99">
        <f>O121*H121</f>
        <v>0</v>
      </c>
      <c r="Q121" s="99">
        <v>0</v>
      </c>
      <c r="R121" s="99">
        <f>Q121*H121</f>
        <v>0</v>
      </c>
      <c r="S121" s="99">
        <v>0</v>
      </c>
      <c r="T121" s="100">
        <f>S121*H121</f>
        <v>0</v>
      </c>
      <c r="AR121" s="101" t="s">
        <v>151</v>
      </c>
      <c r="AT121" s="101" t="s">
        <v>114</v>
      </c>
      <c r="AU121" s="101" t="s">
        <v>76</v>
      </c>
      <c r="AY121" s="12" t="s">
        <v>113</v>
      </c>
      <c r="BE121" s="102">
        <f>IF(N121="základní",J121,0)</f>
        <v>0</v>
      </c>
      <c r="BF121" s="102">
        <f>IF(N121="snížená",J121,0)</f>
        <v>0</v>
      </c>
      <c r="BG121" s="102">
        <f>IF(N121="zákl. přenesená",J121,0)</f>
        <v>0</v>
      </c>
      <c r="BH121" s="102">
        <f>IF(N121="sníž. přenesená",J121,0)</f>
        <v>0</v>
      </c>
      <c r="BI121" s="102">
        <f>IF(N121="nulová",J121,0)</f>
        <v>0</v>
      </c>
      <c r="BJ121" s="12" t="s">
        <v>76</v>
      </c>
      <c r="BK121" s="102">
        <f>ROUND(I121*H121,2)</f>
        <v>0</v>
      </c>
      <c r="BL121" s="12" t="s">
        <v>151</v>
      </c>
      <c r="BM121" s="101" t="s">
        <v>154</v>
      </c>
    </row>
    <row r="122" spans="2:65" s="1" customFormat="1" ht="87.75" x14ac:dyDescent="0.2">
      <c r="B122" s="26"/>
      <c r="D122" s="140" t="s">
        <v>120</v>
      </c>
      <c r="F122" s="141" t="s">
        <v>155</v>
      </c>
      <c r="L122" s="26"/>
      <c r="M122" s="103"/>
      <c r="T122" s="47"/>
      <c r="AT122" s="12" t="s">
        <v>120</v>
      </c>
      <c r="AU122" s="12" t="s">
        <v>76</v>
      </c>
    </row>
    <row r="123" spans="2:65" s="1" customFormat="1" ht="37.9" customHeight="1" x14ac:dyDescent="0.2">
      <c r="B123" s="26"/>
      <c r="C123" s="134" t="s">
        <v>126</v>
      </c>
      <c r="D123" s="134" t="s">
        <v>114</v>
      </c>
      <c r="E123" s="135" t="s">
        <v>127</v>
      </c>
      <c r="F123" s="136" t="s">
        <v>128</v>
      </c>
      <c r="G123" s="137" t="s">
        <v>117</v>
      </c>
      <c r="H123" s="138">
        <v>3</v>
      </c>
      <c r="I123" s="95"/>
      <c r="J123" s="139">
        <f>ROUND(I123*H123,2)</f>
        <v>0</v>
      </c>
      <c r="K123" s="96"/>
      <c r="L123" s="26"/>
      <c r="M123" s="97" t="s">
        <v>1</v>
      </c>
      <c r="N123" s="98" t="s">
        <v>34</v>
      </c>
      <c r="P123" s="99">
        <f>O123*H123</f>
        <v>0</v>
      </c>
      <c r="Q123" s="99">
        <v>0</v>
      </c>
      <c r="R123" s="99">
        <f>Q123*H123</f>
        <v>0</v>
      </c>
      <c r="S123" s="99">
        <v>0</v>
      </c>
      <c r="T123" s="100">
        <f>S123*H123</f>
        <v>0</v>
      </c>
      <c r="AR123" s="101" t="s">
        <v>151</v>
      </c>
      <c r="AT123" s="101" t="s">
        <v>114</v>
      </c>
      <c r="AU123" s="101" t="s">
        <v>76</v>
      </c>
      <c r="AY123" s="12" t="s">
        <v>113</v>
      </c>
      <c r="BE123" s="102">
        <f>IF(N123="základní",J123,0)</f>
        <v>0</v>
      </c>
      <c r="BF123" s="102">
        <f>IF(N123="snížená",J123,0)</f>
        <v>0</v>
      </c>
      <c r="BG123" s="102">
        <f>IF(N123="zákl. přenesená",J123,0)</f>
        <v>0</v>
      </c>
      <c r="BH123" s="102">
        <f>IF(N123="sníž. přenesená",J123,0)</f>
        <v>0</v>
      </c>
      <c r="BI123" s="102">
        <f>IF(N123="nulová",J123,0)</f>
        <v>0</v>
      </c>
      <c r="BJ123" s="12" t="s">
        <v>76</v>
      </c>
      <c r="BK123" s="102">
        <f>ROUND(I123*H123,2)</f>
        <v>0</v>
      </c>
      <c r="BL123" s="12" t="s">
        <v>151</v>
      </c>
      <c r="BM123" s="101" t="s">
        <v>156</v>
      </c>
    </row>
    <row r="124" spans="2:65" s="1" customFormat="1" ht="58.5" x14ac:dyDescent="0.2">
      <c r="B124" s="26"/>
      <c r="D124" s="140" t="s">
        <v>120</v>
      </c>
      <c r="F124" s="141" t="s">
        <v>157</v>
      </c>
      <c r="L124" s="26"/>
      <c r="M124" s="103"/>
      <c r="T124" s="47"/>
      <c r="AT124" s="12" t="s">
        <v>120</v>
      </c>
      <c r="AU124" s="12" t="s">
        <v>76</v>
      </c>
    </row>
    <row r="125" spans="2:65" s="1" customFormat="1" ht="24.2" customHeight="1" x14ac:dyDescent="0.2">
      <c r="B125" s="26"/>
      <c r="C125" s="134" t="s">
        <v>112</v>
      </c>
      <c r="D125" s="134" t="s">
        <v>114</v>
      </c>
      <c r="E125" s="135" t="s">
        <v>158</v>
      </c>
      <c r="F125" s="136" t="s">
        <v>159</v>
      </c>
      <c r="G125" s="137" t="s">
        <v>117</v>
      </c>
      <c r="H125" s="138">
        <v>2</v>
      </c>
      <c r="I125" s="95"/>
      <c r="J125" s="139">
        <f>ROUND(I125*H125,2)</f>
        <v>0</v>
      </c>
      <c r="K125" s="96"/>
      <c r="L125" s="26"/>
      <c r="M125" s="97" t="s">
        <v>1</v>
      </c>
      <c r="N125" s="98" t="s">
        <v>34</v>
      </c>
      <c r="P125" s="99">
        <f>O125*H125</f>
        <v>0</v>
      </c>
      <c r="Q125" s="99">
        <v>0</v>
      </c>
      <c r="R125" s="99">
        <f>Q125*H125</f>
        <v>0</v>
      </c>
      <c r="S125" s="99">
        <v>0</v>
      </c>
      <c r="T125" s="100">
        <f>S125*H125</f>
        <v>0</v>
      </c>
      <c r="AR125" s="101" t="s">
        <v>151</v>
      </c>
      <c r="AT125" s="101" t="s">
        <v>114</v>
      </c>
      <c r="AU125" s="101" t="s">
        <v>76</v>
      </c>
      <c r="AY125" s="12" t="s">
        <v>113</v>
      </c>
      <c r="BE125" s="102">
        <f>IF(N125="základní",J125,0)</f>
        <v>0</v>
      </c>
      <c r="BF125" s="102">
        <f>IF(N125="snížená",J125,0)</f>
        <v>0</v>
      </c>
      <c r="BG125" s="102">
        <f>IF(N125="zákl. přenesená",J125,0)</f>
        <v>0</v>
      </c>
      <c r="BH125" s="102">
        <f>IF(N125="sníž. přenesená",J125,0)</f>
        <v>0</v>
      </c>
      <c r="BI125" s="102">
        <f>IF(N125="nulová",J125,0)</f>
        <v>0</v>
      </c>
      <c r="BJ125" s="12" t="s">
        <v>76</v>
      </c>
      <c r="BK125" s="102">
        <f>ROUND(I125*H125,2)</f>
        <v>0</v>
      </c>
      <c r="BL125" s="12" t="s">
        <v>151</v>
      </c>
      <c r="BM125" s="101" t="s">
        <v>160</v>
      </c>
    </row>
    <row r="126" spans="2:65" s="1" customFormat="1" ht="48.75" x14ac:dyDescent="0.2">
      <c r="B126" s="26"/>
      <c r="D126" s="140" t="s">
        <v>120</v>
      </c>
      <c r="F126" s="141" t="s">
        <v>161</v>
      </c>
      <c r="L126" s="26"/>
      <c r="M126" s="103"/>
      <c r="T126" s="47"/>
      <c r="AT126" s="12" t="s">
        <v>120</v>
      </c>
      <c r="AU126" s="12" t="s">
        <v>76</v>
      </c>
    </row>
    <row r="127" spans="2:65" s="1" customFormat="1" ht="24.2" customHeight="1" x14ac:dyDescent="0.2">
      <c r="B127" s="26"/>
      <c r="C127" s="134" t="s">
        <v>135</v>
      </c>
      <c r="D127" s="134" t="s">
        <v>114</v>
      </c>
      <c r="E127" s="135" t="s">
        <v>136</v>
      </c>
      <c r="F127" s="136" t="s">
        <v>137</v>
      </c>
      <c r="G127" s="137" t="s">
        <v>117</v>
      </c>
      <c r="H127" s="138">
        <v>9</v>
      </c>
      <c r="I127" s="95"/>
      <c r="J127" s="139">
        <f>ROUND(I127*H127,2)</f>
        <v>0</v>
      </c>
      <c r="K127" s="96"/>
      <c r="L127" s="26"/>
      <c r="M127" s="97" t="s">
        <v>1</v>
      </c>
      <c r="N127" s="98" t="s">
        <v>34</v>
      </c>
      <c r="P127" s="99">
        <f>O127*H127</f>
        <v>0</v>
      </c>
      <c r="Q127" s="99">
        <v>0</v>
      </c>
      <c r="R127" s="99">
        <f>Q127*H127</f>
        <v>0</v>
      </c>
      <c r="S127" s="99">
        <v>0</v>
      </c>
      <c r="T127" s="100">
        <f>S127*H127</f>
        <v>0</v>
      </c>
      <c r="AR127" s="101" t="s">
        <v>151</v>
      </c>
      <c r="AT127" s="101" t="s">
        <v>114</v>
      </c>
      <c r="AU127" s="101" t="s">
        <v>76</v>
      </c>
      <c r="AY127" s="12" t="s">
        <v>113</v>
      </c>
      <c r="BE127" s="102">
        <f>IF(N127="základní",J127,0)</f>
        <v>0</v>
      </c>
      <c r="BF127" s="102">
        <f>IF(N127="snížená",J127,0)</f>
        <v>0</v>
      </c>
      <c r="BG127" s="102">
        <f>IF(N127="zákl. přenesená",J127,0)</f>
        <v>0</v>
      </c>
      <c r="BH127" s="102">
        <f>IF(N127="sníž. přenesená",J127,0)</f>
        <v>0</v>
      </c>
      <c r="BI127" s="102">
        <f>IF(N127="nulová",J127,0)</f>
        <v>0</v>
      </c>
      <c r="BJ127" s="12" t="s">
        <v>76</v>
      </c>
      <c r="BK127" s="102">
        <f>ROUND(I127*H127,2)</f>
        <v>0</v>
      </c>
      <c r="BL127" s="12" t="s">
        <v>151</v>
      </c>
      <c r="BM127" s="101" t="s">
        <v>162</v>
      </c>
    </row>
    <row r="128" spans="2:65" s="1" customFormat="1" ht="117" x14ac:dyDescent="0.2">
      <c r="B128" s="26"/>
      <c r="D128" s="140" t="s">
        <v>120</v>
      </c>
      <c r="F128" s="141" t="s">
        <v>163</v>
      </c>
      <c r="L128" s="26"/>
      <c r="M128" s="103"/>
      <c r="T128" s="47"/>
      <c r="AT128" s="12" t="s">
        <v>120</v>
      </c>
      <c r="AU128" s="12" t="s">
        <v>76</v>
      </c>
    </row>
    <row r="129" spans="2:65" s="1" customFormat="1" ht="24.2" customHeight="1" x14ac:dyDescent="0.2">
      <c r="B129" s="26"/>
      <c r="C129" s="134" t="s">
        <v>140</v>
      </c>
      <c r="D129" s="134" t="s">
        <v>114</v>
      </c>
      <c r="E129" s="135" t="s">
        <v>141</v>
      </c>
      <c r="F129" s="136" t="s">
        <v>142</v>
      </c>
      <c r="G129" s="137" t="s">
        <v>117</v>
      </c>
      <c r="H129" s="138">
        <v>1</v>
      </c>
      <c r="I129" s="95"/>
      <c r="J129" s="139">
        <f>ROUND(I129*H129,2)</f>
        <v>0</v>
      </c>
      <c r="K129" s="96"/>
      <c r="L129" s="26"/>
      <c r="M129" s="97" t="s">
        <v>1</v>
      </c>
      <c r="N129" s="98" t="s">
        <v>34</v>
      </c>
      <c r="P129" s="99">
        <f>O129*H129</f>
        <v>0</v>
      </c>
      <c r="Q129" s="99">
        <v>0</v>
      </c>
      <c r="R129" s="99">
        <f>Q129*H129</f>
        <v>0</v>
      </c>
      <c r="S129" s="99">
        <v>0</v>
      </c>
      <c r="T129" s="100">
        <f>S129*H129</f>
        <v>0</v>
      </c>
      <c r="AR129" s="101" t="s">
        <v>151</v>
      </c>
      <c r="AT129" s="101" t="s">
        <v>114</v>
      </c>
      <c r="AU129" s="101" t="s">
        <v>76</v>
      </c>
      <c r="AY129" s="12" t="s">
        <v>113</v>
      </c>
      <c r="BE129" s="102">
        <f>IF(N129="základní",J129,0)</f>
        <v>0</v>
      </c>
      <c r="BF129" s="102">
        <f>IF(N129="snížená",J129,0)</f>
        <v>0</v>
      </c>
      <c r="BG129" s="102">
        <f>IF(N129="zákl. přenesená",J129,0)</f>
        <v>0</v>
      </c>
      <c r="BH129" s="102">
        <f>IF(N129="sníž. přenesená",J129,0)</f>
        <v>0</v>
      </c>
      <c r="BI129" s="102">
        <f>IF(N129="nulová",J129,0)</f>
        <v>0</v>
      </c>
      <c r="BJ129" s="12" t="s">
        <v>76</v>
      </c>
      <c r="BK129" s="102">
        <f>ROUND(I129*H129,2)</f>
        <v>0</v>
      </c>
      <c r="BL129" s="12" t="s">
        <v>151</v>
      </c>
      <c r="BM129" s="101" t="s">
        <v>164</v>
      </c>
    </row>
    <row r="130" spans="2:65" s="1" customFormat="1" ht="39" x14ac:dyDescent="0.2">
      <c r="B130" s="26"/>
      <c r="D130" s="140" t="s">
        <v>120</v>
      </c>
      <c r="F130" s="141" t="s">
        <v>165</v>
      </c>
      <c r="L130" s="26"/>
      <c r="M130" s="103"/>
      <c r="T130" s="47"/>
      <c r="AT130" s="12" t="s">
        <v>120</v>
      </c>
      <c r="AU130" s="12" t="s">
        <v>76</v>
      </c>
    </row>
    <row r="131" spans="2:65" s="1" customFormat="1" ht="24.2" customHeight="1" x14ac:dyDescent="0.2">
      <c r="B131" s="26"/>
      <c r="C131" s="134" t="s">
        <v>145</v>
      </c>
      <c r="D131" s="134" t="s">
        <v>114</v>
      </c>
      <c r="E131" s="135" t="s">
        <v>146</v>
      </c>
      <c r="F131" s="136" t="s">
        <v>147</v>
      </c>
      <c r="G131" s="137" t="s">
        <v>117</v>
      </c>
      <c r="H131" s="138">
        <v>5</v>
      </c>
      <c r="I131" s="95"/>
      <c r="J131" s="139">
        <f>ROUND(I131*H131,2)</f>
        <v>0</v>
      </c>
      <c r="K131" s="96"/>
      <c r="L131" s="26"/>
      <c r="M131" s="97" t="s">
        <v>1</v>
      </c>
      <c r="N131" s="98" t="s">
        <v>34</v>
      </c>
      <c r="P131" s="99">
        <f>O131*H131</f>
        <v>0</v>
      </c>
      <c r="Q131" s="99">
        <v>0</v>
      </c>
      <c r="R131" s="99">
        <f>Q131*H131</f>
        <v>0</v>
      </c>
      <c r="S131" s="99">
        <v>0</v>
      </c>
      <c r="T131" s="100">
        <f>S131*H131</f>
        <v>0</v>
      </c>
      <c r="AR131" s="101" t="s">
        <v>151</v>
      </c>
      <c r="AT131" s="101" t="s">
        <v>114</v>
      </c>
      <c r="AU131" s="101" t="s">
        <v>76</v>
      </c>
      <c r="AY131" s="12" t="s">
        <v>113</v>
      </c>
      <c r="BE131" s="102">
        <f>IF(N131="základní",J131,0)</f>
        <v>0</v>
      </c>
      <c r="BF131" s="102">
        <f>IF(N131="snížená",J131,0)</f>
        <v>0</v>
      </c>
      <c r="BG131" s="102">
        <f>IF(N131="zákl. přenesená",J131,0)</f>
        <v>0</v>
      </c>
      <c r="BH131" s="102">
        <f>IF(N131="sníž. přenesená",J131,0)</f>
        <v>0</v>
      </c>
      <c r="BI131" s="102">
        <f>IF(N131="nulová",J131,0)</f>
        <v>0</v>
      </c>
      <c r="BJ131" s="12" t="s">
        <v>76</v>
      </c>
      <c r="BK131" s="102">
        <f>ROUND(I131*H131,2)</f>
        <v>0</v>
      </c>
      <c r="BL131" s="12" t="s">
        <v>151</v>
      </c>
      <c r="BM131" s="101" t="s">
        <v>166</v>
      </c>
    </row>
    <row r="132" spans="2:65" s="1" customFormat="1" ht="78" x14ac:dyDescent="0.2">
      <c r="B132" s="26"/>
      <c r="D132" s="140" t="s">
        <v>120</v>
      </c>
      <c r="F132" s="141" t="s">
        <v>167</v>
      </c>
      <c r="L132" s="26"/>
      <c r="M132" s="104"/>
      <c r="N132" s="105"/>
      <c r="O132" s="105"/>
      <c r="P132" s="105"/>
      <c r="Q132" s="105"/>
      <c r="R132" s="105"/>
      <c r="S132" s="105"/>
      <c r="T132" s="106"/>
      <c r="AT132" s="12" t="s">
        <v>120</v>
      </c>
      <c r="AU132" s="12" t="s">
        <v>76</v>
      </c>
    </row>
    <row r="133" spans="2:65" s="1" customFormat="1" ht="6.95" customHeight="1" x14ac:dyDescent="0.2">
      <c r="B133" s="37"/>
      <c r="C133" s="38"/>
      <c r="D133" s="38"/>
      <c r="E133" s="38"/>
      <c r="F133" s="38"/>
      <c r="G133" s="38"/>
      <c r="H133" s="38"/>
      <c r="I133" s="38"/>
      <c r="J133" s="38"/>
      <c r="K133" s="38"/>
      <c r="L133" s="26"/>
    </row>
  </sheetData>
  <sheetProtection algorithmName="SHA-512" hashValue="m5wwvwDr8fLKOyp0Z2SYidy03KUSsOCYMpPs01xE/9LXfZzgfmTcVL1Z7WJA7J89/6uUHEBCQrdfyj1Z3sP1yg==" saltValue="nTmwNwGzpET9nekVApquFA==" spinCount="100000" sheet="1" objects="1" scenarios="1"/>
  <autoFilter ref="C116:K132" xr:uid="{00000000-0009-0000-0000-000002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31"/>
  <sheetViews>
    <sheetView showGridLines="0" workbookViewId="0">
      <selection activeCell="I120" sqref="I120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44" t="s">
        <v>5</v>
      </c>
      <c r="M2" s="145"/>
      <c r="N2" s="145"/>
      <c r="O2" s="145"/>
      <c r="P2" s="145"/>
      <c r="Q2" s="145"/>
      <c r="R2" s="145"/>
      <c r="S2" s="145"/>
      <c r="T2" s="145"/>
      <c r="U2" s="145"/>
      <c r="V2" s="145"/>
      <c r="AT2" s="12" t="s">
        <v>84</v>
      </c>
    </row>
    <row r="3" spans="2:46" ht="6.95" customHeight="1" x14ac:dyDescent="0.2">
      <c r="B3" s="13"/>
      <c r="C3" s="14"/>
      <c r="D3" s="14"/>
      <c r="E3" s="14"/>
      <c r="F3" s="14"/>
      <c r="G3" s="14"/>
      <c r="H3" s="14"/>
      <c r="I3" s="14"/>
      <c r="J3" s="14"/>
      <c r="K3" s="14"/>
      <c r="L3" s="15"/>
      <c r="AT3" s="12" t="s">
        <v>78</v>
      </c>
    </row>
    <row r="4" spans="2:46" ht="24.95" customHeight="1" x14ac:dyDescent="0.2">
      <c r="B4" s="15"/>
      <c r="D4" s="16" t="s">
        <v>88</v>
      </c>
      <c r="L4" s="15"/>
      <c r="M4" s="78" t="s">
        <v>9</v>
      </c>
      <c r="AT4" s="12" t="s">
        <v>3</v>
      </c>
    </row>
    <row r="5" spans="2:46" ht="6.95" customHeight="1" x14ac:dyDescent="0.2">
      <c r="B5" s="15"/>
      <c r="L5" s="15"/>
    </row>
    <row r="6" spans="2:46" ht="12" customHeight="1" x14ac:dyDescent="0.2">
      <c r="B6" s="15"/>
      <c r="D6" s="22" t="s">
        <v>206</v>
      </c>
      <c r="L6" s="15"/>
    </row>
    <row r="7" spans="2:46" ht="16.5" customHeight="1" x14ac:dyDescent="0.2">
      <c r="B7" s="15"/>
      <c r="E7" s="184" t="str">
        <f>'Rekapitulace služby'!K6</f>
        <v>Revizní činnost elektrického zařízení SEE v obvodu OŘ Plzeň 2025</v>
      </c>
      <c r="F7" s="185"/>
      <c r="G7" s="185"/>
      <c r="H7" s="185"/>
      <c r="L7" s="15"/>
    </row>
    <row r="8" spans="2:46" s="1" customFormat="1" ht="12" customHeight="1" x14ac:dyDescent="0.2">
      <c r="B8" s="26"/>
      <c r="D8" s="22" t="s">
        <v>89</v>
      </c>
      <c r="L8" s="26"/>
    </row>
    <row r="9" spans="2:46" s="1" customFormat="1" ht="16.5" customHeight="1" x14ac:dyDescent="0.2">
      <c r="B9" s="26"/>
      <c r="E9" s="174" t="s">
        <v>168</v>
      </c>
      <c r="F9" s="183"/>
      <c r="G9" s="183"/>
      <c r="H9" s="183"/>
      <c r="L9" s="26"/>
    </row>
    <row r="10" spans="2:46" s="1" customFormat="1" x14ac:dyDescent="0.2">
      <c r="B10" s="26"/>
      <c r="L10" s="26"/>
    </row>
    <row r="11" spans="2:46" s="1" customFormat="1" ht="12" customHeight="1" x14ac:dyDescent="0.2">
      <c r="B11" s="26"/>
      <c r="D11" s="22" t="s">
        <v>15</v>
      </c>
      <c r="F11" s="20" t="s">
        <v>1</v>
      </c>
      <c r="I11" s="22" t="s">
        <v>16</v>
      </c>
      <c r="J11" s="20" t="s">
        <v>1</v>
      </c>
      <c r="L11" s="26"/>
    </row>
    <row r="12" spans="2:46" s="1" customFormat="1" ht="12" customHeight="1" x14ac:dyDescent="0.2">
      <c r="B12" s="26"/>
      <c r="D12" s="22" t="s">
        <v>17</v>
      </c>
      <c r="F12" s="20" t="s">
        <v>18</v>
      </c>
      <c r="I12" s="22" t="s">
        <v>19</v>
      </c>
      <c r="J12" s="142">
        <f>'Rekapitulace služby'!AN8</f>
        <v>45611</v>
      </c>
      <c r="L12" s="26"/>
    </row>
    <row r="13" spans="2:46" s="1" customFormat="1" ht="10.9" customHeight="1" x14ac:dyDescent="0.2">
      <c r="B13" s="26"/>
      <c r="L13" s="26"/>
    </row>
    <row r="14" spans="2:46" s="1" customFormat="1" ht="12" customHeight="1" x14ac:dyDescent="0.2">
      <c r="B14" s="26"/>
      <c r="D14" s="22" t="s">
        <v>20</v>
      </c>
      <c r="I14" s="22" t="s">
        <v>21</v>
      </c>
      <c r="J14" s="20">
        <f>IF('Rekapitulace služby'!AN10="","",'Rekapitulace služby'!AN10)</f>
        <v>70994234</v>
      </c>
      <c r="L14" s="26"/>
    </row>
    <row r="15" spans="2:46" s="1" customFormat="1" ht="18" customHeight="1" x14ac:dyDescent="0.2">
      <c r="B15" s="26"/>
      <c r="E15" s="20" t="str">
        <f>IF('Rekapitulace služby'!E11="","",'Rekapitulace služby'!E11)</f>
        <v xml:space="preserve"> Správa železnic, státní organizace, Oblastní ředitelství Plzeň</v>
      </c>
      <c r="I15" s="22" t="s">
        <v>22</v>
      </c>
      <c r="J15" s="20" t="str">
        <f>IF('Rekapitulace služby'!AN11="","",'Rekapitulace služby'!AN11)</f>
        <v>CZ70994234</v>
      </c>
      <c r="L15" s="26"/>
    </row>
    <row r="16" spans="2:46" s="1" customFormat="1" ht="6.95" customHeight="1" x14ac:dyDescent="0.2">
      <c r="B16" s="26"/>
      <c r="L16" s="26"/>
    </row>
    <row r="17" spans="2:12" s="1" customFormat="1" ht="12" customHeight="1" x14ac:dyDescent="0.2">
      <c r="B17" s="26"/>
      <c r="D17" s="22" t="s">
        <v>23</v>
      </c>
      <c r="I17" s="22" t="s">
        <v>21</v>
      </c>
      <c r="J17" s="23" t="str">
        <f>'Rekapitulace služby'!AN13</f>
        <v>Vyplň údaj</v>
      </c>
      <c r="L17" s="26"/>
    </row>
    <row r="18" spans="2:12" s="1" customFormat="1" ht="18" customHeight="1" x14ac:dyDescent="0.2">
      <c r="B18" s="26"/>
      <c r="E18" s="186" t="str">
        <f>'Rekapitulace služby'!E14</f>
        <v>Vyplň údaj</v>
      </c>
      <c r="F18" s="187"/>
      <c r="G18" s="187"/>
      <c r="H18" s="187"/>
      <c r="I18" s="22" t="s">
        <v>22</v>
      </c>
      <c r="J18" s="23" t="str">
        <f>'Rekapitulace služby'!AN14</f>
        <v>Vyplň údaj</v>
      </c>
      <c r="L18" s="26"/>
    </row>
    <row r="19" spans="2:12" s="1" customFormat="1" ht="6.95" customHeight="1" x14ac:dyDescent="0.2">
      <c r="B19" s="26"/>
      <c r="L19" s="26"/>
    </row>
    <row r="20" spans="2:12" s="1" customFormat="1" ht="12" customHeight="1" x14ac:dyDescent="0.2">
      <c r="B20" s="26"/>
      <c r="D20" s="22"/>
      <c r="I20" s="22"/>
      <c r="J20" s="20" t="str">
        <f>IF('Rekapitulace služby'!AN16="","",'Rekapitulace služby'!AN16)</f>
        <v/>
      </c>
      <c r="L20" s="26"/>
    </row>
    <row r="21" spans="2:12" s="1" customFormat="1" ht="18" customHeight="1" x14ac:dyDescent="0.2">
      <c r="B21" s="26"/>
      <c r="E21" s="20"/>
      <c r="I21" s="22"/>
      <c r="J21" s="20" t="str">
        <f>IF('Rekapitulace služby'!AN17="","",'Rekapitulace služby'!AN17)</f>
        <v/>
      </c>
      <c r="L21" s="26"/>
    </row>
    <row r="22" spans="2:12" s="1" customFormat="1" ht="6.95" customHeight="1" x14ac:dyDescent="0.2">
      <c r="B22" s="26"/>
      <c r="L22" s="26"/>
    </row>
    <row r="23" spans="2:12" s="1" customFormat="1" ht="12" customHeight="1" x14ac:dyDescent="0.2">
      <c r="B23" s="26"/>
      <c r="D23" s="22"/>
      <c r="I23" s="22"/>
      <c r="J23" s="20" t="str">
        <f>IF('Rekapitulace služby'!AN19="","",'Rekapitulace služby'!AN19)</f>
        <v/>
      </c>
      <c r="L23" s="26"/>
    </row>
    <row r="24" spans="2:12" s="1" customFormat="1" ht="18" customHeight="1" x14ac:dyDescent="0.2">
      <c r="B24" s="26"/>
      <c r="E24" s="20"/>
      <c r="I24" s="22"/>
      <c r="J24" s="20" t="str">
        <f>IF('Rekapitulace služby'!AN20="","",'Rekapitulace služby'!AN20)</f>
        <v/>
      </c>
      <c r="L24" s="26"/>
    </row>
    <row r="25" spans="2:12" s="1" customFormat="1" ht="6.95" customHeight="1" x14ac:dyDescent="0.2">
      <c r="B25" s="26"/>
      <c r="L25" s="26"/>
    </row>
    <row r="26" spans="2:12" s="1" customFormat="1" ht="12" customHeight="1" x14ac:dyDescent="0.2">
      <c r="B26" s="26"/>
      <c r="D26" s="22" t="s">
        <v>28</v>
      </c>
      <c r="L26" s="26"/>
    </row>
    <row r="27" spans="2:12" s="7" customFormat="1" ht="16.5" customHeight="1" x14ac:dyDescent="0.2">
      <c r="B27" s="79"/>
      <c r="E27" s="156" t="s">
        <v>1</v>
      </c>
      <c r="F27" s="156"/>
      <c r="G27" s="156"/>
      <c r="H27" s="156"/>
      <c r="L27" s="79"/>
    </row>
    <row r="28" spans="2:12" s="1" customFormat="1" ht="6.95" customHeight="1" x14ac:dyDescent="0.2">
      <c r="B28" s="26"/>
      <c r="L28" s="26"/>
    </row>
    <row r="29" spans="2:12" s="1" customFormat="1" ht="6.95" customHeight="1" x14ac:dyDescent="0.2">
      <c r="B29" s="26"/>
      <c r="D29" s="45"/>
      <c r="E29" s="45"/>
      <c r="F29" s="45"/>
      <c r="G29" s="45"/>
      <c r="H29" s="45"/>
      <c r="I29" s="45"/>
      <c r="J29" s="45"/>
      <c r="K29" s="45"/>
      <c r="L29" s="26"/>
    </row>
    <row r="30" spans="2:12" s="1" customFormat="1" ht="25.35" customHeight="1" x14ac:dyDescent="0.2">
      <c r="B30" s="26"/>
      <c r="D30" s="113" t="s">
        <v>29</v>
      </c>
      <c r="J30" s="109">
        <f>ROUND(J117, 2)</f>
        <v>0</v>
      </c>
      <c r="L30" s="26"/>
    </row>
    <row r="31" spans="2:12" s="1" customFormat="1" ht="6.95" customHeight="1" x14ac:dyDescent="0.2">
      <c r="B31" s="26"/>
      <c r="D31" s="45"/>
      <c r="E31" s="45"/>
      <c r="F31" s="45"/>
      <c r="G31" s="45"/>
      <c r="H31" s="45"/>
      <c r="I31" s="45"/>
      <c r="J31" s="45"/>
      <c r="K31" s="45"/>
      <c r="L31" s="26"/>
    </row>
    <row r="32" spans="2:12" s="1" customFormat="1" ht="14.45" customHeight="1" x14ac:dyDescent="0.2">
      <c r="B32" s="26"/>
      <c r="F32" s="111" t="s">
        <v>31</v>
      </c>
      <c r="I32" s="111" t="s">
        <v>30</v>
      </c>
      <c r="J32" s="111" t="s">
        <v>32</v>
      </c>
      <c r="L32" s="26"/>
    </row>
    <row r="33" spans="2:12" s="1" customFormat="1" ht="14.45" customHeight="1" x14ac:dyDescent="0.2">
      <c r="B33" s="26"/>
      <c r="D33" s="108" t="s">
        <v>33</v>
      </c>
      <c r="E33" s="22" t="s">
        <v>34</v>
      </c>
      <c r="F33" s="114">
        <f>ROUND((SUM(BE117:BE130)),  2)</f>
        <v>0</v>
      </c>
      <c r="I33" s="115">
        <v>0.21</v>
      </c>
      <c r="J33" s="114">
        <f>ROUND(((SUM(BE117:BE130))*I33),  2)</f>
        <v>0</v>
      </c>
      <c r="L33" s="26"/>
    </row>
    <row r="34" spans="2:12" s="1" customFormat="1" ht="14.45" customHeight="1" x14ac:dyDescent="0.2">
      <c r="B34" s="26"/>
      <c r="E34" s="22" t="s">
        <v>35</v>
      </c>
      <c r="F34" s="114">
        <f>ROUND((SUM(BF117:BF130)),  2)</f>
        <v>0</v>
      </c>
      <c r="I34" s="115">
        <v>0.12</v>
      </c>
      <c r="J34" s="114">
        <f>ROUND(((SUM(BF117:BF130))*I34),  2)</f>
        <v>0</v>
      </c>
      <c r="L34" s="26"/>
    </row>
    <row r="35" spans="2:12" s="1" customFormat="1" ht="14.45" hidden="1" customHeight="1" x14ac:dyDescent="0.2">
      <c r="B35" s="26"/>
      <c r="E35" s="22" t="s">
        <v>36</v>
      </c>
      <c r="F35" s="114">
        <f>ROUND((SUM(BG117:BG130)),  2)</f>
        <v>0</v>
      </c>
      <c r="I35" s="115">
        <v>0.21</v>
      </c>
      <c r="J35" s="114">
        <f>0</f>
        <v>0</v>
      </c>
      <c r="L35" s="26"/>
    </row>
    <row r="36" spans="2:12" s="1" customFormat="1" ht="14.45" hidden="1" customHeight="1" x14ac:dyDescent="0.2">
      <c r="B36" s="26"/>
      <c r="E36" s="22" t="s">
        <v>37</v>
      </c>
      <c r="F36" s="114">
        <f>ROUND((SUM(BH117:BH130)),  2)</f>
        <v>0</v>
      </c>
      <c r="I36" s="115">
        <v>0.12</v>
      </c>
      <c r="J36" s="114">
        <f>0</f>
        <v>0</v>
      </c>
      <c r="L36" s="26"/>
    </row>
    <row r="37" spans="2:12" s="1" customFormat="1" ht="14.45" hidden="1" customHeight="1" x14ac:dyDescent="0.2">
      <c r="B37" s="26"/>
      <c r="E37" s="22" t="s">
        <v>38</v>
      </c>
      <c r="F37" s="114">
        <f>ROUND((SUM(BI117:BI130)),  2)</f>
        <v>0</v>
      </c>
      <c r="I37" s="115">
        <v>0</v>
      </c>
      <c r="J37" s="114">
        <f>0</f>
        <v>0</v>
      </c>
      <c r="L37" s="26"/>
    </row>
    <row r="38" spans="2:12" s="1" customFormat="1" ht="6.95" customHeight="1" x14ac:dyDescent="0.2">
      <c r="B38" s="26"/>
      <c r="L38" s="26"/>
    </row>
    <row r="39" spans="2:12" s="1" customFormat="1" ht="25.35" customHeight="1" x14ac:dyDescent="0.2">
      <c r="B39" s="26"/>
      <c r="C39" s="80"/>
      <c r="D39" s="116" t="s">
        <v>39</v>
      </c>
      <c r="E39" s="48"/>
      <c r="F39" s="48"/>
      <c r="G39" s="117" t="s">
        <v>40</v>
      </c>
      <c r="H39" s="118" t="s">
        <v>41</v>
      </c>
      <c r="I39" s="48"/>
      <c r="J39" s="119">
        <f>SUM(J30:J37)</f>
        <v>0</v>
      </c>
      <c r="K39" s="81"/>
      <c r="L39" s="26"/>
    </row>
    <row r="40" spans="2:12" s="1" customFormat="1" ht="14.45" customHeight="1" x14ac:dyDescent="0.2">
      <c r="B40" s="26"/>
      <c r="L40" s="26"/>
    </row>
    <row r="41" spans="2:12" ht="14.45" customHeight="1" x14ac:dyDescent="0.2">
      <c r="B41" s="15"/>
      <c r="L41" s="15"/>
    </row>
    <row r="42" spans="2:12" ht="14.45" customHeight="1" x14ac:dyDescent="0.2">
      <c r="B42" s="15"/>
      <c r="L42" s="15"/>
    </row>
    <row r="43" spans="2:12" ht="14.45" customHeight="1" x14ac:dyDescent="0.2">
      <c r="B43" s="15"/>
      <c r="L43" s="15"/>
    </row>
    <row r="44" spans="2:12" ht="14.45" customHeight="1" x14ac:dyDescent="0.2">
      <c r="B44" s="15"/>
      <c r="L44" s="15"/>
    </row>
    <row r="45" spans="2:12" ht="14.45" customHeight="1" x14ac:dyDescent="0.2">
      <c r="B45" s="15"/>
      <c r="L45" s="15"/>
    </row>
    <row r="46" spans="2:12" ht="14.45" customHeight="1" x14ac:dyDescent="0.2">
      <c r="B46" s="15"/>
      <c r="L46" s="15"/>
    </row>
    <row r="47" spans="2:12" ht="14.45" customHeight="1" x14ac:dyDescent="0.2">
      <c r="B47" s="15"/>
      <c r="L47" s="15"/>
    </row>
    <row r="48" spans="2:12" ht="14.45" customHeight="1" x14ac:dyDescent="0.2">
      <c r="B48" s="15"/>
      <c r="L48" s="15"/>
    </row>
    <row r="49" spans="2:12" ht="14.45" customHeight="1" x14ac:dyDescent="0.2">
      <c r="B49" s="15"/>
      <c r="L49" s="15"/>
    </row>
    <row r="50" spans="2:12" s="1" customFormat="1" ht="14.45" customHeight="1" x14ac:dyDescent="0.2">
      <c r="B50" s="26"/>
      <c r="D50" s="34" t="s">
        <v>42</v>
      </c>
      <c r="E50" s="35"/>
      <c r="F50" s="35"/>
      <c r="G50" s="34" t="s">
        <v>43</v>
      </c>
      <c r="H50" s="35"/>
      <c r="I50" s="35"/>
      <c r="J50" s="35"/>
      <c r="K50" s="35"/>
      <c r="L50" s="26"/>
    </row>
    <row r="51" spans="2:12" x14ac:dyDescent="0.2">
      <c r="B51" s="15"/>
      <c r="L51" s="15"/>
    </row>
    <row r="52" spans="2:12" x14ac:dyDescent="0.2">
      <c r="B52" s="15"/>
      <c r="L52" s="15"/>
    </row>
    <row r="53" spans="2:12" x14ac:dyDescent="0.2">
      <c r="B53" s="15"/>
      <c r="L53" s="15"/>
    </row>
    <row r="54" spans="2:12" x14ac:dyDescent="0.2">
      <c r="B54" s="15"/>
      <c r="L54" s="15"/>
    </row>
    <row r="55" spans="2:12" x14ac:dyDescent="0.2">
      <c r="B55" s="15"/>
      <c r="L55" s="15"/>
    </row>
    <row r="56" spans="2:12" x14ac:dyDescent="0.2">
      <c r="B56" s="15"/>
      <c r="L56" s="15"/>
    </row>
    <row r="57" spans="2:12" x14ac:dyDescent="0.2">
      <c r="B57" s="15"/>
      <c r="L57" s="15"/>
    </row>
    <row r="58" spans="2:12" x14ac:dyDescent="0.2">
      <c r="B58" s="15"/>
      <c r="L58" s="15"/>
    </row>
    <row r="59" spans="2:12" x14ac:dyDescent="0.2">
      <c r="B59" s="15"/>
      <c r="L59" s="15"/>
    </row>
    <row r="60" spans="2:12" x14ac:dyDescent="0.2">
      <c r="B60" s="15"/>
      <c r="L60" s="15"/>
    </row>
    <row r="61" spans="2:12" s="1" customFormat="1" ht="12.75" x14ac:dyDescent="0.2">
      <c r="B61" s="26"/>
      <c r="D61" s="36" t="s">
        <v>44</v>
      </c>
      <c r="E61" s="28"/>
      <c r="F61" s="120" t="s">
        <v>45</v>
      </c>
      <c r="G61" s="36" t="s">
        <v>44</v>
      </c>
      <c r="H61" s="28"/>
      <c r="I61" s="28"/>
      <c r="J61" s="121" t="s">
        <v>45</v>
      </c>
      <c r="K61" s="28"/>
      <c r="L61" s="26"/>
    </row>
    <row r="62" spans="2:12" x14ac:dyDescent="0.2">
      <c r="B62" s="15"/>
      <c r="L62" s="15"/>
    </row>
    <row r="63" spans="2:12" x14ac:dyDescent="0.2">
      <c r="B63" s="15"/>
      <c r="L63" s="15"/>
    </row>
    <row r="64" spans="2:12" x14ac:dyDescent="0.2">
      <c r="B64" s="15"/>
      <c r="L64" s="15"/>
    </row>
    <row r="65" spans="2:12" s="1" customFormat="1" ht="12.75" x14ac:dyDescent="0.2">
      <c r="B65" s="26"/>
      <c r="D65" s="34" t="s">
        <v>46</v>
      </c>
      <c r="E65" s="35"/>
      <c r="F65" s="35"/>
      <c r="G65" s="34" t="s">
        <v>47</v>
      </c>
      <c r="H65" s="35"/>
      <c r="I65" s="35"/>
      <c r="J65" s="35"/>
      <c r="K65" s="35"/>
      <c r="L65" s="26"/>
    </row>
    <row r="66" spans="2:12" x14ac:dyDescent="0.2">
      <c r="B66" s="15"/>
      <c r="L66" s="15"/>
    </row>
    <row r="67" spans="2:12" x14ac:dyDescent="0.2">
      <c r="B67" s="15"/>
      <c r="L67" s="15"/>
    </row>
    <row r="68" spans="2:12" x14ac:dyDescent="0.2">
      <c r="B68" s="15"/>
      <c r="L68" s="15"/>
    </row>
    <row r="69" spans="2:12" x14ac:dyDescent="0.2">
      <c r="B69" s="15"/>
      <c r="L69" s="15"/>
    </row>
    <row r="70" spans="2:12" x14ac:dyDescent="0.2">
      <c r="B70" s="15"/>
      <c r="L70" s="15"/>
    </row>
    <row r="71" spans="2:12" x14ac:dyDescent="0.2">
      <c r="B71" s="15"/>
      <c r="L71" s="15"/>
    </row>
    <row r="72" spans="2:12" x14ac:dyDescent="0.2">
      <c r="B72" s="15"/>
      <c r="L72" s="15"/>
    </row>
    <row r="73" spans="2:12" x14ac:dyDescent="0.2">
      <c r="B73" s="15"/>
      <c r="L73" s="15"/>
    </row>
    <row r="74" spans="2:12" x14ac:dyDescent="0.2">
      <c r="B74" s="15"/>
      <c r="L74" s="15"/>
    </row>
    <row r="75" spans="2:12" x14ac:dyDescent="0.2">
      <c r="B75" s="15"/>
      <c r="L75" s="15"/>
    </row>
    <row r="76" spans="2:12" s="1" customFormat="1" ht="12.75" x14ac:dyDescent="0.2">
      <c r="B76" s="26"/>
      <c r="D76" s="36" t="s">
        <v>44</v>
      </c>
      <c r="E76" s="28"/>
      <c r="F76" s="120" t="s">
        <v>45</v>
      </c>
      <c r="G76" s="36" t="s">
        <v>44</v>
      </c>
      <c r="H76" s="28"/>
      <c r="I76" s="28"/>
      <c r="J76" s="121" t="s">
        <v>45</v>
      </c>
      <c r="K76" s="28"/>
      <c r="L76" s="26"/>
    </row>
    <row r="77" spans="2:12" s="1" customFormat="1" ht="14.45" customHeight="1" x14ac:dyDescent="0.2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6"/>
    </row>
    <row r="81" spans="2:47" s="1" customFormat="1" ht="6.95" customHeight="1" x14ac:dyDescent="0.2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6"/>
    </row>
    <row r="82" spans="2:47" s="1" customFormat="1" ht="24.95" customHeight="1" x14ac:dyDescent="0.2">
      <c r="B82" s="26"/>
      <c r="C82" s="16" t="s">
        <v>91</v>
      </c>
      <c r="L82" s="26"/>
    </row>
    <row r="83" spans="2:47" s="1" customFormat="1" ht="6.95" customHeight="1" x14ac:dyDescent="0.2">
      <c r="B83" s="26"/>
      <c r="L83" s="26"/>
    </row>
    <row r="84" spans="2:47" s="1" customFormat="1" ht="12" customHeight="1" x14ac:dyDescent="0.2">
      <c r="B84" s="26"/>
      <c r="C84" s="22" t="s">
        <v>206</v>
      </c>
      <c r="L84" s="26"/>
    </row>
    <row r="85" spans="2:47" s="1" customFormat="1" ht="16.5" customHeight="1" x14ac:dyDescent="0.2">
      <c r="B85" s="26"/>
      <c r="E85" s="184" t="str">
        <f>E7</f>
        <v>Revizní činnost elektrického zařízení SEE v obvodu OŘ Plzeň 2025</v>
      </c>
      <c r="F85" s="185"/>
      <c r="G85" s="185"/>
      <c r="H85" s="185"/>
      <c r="L85" s="26"/>
    </row>
    <row r="86" spans="2:47" s="1" customFormat="1" ht="12" customHeight="1" x14ac:dyDescent="0.2">
      <c r="B86" s="26"/>
      <c r="C86" s="22" t="s">
        <v>89</v>
      </c>
      <c r="L86" s="26"/>
    </row>
    <row r="87" spans="2:47" s="1" customFormat="1" ht="16.5" customHeight="1" x14ac:dyDescent="0.2">
      <c r="B87" s="26"/>
      <c r="E87" s="174" t="str">
        <f>E9</f>
        <v>03 - Revize SPS oblast Plzeň</v>
      </c>
      <c r="F87" s="183"/>
      <c r="G87" s="183"/>
      <c r="H87" s="183"/>
      <c r="L87" s="26"/>
    </row>
    <row r="88" spans="2:47" s="1" customFormat="1" ht="6.95" customHeight="1" x14ac:dyDescent="0.2">
      <c r="B88" s="26"/>
      <c r="L88" s="26"/>
    </row>
    <row r="89" spans="2:47" s="1" customFormat="1" ht="12" customHeight="1" x14ac:dyDescent="0.2">
      <c r="B89" s="26"/>
      <c r="C89" s="22" t="s">
        <v>17</v>
      </c>
      <c r="F89" s="20" t="str">
        <f>F12</f>
        <v xml:space="preserve"> </v>
      </c>
      <c r="I89" s="22" t="s">
        <v>19</v>
      </c>
      <c r="J89" s="107">
        <f>IF(J12="","",J12)</f>
        <v>45611</v>
      </c>
      <c r="L89" s="26"/>
    </row>
    <row r="90" spans="2:47" s="1" customFormat="1" ht="6.95" customHeight="1" x14ac:dyDescent="0.2">
      <c r="B90" s="26"/>
      <c r="L90" s="26"/>
    </row>
    <row r="91" spans="2:47" s="1" customFormat="1" ht="15.2" customHeight="1" x14ac:dyDescent="0.2">
      <c r="B91" s="26"/>
      <c r="C91" s="22" t="s">
        <v>20</v>
      </c>
      <c r="F91" s="20" t="str">
        <f>E15</f>
        <v xml:space="preserve"> Správa železnic, státní organizace, Oblastní ředitelství Plzeň</v>
      </c>
      <c r="I91" s="22" t="s">
        <v>25</v>
      </c>
      <c r="J91" s="110">
        <f>E21</f>
        <v>0</v>
      </c>
      <c r="L91" s="26"/>
    </row>
    <row r="92" spans="2:47" s="1" customFormat="1" ht="15.2" customHeight="1" x14ac:dyDescent="0.2">
      <c r="B92" s="26"/>
      <c r="C92" s="22" t="s">
        <v>23</v>
      </c>
      <c r="F92" s="20" t="str">
        <f>IF(E18="","",E18)</f>
        <v>Vyplň údaj</v>
      </c>
      <c r="I92" s="22" t="s">
        <v>27</v>
      </c>
      <c r="J92" s="110">
        <f>E24</f>
        <v>0</v>
      </c>
      <c r="L92" s="26"/>
    </row>
    <row r="93" spans="2:47" s="1" customFormat="1" ht="10.35" customHeight="1" x14ac:dyDescent="0.2">
      <c r="B93" s="26"/>
      <c r="L93" s="26"/>
    </row>
    <row r="94" spans="2:47" s="1" customFormat="1" ht="29.25" customHeight="1" x14ac:dyDescent="0.2">
      <c r="B94" s="26"/>
      <c r="C94" s="122" t="s">
        <v>92</v>
      </c>
      <c r="D94" s="80"/>
      <c r="E94" s="80"/>
      <c r="F94" s="80"/>
      <c r="G94" s="80"/>
      <c r="H94" s="80"/>
      <c r="I94" s="80"/>
      <c r="J94" s="123" t="s">
        <v>93</v>
      </c>
      <c r="K94" s="80"/>
      <c r="L94" s="26"/>
    </row>
    <row r="95" spans="2:47" s="1" customFormat="1" ht="10.35" customHeight="1" x14ac:dyDescent="0.2">
      <c r="B95" s="26"/>
      <c r="L95" s="26"/>
    </row>
    <row r="96" spans="2:47" s="1" customFormat="1" ht="22.9" customHeight="1" x14ac:dyDescent="0.2">
      <c r="B96" s="26"/>
      <c r="C96" s="124" t="s">
        <v>94</v>
      </c>
      <c r="J96" s="109">
        <f>J117</f>
        <v>0</v>
      </c>
      <c r="L96" s="26"/>
      <c r="AU96" s="12" t="s">
        <v>95</v>
      </c>
    </row>
    <row r="97" spans="2:12" s="8" customFormat="1" ht="24.95" customHeight="1" x14ac:dyDescent="0.2">
      <c r="B97" s="82"/>
      <c r="D97" s="125" t="s">
        <v>96</v>
      </c>
      <c r="E97" s="126"/>
      <c r="F97" s="126"/>
      <c r="G97" s="126"/>
      <c r="H97" s="126"/>
      <c r="I97" s="126"/>
      <c r="J97" s="127">
        <f>J118</f>
        <v>0</v>
      </c>
      <c r="L97" s="82"/>
    </row>
    <row r="98" spans="2:12" s="1" customFormat="1" ht="21.75" customHeight="1" x14ac:dyDescent="0.2">
      <c r="B98" s="26"/>
      <c r="L98" s="26"/>
    </row>
    <row r="99" spans="2:12" s="1" customFormat="1" ht="6.95" customHeight="1" x14ac:dyDescent="0.2"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26"/>
    </row>
    <row r="103" spans="2:12" s="1" customFormat="1" ht="6.95" customHeight="1" x14ac:dyDescent="0.2"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26"/>
    </row>
    <row r="104" spans="2:12" s="1" customFormat="1" ht="24.95" customHeight="1" x14ac:dyDescent="0.2">
      <c r="B104" s="26"/>
      <c r="C104" s="16" t="s">
        <v>97</v>
      </c>
      <c r="L104" s="26"/>
    </row>
    <row r="105" spans="2:12" s="1" customFormat="1" ht="6.95" customHeight="1" x14ac:dyDescent="0.2">
      <c r="B105" s="26"/>
      <c r="L105" s="26"/>
    </row>
    <row r="106" spans="2:12" s="1" customFormat="1" ht="12" customHeight="1" x14ac:dyDescent="0.2">
      <c r="B106" s="26"/>
      <c r="C106" s="22" t="s">
        <v>206</v>
      </c>
      <c r="L106" s="26"/>
    </row>
    <row r="107" spans="2:12" s="1" customFormat="1" ht="16.5" customHeight="1" x14ac:dyDescent="0.2">
      <c r="B107" s="26"/>
      <c r="E107" s="184" t="str">
        <f>E7</f>
        <v>Revizní činnost elektrického zařízení SEE v obvodu OŘ Plzeň 2025</v>
      </c>
      <c r="F107" s="185"/>
      <c r="G107" s="185"/>
      <c r="H107" s="185"/>
      <c r="L107" s="26"/>
    </row>
    <row r="108" spans="2:12" s="1" customFormat="1" ht="12" customHeight="1" x14ac:dyDescent="0.2">
      <c r="B108" s="26"/>
      <c r="C108" s="22" t="s">
        <v>89</v>
      </c>
      <c r="L108" s="26"/>
    </row>
    <row r="109" spans="2:12" s="1" customFormat="1" ht="16.5" customHeight="1" x14ac:dyDescent="0.2">
      <c r="B109" s="26"/>
      <c r="E109" s="174" t="str">
        <f>E9</f>
        <v>03 - Revize SPS oblast Plzeň</v>
      </c>
      <c r="F109" s="183"/>
      <c r="G109" s="183"/>
      <c r="H109" s="183"/>
      <c r="L109" s="26"/>
    </row>
    <row r="110" spans="2:12" s="1" customFormat="1" ht="6.95" customHeight="1" x14ac:dyDescent="0.2">
      <c r="B110" s="26"/>
      <c r="L110" s="26"/>
    </row>
    <row r="111" spans="2:12" s="1" customFormat="1" ht="12" customHeight="1" x14ac:dyDescent="0.2">
      <c r="B111" s="26"/>
      <c r="C111" s="22" t="s">
        <v>17</v>
      </c>
      <c r="F111" s="20" t="str">
        <f>F12</f>
        <v xml:space="preserve"> </v>
      </c>
      <c r="I111" s="22" t="s">
        <v>19</v>
      </c>
      <c r="J111" s="107">
        <f>IF(J12="","",J12)</f>
        <v>45611</v>
      </c>
      <c r="L111" s="26"/>
    </row>
    <row r="112" spans="2:12" s="1" customFormat="1" ht="6.95" customHeight="1" x14ac:dyDescent="0.2">
      <c r="B112" s="26"/>
      <c r="L112" s="26"/>
    </row>
    <row r="113" spans="2:65" s="1" customFormat="1" ht="15.2" customHeight="1" x14ac:dyDescent="0.2">
      <c r="B113" s="26"/>
      <c r="C113" s="22" t="s">
        <v>20</v>
      </c>
      <c r="F113" s="20" t="str">
        <f>E15</f>
        <v xml:space="preserve"> Správa železnic, státní organizace, Oblastní ředitelství Plzeň</v>
      </c>
      <c r="I113" s="22" t="s">
        <v>25</v>
      </c>
      <c r="J113" s="110">
        <f>E21</f>
        <v>0</v>
      </c>
      <c r="L113" s="26"/>
    </row>
    <row r="114" spans="2:65" s="1" customFormat="1" ht="15.2" customHeight="1" x14ac:dyDescent="0.2">
      <c r="B114" s="26"/>
      <c r="C114" s="22" t="s">
        <v>23</v>
      </c>
      <c r="F114" s="20" t="str">
        <f>IF(E18="","",E18)</f>
        <v>Vyplň údaj</v>
      </c>
      <c r="I114" s="22" t="s">
        <v>27</v>
      </c>
      <c r="J114" s="110">
        <f>E24</f>
        <v>0</v>
      </c>
      <c r="L114" s="26"/>
    </row>
    <row r="115" spans="2:65" s="1" customFormat="1" ht="10.35" customHeight="1" x14ac:dyDescent="0.2">
      <c r="B115" s="26"/>
      <c r="L115" s="26"/>
    </row>
    <row r="116" spans="2:65" s="9" customFormat="1" ht="29.25" customHeight="1" x14ac:dyDescent="0.2">
      <c r="B116" s="83"/>
      <c r="C116" s="128" t="s">
        <v>98</v>
      </c>
      <c r="D116" s="129" t="s">
        <v>53</v>
      </c>
      <c r="E116" s="129" t="s">
        <v>49</v>
      </c>
      <c r="F116" s="129" t="s">
        <v>50</v>
      </c>
      <c r="G116" s="129" t="s">
        <v>99</v>
      </c>
      <c r="H116" s="129" t="s">
        <v>100</v>
      </c>
      <c r="I116" s="129" t="s">
        <v>101</v>
      </c>
      <c r="J116" s="130" t="s">
        <v>93</v>
      </c>
      <c r="K116" s="84" t="s">
        <v>102</v>
      </c>
      <c r="L116" s="83"/>
      <c r="M116" s="50" t="s">
        <v>1</v>
      </c>
      <c r="N116" s="51" t="s">
        <v>33</v>
      </c>
      <c r="O116" s="51" t="s">
        <v>103</v>
      </c>
      <c r="P116" s="51" t="s">
        <v>104</v>
      </c>
      <c r="Q116" s="51" t="s">
        <v>105</v>
      </c>
      <c r="R116" s="51" t="s">
        <v>106</v>
      </c>
      <c r="S116" s="51" t="s">
        <v>107</v>
      </c>
      <c r="T116" s="52" t="s">
        <v>108</v>
      </c>
    </row>
    <row r="117" spans="2:65" s="1" customFormat="1" ht="22.9" customHeight="1" x14ac:dyDescent="0.25">
      <c r="B117" s="26"/>
      <c r="C117" s="55" t="s">
        <v>109</v>
      </c>
      <c r="J117" s="131">
        <f>BK117</f>
        <v>0</v>
      </c>
      <c r="L117" s="26"/>
      <c r="M117" s="53"/>
      <c r="N117" s="45"/>
      <c r="O117" s="45"/>
      <c r="P117" s="85">
        <f>P118</f>
        <v>0</v>
      </c>
      <c r="Q117" s="45"/>
      <c r="R117" s="85">
        <f>R118</f>
        <v>0</v>
      </c>
      <c r="S117" s="45"/>
      <c r="T117" s="86">
        <f>T118</f>
        <v>0</v>
      </c>
      <c r="AT117" s="12" t="s">
        <v>67</v>
      </c>
      <c r="AU117" s="12" t="s">
        <v>95</v>
      </c>
      <c r="BK117" s="87">
        <f>BK118</f>
        <v>0</v>
      </c>
    </row>
    <row r="118" spans="2:65" s="10" customFormat="1" ht="25.9" customHeight="1" x14ac:dyDescent="0.2">
      <c r="B118" s="88"/>
      <c r="D118" s="89" t="s">
        <v>67</v>
      </c>
      <c r="E118" s="132" t="s">
        <v>110</v>
      </c>
      <c r="F118" s="132" t="s">
        <v>111</v>
      </c>
      <c r="J118" s="133">
        <f>BK118</f>
        <v>0</v>
      </c>
      <c r="L118" s="88"/>
      <c r="M118" s="90"/>
      <c r="P118" s="91">
        <f>SUM(P119:P130)</f>
        <v>0</v>
      </c>
      <c r="R118" s="91">
        <f>SUM(R119:R130)</f>
        <v>0</v>
      </c>
      <c r="T118" s="92">
        <f>SUM(T119:T130)</f>
        <v>0</v>
      </c>
      <c r="AR118" s="89" t="s">
        <v>112</v>
      </c>
      <c r="AT118" s="93" t="s">
        <v>67</v>
      </c>
      <c r="AU118" s="93" t="s">
        <v>68</v>
      </c>
      <c r="AY118" s="89" t="s">
        <v>113</v>
      </c>
      <c r="BK118" s="94">
        <f>SUM(BK119:BK130)</f>
        <v>0</v>
      </c>
    </row>
    <row r="119" spans="2:65" s="1" customFormat="1" ht="24.2" customHeight="1" x14ac:dyDescent="0.2">
      <c r="B119" s="26"/>
      <c r="C119" s="134" t="s">
        <v>76</v>
      </c>
      <c r="D119" s="134" t="s">
        <v>114</v>
      </c>
      <c r="E119" s="135" t="s">
        <v>169</v>
      </c>
      <c r="F119" s="136" t="s">
        <v>170</v>
      </c>
      <c r="G119" s="137" t="s">
        <v>117</v>
      </c>
      <c r="H119" s="138">
        <v>16</v>
      </c>
      <c r="I119" s="95"/>
      <c r="J119" s="139">
        <f>ROUND(I119*H119,2)</f>
        <v>0</v>
      </c>
      <c r="K119" s="96"/>
      <c r="L119" s="26"/>
      <c r="M119" s="97" t="s">
        <v>1</v>
      </c>
      <c r="N119" s="98" t="s">
        <v>34</v>
      </c>
      <c r="P119" s="99">
        <f>O119*H119</f>
        <v>0</v>
      </c>
      <c r="Q119" s="99">
        <v>0</v>
      </c>
      <c r="R119" s="99">
        <f>Q119*H119</f>
        <v>0</v>
      </c>
      <c r="S119" s="99">
        <v>0</v>
      </c>
      <c r="T119" s="100">
        <f>S119*H119</f>
        <v>0</v>
      </c>
      <c r="AR119" s="101" t="s">
        <v>118</v>
      </c>
      <c r="AT119" s="101" t="s">
        <v>114</v>
      </c>
      <c r="AU119" s="101" t="s">
        <v>76</v>
      </c>
      <c r="AY119" s="12" t="s">
        <v>113</v>
      </c>
      <c r="BE119" s="102">
        <f>IF(N119="základní",J119,0)</f>
        <v>0</v>
      </c>
      <c r="BF119" s="102">
        <f>IF(N119="snížená",J119,0)</f>
        <v>0</v>
      </c>
      <c r="BG119" s="102">
        <f>IF(N119="zákl. přenesená",J119,0)</f>
        <v>0</v>
      </c>
      <c r="BH119" s="102">
        <f>IF(N119="sníž. přenesená",J119,0)</f>
        <v>0</v>
      </c>
      <c r="BI119" s="102">
        <f>IF(N119="nulová",J119,0)</f>
        <v>0</v>
      </c>
      <c r="BJ119" s="12" t="s">
        <v>76</v>
      </c>
      <c r="BK119" s="102">
        <f>ROUND(I119*H119,2)</f>
        <v>0</v>
      </c>
      <c r="BL119" s="12" t="s">
        <v>118</v>
      </c>
      <c r="BM119" s="101" t="s">
        <v>171</v>
      </c>
    </row>
    <row r="120" spans="2:65" s="1" customFormat="1" ht="175.5" x14ac:dyDescent="0.2">
      <c r="B120" s="26"/>
      <c r="D120" s="140" t="s">
        <v>120</v>
      </c>
      <c r="F120" s="141" t="s">
        <v>172</v>
      </c>
      <c r="L120" s="26"/>
      <c r="M120" s="103"/>
      <c r="T120" s="47"/>
      <c r="AT120" s="12" t="s">
        <v>120</v>
      </c>
      <c r="AU120" s="12" t="s">
        <v>76</v>
      </c>
    </row>
    <row r="121" spans="2:65" s="1" customFormat="1" ht="24.2" customHeight="1" x14ac:dyDescent="0.2">
      <c r="B121" s="26"/>
      <c r="C121" s="134" t="s">
        <v>78</v>
      </c>
      <c r="D121" s="134" t="s">
        <v>114</v>
      </c>
      <c r="E121" s="135" t="s">
        <v>173</v>
      </c>
      <c r="F121" s="136" t="s">
        <v>174</v>
      </c>
      <c r="G121" s="137" t="s">
        <v>117</v>
      </c>
      <c r="H121" s="138">
        <v>11</v>
      </c>
      <c r="I121" s="95"/>
      <c r="J121" s="139">
        <f>ROUND(I121*H121,2)</f>
        <v>0</v>
      </c>
      <c r="K121" s="96"/>
      <c r="L121" s="26"/>
      <c r="M121" s="97" t="s">
        <v>1</v>
      </c>
      <c r="N121" s="98" t="s">
        <v>34</v>
      </c>
      <c r="P121" s="99">
        <f>O121*H121</f>
        <v>0</v>
      </c>
      <c r="Q121" s="99">
        <v>0</v>
      </c>
      <c r="R121" s="99">
        <f>Q121*H121</f>
        <v>0</v>
      </c>
      <c r="S121" s="99">
        <v>0</v>
      </c>
      <c r="T121" s="100">
        <f>S121*H121</f>
        <v>0</v>
      </c>
      <c r="AR121" s="101" t="s">
        <v>118</v>
      </c>
      <c r="AT121" s="101" t="s">
        <v>114</v>
      </c>
      <c r="AU121" s="101" t="s">
        <v>76</v>
      </c>
      <c r="AY121" s="12" t="s">
        <v>113</v>
      </c>
      <c r="BE121" s="102">
        <f>IF(N121="základní",J121,0)</f>
        <v>0</v>
      </c>
      <c r="BF121" s="102">
        <f>IF(N121="snížená",J121,0)</f>
        <v>0</v>
      </c>
      <c r="BG121" s="102">
        <f>IF(N121="zákl. přenesená",J121,0)</f>
        <v>0</v>
      </c>
      <c r="BH121" s="102">
        <f>IF(N121="sníž. přenesená",J121,0)</f>
        <v>0</v>
      </c>
      <c r="BI121" s="102">
        <f>IF(N121="nulová",J121,0)</f>
        <v>0</v>
      </c>
      <c r="BJ121" s="12" t="s">
        <v>76</v>
      </c>
      <c r="BK121" s="102">
        <f>ROUND(I121*H121,2)</f>
        <v>0</v>
      </c>
      <c r="BL121" s="12" t="s">
        <v>118</v>
      </c>
      <c r="BM121" s="101" t="s">
        <v>175</v>
      </c>
    </row>
    <row r="122" spans="2:65" s="1" customFormat="1" ht="126.75" x14ac:dyDescent="0.2">
      <c r="B122" s="26"/>
      <c r="D122" s="140" t="s">
        <v>120</v>
      </c>
      <c r="F122" s="141" t="s">
        <v>176</v>
      </c>
      <c r="L122" s="26"/>
      <c r="M122" s="103"/>
      <c r="T122" s="47"/>
      <c r="AT122" s="12" t="s">
        <v>120</v>
      </c>
      <c r="AU122" s="12" t="s">
        <v>76</v>
      </c>
    </row>
    <row r="123" spans="2:65" s="1" customFormat="1" ht="24.2" customHeight="1" x14ac:dyDescent="0.2">
      <c r="B123" s="26"/>
      <c r="C123" s="134" t="s">
        <v>126</v>
      </c>
      <c r="D123" s="134" t="s">
        <v>114</v>
      </c>
      <c r="E123" s="135" t="s">
        <v>177</v>
      </c>
      <c r="F123" s="136" t="s">
        <v>178</v>
      </c>
      <c r="G123" s="137" t="s">
        <v>117</v>
      </c>
      <c r="H123" s="138">
        <v>5</v>
      </c>
      <c r="I123" s="95"/>
      <c r="J123" s="139">
        <f>ROUND(I123*H123,2)</f>
        <v>0</v>
      </c>
      <c r="K123" s="96"/>
      <c r="L123" s="26"/>
      <c r="M123" s="97" t="s">
        <v>1</v>
      </c>
      <c r="N123" s="98" t="s">
        <v>34</v>
      </c>
      <c r="P123" s="99">
        <f>O123*H123</f>
        <v>0</v>
      </c>
      <c r="Q123" s="99">
        <v>0</v>
      </c>
      <c r="R123" s="99">
        <f>Q123*H123</f>
        <v>0</v>
      </c>
      <c r="S123" s="99">
        <v>0</v>
      </c>
      <c r="T123" s="100">
        <f>S123*H123</f>
        <v>0</v>
      </c>
      <c r="AR123" s="101" t="s">
        <v>118</v>
      </c>
      <c r="AT123" s="101" t="s">
        <v>114</v>
      </c>
      <c r="AU123" s="101" t="s">
        <v>76</v>
      </c>
      <c r="AY123" s="12" t="s">
        <v>113</v>
      </c>
      <c r="BE123" s="102">
        <f>IF(N123="základní",J123,0)</f>
        <v>0</v>
      </c>
      <c r="BF123" s="102">
        <f>IF(N123="snížená",J123,0)</f>
        <v>0</v>
      </c>
      <c r="BG123" s="102">
        <f>IF(N123="zákl. přenesená",J123,0)</f>
        <v>0</v>
      </c>
      <c r="BH123" s="102">
        <f>IF(N123="sníž. přenesená",J123,0)</f>
        <v>0</v>
      </c>
      <c r="BI123" s="102">
        <f>IF(N123="nulová",J123,0)</f>
        <v>0</v>
      </c>
      <c r="BJ123" s="12" t="s">
        <v>76</v>
      </c>
      <c r="BK123" s="102">
        <f>ROUND(I123*H123,2)</f>
        <v>0</v>
      </c>
      <c r="BL123" s="12" t="s">
        <v>118</v>
      </c>
      <c r="BM123" s="101" t="s">
        <v>179</v>
      </c>
    </row>
    <row r="124" spans="2:65" s="1" customFormat="1" ht="68.25" x14ac:dyDescent="0.2">
      <c r="B124" s="26"/>
      <c r="D124" s="140" t="s">
        <v>120</v>
      </c>
      <c r="F124" s="141" t="s">
        <v>180</v>
      </c>
      <c r="L124" s="26"/>
      <c r="M124" s="103"/>
      <c r="T124" s="47"/>
      <c r="AT124" s="12" t="s">
        <v>120</v>
      </c>
      <c r="AU124" s="12" t="s">
        <v>76</v>
      </c>
    </row>
    <row r="125" spans="2:65" s="1" customFormat="1" ht="24.2" customHeight="1" x14ac:dyDescent="0.2">
      <c r="B125" s="26"/>
      <c r="C125" s="134" t="s">
        <v>112</v>
      </c>
      <c r="D125" s="134" t="s">
        <v>114</v>
      </c>
      <c r="E125" s="135" t="s">
        <v>181</v>
      </c>
      <c r="F125" s="136" t="s">
        <v>182</v>
      </c>
      <c r="G125" s="137" t="s">
        <v>117</v>
      </c>
      <c r="H125" s="138">
        <v>1</v>
      </c>
      <c r="I125" s="95"/>
      <c r="J125" s="139">
        <f>ROUND(I125*H125,2)</f>
        <v>0</v>
      </c>
      <c r="K125" s="96"/>
      <c r="L125" s="26"/>
      <c r="M125" s="97" t="s">
        <v>1</v>
      </c>
      <c r="N125" s="98" t="s">
        <v>34</v>
      </c>
      <c r="P125" s="99">
        <f>O125*H125</f>
        <v>0</v>
      </c>
      <c r="Q125" s="99">
        <v>0</v>
      </c>
      <c r="R125" s="99">
        <f>Q125*H125</f>
        <v>0</v>
      </c>
      <c r="S125" s="99">
        <v>0</v>
      </c>
      <c r="T125" s="100">
        <f>S125*H125</f>
        <v>0</v>
      </c>
      <c r="AR125" s="101" t="s">
        <v>118</v>
      </c>
      <c r="AT125" s="101" t="s">
        <v>114</v>
      </c>
      <c r="AU125" s="101" t="s">
        <v>76</v>
      </c>
      <c r="AY125" s="12" t="s">
        <v>113</v>
      </c>
      <c r="BE125" s="102">
        <f>IF(N125="základní",J125,0)</f>
        <v>0</v>
      </c>
      <c r="BF125" s="102">
        <f>IF(N125="snížená",J125,0)</f>
        <v>0</v>
      </c>
      <c r="BG125" s="102">
        <f>IF(N125="zákl. přenesená",J125,0)</f>
        <v>0</v>
      </c>
      <c r="BH125" s="102">
        <f>IF(N125="sníž. přenesená",J125,0)</f>
        <v>0</v>
      </c>
      <c r="BI125" s="102">
        <f>IF(N125="nulová",J125,0)</f>
        <v>0</v>
      </c>
      <c r="BJ125" s="12" t="s">
        <v>76</v>
      </c>
      <c r="BK125" s="102">
        <f>ROUND(I125*H125,2)</f>
        <v>0</v>
      </c>
      <c r="BL125" s="12" t="s">
        <v>118</v>
      </c>
      <c r="BM125" s="101" t="s">
        <v>183</v>
      </c>
    </row>
    <row r="126" spans="2:65" s="1" customFormat="1" ht="29.25" x14ac:dyDescent="0.2">
      <c r="B126" s="26"/>
      <c r="D126" s="140" t="s">
        <v>120</v>
      </c>
      <c r="F126" s="141" t="s">
        <v>184</v>
      </c>
      <c r="L126" s="26"/>
      <c r="M126" s="103"/>
      <c r="T126" s="47"/>
      <c r="AT126" s="12" t="s">
        <v>120</v>
      </c>
      <c r="AU126" s="12" t="s">
        <v>76</v>
      </c>
    </row>
    <row r="127" spans="2:65" s="1" customFormat="1" ht="24.2" customHeight="1" x14ac:dyDescent="0.2">
      <c r="B127" s="26"/>
      <c r="C127" s="134" t="s">
        <v>135</v>
      </c>
      <c r="D127" s="134" t="s">
        <v>114</v>
      </c>
      <c r="E127" s="135" t="s">
        <v>185</v>
      </c>
      <c r="F127" s="136" t="s">
        <v>186</v>
      </c>
      <c r="G127" s="137" t="s">
        <v>117</v>
      </c>
      <c r="H127" s="138">
        <v>21</v>
      </c>
      <c r="I127" s="95"/>
      <c r="J127" s="139">
        <f>ROUND(I127*H127,2)</f>
        <v>0</v>
      </c>
      <c r="K127" s="96"/>
      <c r="L127" s="26"/>
      <c r="M127" s="97" t="s">
        <v>1</v>
      </c>
      <c r="N127" s="98" t="s">
        <v>34</v>
      </c>
      <c r="P127" s="99">
        <f>O127*H127</f>
        <v>0</v>
      </c>
      <c r="Q127" s="99">
        <v>0</v>
      </c>
      <c r="R127" s="99">
        <f>Q127*H127</f>
        <v>0</v>
      </c>
      <c r="S127" s="99">
        <v>0</v>
      </c>
      <c r="T127" s="100">
        <f>S127*H127</f>
        <v>0</v>
      </c>
      <c r="AR127" s="101" t="s">
        <v>118</v>
      </c>
      <c r="AT127" s="101" t="s">
        <v>114</v>
      </c>
      <c r="AU127" s="101" t="s">
        <v>76</v>
      </c>
      <c r="AY127" s="12" t="s">
        <v>113</v>
      </c>
      <c r="BE127" s="102">
        <f>IF(N127="základní",J127,0)</f>
        <v>0</v>
      </c>
      <c r="BF127" s="102">
        <f>IF(N127="snížená",J127,0)</f>
        <v>0</v>
      </c>
      <c r="BG127" s="102">
        <f>IF(N127="zákl. přenesená",J127,0)</f>
        <v>0</v>
      </c>
      <c r="BH127" s="102">
        <f>IF(N127="sníž. přenesená",J127,0)</f>
        <v>0</v>
      </c>
      <c r="BI127" s="102">
        <f>IF(N127="nulová",J127,0)</f>
        <v>0</v>
      </c>
      <c r="BJ127" s="12" t="s">
        <v>76</v>
      </c>
      <c r="BK127" s="102">
        <f>ROUND(I127*H127,2)</f>
        <v>0</v>
      </c>
      <c r="BL127" s="12" t="s">
        <v>118</v>
      </c>
      <c r="BM127" s="101" t="s">
        <v>187</v>
      </c>
    </row>
    <row r="128" spans="2:65" s="1" customFormat="1" ht="224.25" x14ac:dyDescent="0.2">
      <c r="B128" s="26"/>
      <c r="D128" s="140" t="s">
        <v>120</v>
      </c>
      <c r="F128" s="141" t="s">
        <v>188</v>
      </c>
      <c r="L128" s="26"/>
      <c r="M128" s="103"/>
      <c r="T128" s="47"/>
      <c r="AT128" s="12" t="s">
        <v>120</v>
      </c>
      <c r="AU128" s="12" t="s">
        <v>76</v>
      </c>
    </row>
    <row r="129" spans="2:65" s="1" customFormat="1" ht="24.2" customHeight="1" x14ac:dyDescent="0.2">
      <c r="B129" s="26"/>
      <c r="C129" s="134" t="s">
        <v>140</v>
      </c>
      <c r="D129" s="134" t="s">
        <v>114</v>
      </c>
      <c r="E129" s="135" t="s">
        <v>189</v>
      </c>
      <c r="F129" s="136" t="s">
        <v>190</v>
      </c>
      <c r="G129" s="137" t="s">
        <v>117</v>
      </c>
      <c r="H129" s="138">
        <v>10</v>
      </c>
      <c r="I129" s="95"/>
      <c r="J129" s="139">
        <f>ROUND(I129*H129,2)</f>
        <v>0</v>
      </c>
      <c r="K129" s="96"/>
      <c r="L129" s="26"/>
      <c r="M129" s="97" t="s">
        <v>1</v>
      </c>
      <c r="N129" s="98" t="s">
        <v>34</v>
      </c>
      <c r="P129" s="99">
        <f>O129*H129</f>
        <v>0</v>
      </c>
      <c r="Q129" s="99">
        <v>0</v>
      </c>
      <c r="R129" s="99">
        <f>Q129*H129</f>
        <v>0</v>
      </c>
      <c r="S129" s="99">
        <v>0</v>
      </c>
      <c r="T129" s="100">
        <f>S129*H129</f>
        <v>0</v>
      </c>
      <c r="AR129" s="101" t="s">
        <v>118</v>
      </c>
      <c r="AT129" s="101" t="s">
        <v>114</v>
      </c>
      <c r="AU129" s="101" t="s">
        <v>76</v>
      </c>
      <c r="AY129" s="12" t="s">
        <v>113</v>
      </c>
      <c r="BE129" s="102">
        <f>IF(N129="základní",J129,0)</f>
        <v>0</v>
      </c>
      <c r="BF129" s="102">
        <f>IF(N129="snížená",J129,0)</f>
        <v>0</v>
      </c>
      <c r="BG129" s="102">
        <f>IF(N129="zákl. přenesená",J129,0)</f>
        <v>0</v>
      </c>
      <c r="BH129" s="102">
        <f>IF(N129="sníž. přenesená",J129,0)</f>
        <v>0</v>
      </c>
      <c r="BI129" s="102">
        <f>IF(N129="nulová",J129,0)</f>
        <v>0</v>
      </c>
      <c r="BJ129" s="12" t="s">
        <v>76</v>
      </c>
      <c r="BK129" s="102">
        <f>ROUND(I129*H129,2)</f>
        <v>0</v>
      </c>
      <c r="BL129" s="12" t="s">
        <v>118</v>
      </c>
      <c r="BM129" s="101" t="s">
        <v>191</v>
      </c>
    </row>
    <row r="130" spans="2:65" s="1" customFormat="1" ht="117" x14ac:dyDescent="0.2">
      <c r="B130" s="26"/>
      <c r="D130" s="140" t="s">
        <v>120</v>
      </c>
      <c r="F130" s="141" t="s">
        <v>192</v>
      </c>
      <c r="L130" s="26"/>
      <c r="M130" s="104"/>
      <c r="N130" s="105"/>
      <c r="O130" s="105"/>
      <c r="P130" s="105"/>
      <c r="Q130" s="105"/>
      <c r="R130" s="105"/>
      <c r="S130" s="105"/>
      <c r="T130" s="106"/>
      <c r="AT130" s="12" t="s">
        <v>120</v>
      </c>
      <c r="AU130" s="12" t="s">
        <v>76</v>
      </c>
    </row>
    <row r="131" spans="2:65" s="1" customFormat="1" ht="6.95" customHeight="1" x14ac:dyDescent="0.2">
      <c r="B131" s="37"/>
      <c r="C131" s="38"/>
      <c r="D131" s="38"/>
      <c r="E131" s="38"/>
      <c r="F131" s="38"/>
      <c r="G131" s="38"/>
      <c r="H131" s="38"/>
      <c r="I131" s="38"/>
      <c r="J131" s="38"/>
      <c r="K131" s="38"/>
      <c r="L131" s="26"/>
    </row>
  </sheetData>
  <sheetProtection algorithmName="SHA-512" hashValue="kzSJQn5aAWRcUBRnRQ5Nc+f5usJx0D/UO5i7Zbq3NTG/ooFCqIhJ9MLb2lTSR7NKW8IHFgFh4P38h8bZzYLSrA==" saltValue="uAcwC4in2ht7eTKm6Hxt7g==" spinCount="100000" sheet="1" objects="1" scenarios="1"/>
  <autoFilter ref="C116:K130" xr:uid="{00000000-0009-0000-0000-000003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25"/>
  <sheetViews>
    <sheetView showGridLines="0" workbookViewId="0">
      <selection activeCell="C107" sqref="C107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44" t="s">
        <v>5</v>
      </c>
      <c r="M2" s="145"/>
      <c r="N2" s="145"/>
      <c r="O2" s="145"/>
      <c r="P2" s="145"/>
      <c r="Q2" s="145"/>
      <c r="R2" s="145"/>
      <c r="S2" s="145"/>
      <c r="T2" s="145"/>
      <c r="U2" s="145"/>
      <c r="V2" s="145"/>
      <c r="AT2" s="12" t="s">
        <v>87</v>
      </c>
    </row>
    <row r="3" spans="2:46" ht="6.95" customHeight="1" x14ac:dyDescent="0.2">
      <c r="B3" s="13"/>
      <c r="C3" s="14"/>
      <c r="D3" s="14"/>
      <c r="E3" s="14"/>
      <c r="F3" s="14"/>
      <c r="G3" s="14"/>
      <c r="H3" s="14"/>
      <c r="I3" s="14"/>
      <c r="J3" s="14"/>
      <c r="K3" s="14"/>
      <c r="L3" s="15"/>
      <c r="AT3" s="12" t="s">
        <v>78</v>
      </c>
    </row>
    <row r="4" spans="2:46" ht="24.95" customHeight="1" x14ac:dyDescent="0.2">
      <c r="B4" s="15"/>
      <c r="D4" s="16" t="s">
        <v>88</v>
      </c>
      <c r="L4" s="15"/>
      <c r="M4" s="78" t="s">
        <v>9</v>
      </c>
      <c r="AT4" s="12" t="s">
        <v>3</v>
      </c>
    </row>
    <row r="5" spans="2:46" ht="6.95" customHeight="1" x14ac:dyDescent="0.2">
      <c r="B5" s="15"/>
      <c r="L5" s="15"/>
    </row>
    <row r="6" spans="2:46" ht="12" customHeight="1" x14ac:dyDescent="0.2">
      <c r="B6" s="15"/>
      <c r="D6" s="22" t="s">
        <v>206</v>
      </c>
      <c r="L6" s="15"/>
    </row>
    <row r="7" spans="2:46" ht="16.5" customHeight="1" x14ac:dyDescent="0.2">
      <c r="B7" s="15"/>
      <c r="E7" s="184" t="str">
        <f>'Rekapitulace služby'!K6</f>
        <v>Revizní činnost elektrického zařízení SEE v obvodu OŘ Plzeň 2025</v>
      </c>
      <c r="F7" s="185"/>
      <c r="G7" s="185"/>
      <c r="H7" s="185"/>
      <c r="L7" s="15"/>
    </row>
    <row r="8" spans="2:46" s="1" customFormat="1" ht="12" customHeight="1" x14ac:dyDescent="0.2">
      <c r="B8" s="26"/>
      <c r="D8" s="22" t="s">
        <v>89</v>
      </c>
      <c r="L8" s="26"/>
    </row>
    <row r="9" spans="2:46" s="1" customFormat="1" ht="16.5" customHeight="1" x14ac:dyDescent="0.2">
      <c r="B9" s="26"/>
      <c r="E9" s="174" t="s">
        <v>193</v>
      </c>
      <c r="F9" s="183"/>
      <c r="G9" s="183"/>
      <c r="H9" s="183"/>
      <c r="L9" s="26"/>
    </row>
    <row r="10" spans="2:46" s="1" customFormat="1" x14ac:dyDescent="0.2">
      <c r="B10" s="26"/>
      <c r="L10" s="26"/>
    </row>
    <row r="11" spans="2:46" s="1" customFormat="1" ht="12" customHeight="1" x14ac:dyDescent="0.2">
      <c r="B11" s="26"/>
      <c r="D11" s="22" t="s">
        <v>15</v>
      </c>
      <c r="F11" s="20" t="s">
        <v>1</v>
      </c>
      <c r="I11" s="22" t="s">
        <v>16</v>
      </c>
      <c r="J11" s="20" t="s">
        <v>1</v>
      </c>
      <c r="L11" s="26"/>
    </row>
    <row r="12" spans="2:46" s="1" customFormat="1" ht="12" customHeight="1" x14ac:dyDescent="0.2">
      <c r="B12" s="26"/>
      <c r="D12" s="22" t="s">
        <v>17</v>
      </c>
      <c r="F12" s="20" t="s">
        <v>18</v>
      </c>
      <c r="I12" s="22" t="s">
        <v>19</v>
      </c>
      <c r="J12" s="142">
        <f>'Rekapitulace služby'!AN8</f>
        <v>45611</v>
      </c>
      <c r="L12" s="26"/>
    </row>
    <row r="13" spans="2:46" s="1" customFormat="1" ht="10.9" customHeight="1" x14ac:dyDescent="0.2">
      <c r="B13" s="26"/>
      <c r="L13" s="26"/>
    </row>
    <row r="14" spans="2:46" s="1" customFormat="1" ht="12" customHeight="1" x14ac:dyDescent="0.2">
      <c r="B14" s="26"/>
      <c r="D14" s="22" t="s">
        <v>20</v>
      </c>
      <c r="I14" s="22" t="s">
        <v>21</v>
      </c>
      <c r="J14" s="20">
        <f>IF('Rekapitulace služby'!AN10="","",'Rekapitulace služby'!AN10)</f>
        <v>70994234</v>
      </c>
      <c r="L14" s="26"/>
    </row>
    <row r="15" spans="2:46" s="1" customFormat="1" ht="18" customHeight="1" x14ac:dyDescent="0.2">
      <c r="B15" s="26"/>
      <c r="E15" s="20" t="str">
        <f>IF('Rekapitulace služby'!E11="","",'Rekapitulace služby'!E11)</f>
        <v xml:space="preserve"> Správa železnic, státní organizace, Oblastní ředitelství Plzeň</v>
      </c>
      <c r="I15" s="22" t="s">
        <v>22</v>
      </c>
      <c r="J15" s="20" t="str">
        <f>IF('Rekapitulace služby'!AN11="","",'Rekapitulace služby'!AN11)</f>
        <v>CZ70994234</v>
      </c>
      <c r="L15" s="26"/>
    </row>
    <row r="16" spans="2:46" s="1" customFormat="1" ht="6.95" customHeight="1" x14ac:dyDescent="0.2">
      <c r="B16" s="26"/>
      <c r="L16" s="26"/>
    </row>
    <row r="17" spans="2:12" s="1" customFormat="1" ht="12" customHeight="1" x14ac:dyDescent="0.2">
      <c r="B17" s="26"/>
      <c r="D17" s="22" t="s">
        <v>23</v>
      </c>
      <c r="I17" s="22" t="s">
        <v>21</v>
      </c>
      <c r="J17" s="23" t="str">
        <f>'Rekapitulace služby'!AN13</f>
        <v>Vyplň údaj</v>
      </c>
      <c r="L17" s="26"/>
    </row>
    <row r="18" spans="2:12" s="1" customFormat="1" ht="18" customHeight="1" x14ac:dyDescent="0.2">
      <c r="B18" s="26"/>
      <c r="E18" s="186" t="str">
        <f>'Rekapitulace služby'!E14</f>
        <v>Vyplň údaj</v>
      </c>
      <c r="F18" s="187"/>
      <c r="G18" s="187"/>
      <c r="H18" s="187"/>
      <c r="I18" s="22" t="s">
        <v>22</v>
      </c>
      <c r="J18" s="23" t="str">
        <f>'Rekapitulace služby'!AN14</f>
        <v>Vyplň údaj</v>
      </c>
      <c r="L18" s="26"/>
    </row>
    <row r="19" spans="2:12" s="1" customFormat="1" ht="6.95" customHeight="1" x14ac:dyDescent="0.2">
      <c r="B19" s="26"/>
      <c r="L19" s="26"/>
    </row>
    <row r="20" spans="2:12" s="1" customFormat="1" ht="12" customHeight="1" x14ac:dyDescent="0.2">
      <c r="B20" s="26"/>
      <c r="D20" s="22"/>
      <c r="I20" s="22"/>
      <c r="J20" s="20" t="str">
        <f>IF('Rekapitulace služby'!AN16="","",'Rekapitulace služby'!AN16)</f>
        <v/>
      </c>
      <c r="L20" s="26"/>
    </row>
    <row r="21" spans="2:12" s="1" customFormat="1" ht="18" customHeight="1" x14ac:dyDescent="0.2">
      <c r="B21" s="26"/>
      <c r="E21" s="20"/>
      <c r="I21" s="22"/>
      <c r="J21" s="20" t="str">
        <f>IF('Rekapitulace služby'!AN17="","",'Rekapitulace služby'!AN17)</f>
        <v/>
      </c>
      <c r="L21" s="26"/>
    </row>
    <row r="22" spans="2:12" s="1" customFormat="1" ht="6.95" customHeight="1" x14ac:dyDescent="0.2">
      <c r="B22" s="26"/>
      <c r="L22" s="26"/>
    </row>
    <row r="23" spans="2:12" s="1" customFormat="1" ht="12" customHeight="1" x14ac:dyDescent="0.2">
      <c r="B23" s="26"/>
      <c r="D23" s="22"/>
      <c r="I23" s="22"/>
      <c r="J23" s="20" t="str">
        <f>IF('Rekapitulace služby'!AN19="","",'Rekapitulace služby'!AN19)</f>
        <v/>
      </c>
      <c r="L23" s="26"/>
    </row>
    <row r="24" spans="2:12" s="1" customFormat="1" ht="18" customHeight="1" x14ac:dyDescent="0.2">
      <c r="B24" s="26"/>
      <c r="E24" s="20"/>
      <c r="I24" s="22"/>
      <c r="J24" s="20" t="str">
        <f>IF('Rekapitulace služby'!AN20="","",'Rekapitulace služby'!AN20)</f>
        <v/>
      </c>
      <c r="L24" s="26"/>
    </row>
    <row r="25" spans="2:12" s="1" customFormat="1" ht="6.95" customHeight="1" x14ac:dyDescent="0.2">
      <c r="B25" s="26"/>
      <c r="L25" s="26"/>
    </row>
    <row r="26" spans="2:12" s="1" customFormat="1" ht="12" customHeight="1" x14ac:dyDescent="0.2">
      <c r="B26" s="26"/>
      <c r="D26" s="22" t="s">
        <v>28</v>
      </c>
      <c r="L26" s="26"/>
    </row>
    <row r="27" spans="2:12" s="7" customFormat="1" ht="16.5" customHeight="1" x14ac:dyDescent="0.2">
      <c r="B27" s="79"/>
      <c r="E27" s="156" t="s">
        <v>1</v>
      </c>
      <c r="F27" s="156"/>
      <c r="G27" s="156"/>
      <c r="H27" s="156"/>
      <c r="L27" s="79"/>
    </row>
    <row r="28" spans="2:12" s="1" customFormat="1" ht="6.95" customHeight="1" x14ac:dyDescent="0.2">
      <c r="B28" s="26"/>
      <c r="L28" s="26"/>
    </row>
    <row r="29" spans="2:12" s="1" customFormat="1" ht="6.95" customHeight="1" x14ac:dyDescent="0.2">
      <c r="B29" s="26"/>
      <c r="D29" s="45"/>
      <c r="E29" s="45"/>
      <c r="F29" s="45"/>
      <c r="G29" s="45"/>
      <c r="H29" s="45"/>
      <c r="I29" s="45"/>
      <c r="J29" s="45"/>
      <c r="K29" s="45"/>
      <c r="L29" s="26"/>
    </row>
    <row r="30" spans="2:12" s="1" customFormat="1" ht="25.35" customHeight="1" x14ac:dyDescent="0.2">
      <c r="B30" s="26"/>
      <c r="D30" s="113" t="s">
        <v>29</v>
      </c>
      <c r="J30" s="109">
        <f>ROUND(J117, 2)</f>
        <v>0</v>
      </c>
      <c r="L30" s="26"/>
    </row>
    <row r="31" spans="2:12" s="1" customFormat="1" ht="6.95" customHeight="1" x14ac:dyDescent="0.2">
      <c r="B31" s="26"/>
      <c r="D31" s="45"/>
      <c r="E31" s="45"/>
      <c r="F31" s="45"/>
      <c r="G31" s="45"/>
      <c r="H31" s="45"/>
      <c r="I31" s="45"/>
      <c r="J31" s="45"/>
      <c r="K31" s="45"/>
      <c r="L31" s="26"/>
    </row>
    <row r="32" spans="2:12" s="1" customFormat="1" ht="14.45" customHeight="1" x14ac:dyDescent="0.2">
      <c r="B32" s="26"/>
      <c r="F32" s="111" t="s">
        <v>31</v>
      </c>
      <c r="I32" s="111" t="s">
        <v>30</v>
      </c>
      <c r="J32" s="111" t="s">
        <v>32</v>
      </c>
      <c r="L32" s="26"/>
    </row>
    <row r="33" spans="2:12" s="1" customFormat="1" ht="14.45" customHeight="1" x14ac:dyDescent="0.2">
      <c r="B33" s="26"/>
      <c r="D33" s="108" t="s">
        <v>33</v>
      </c>
      <c r="E33" s="22" t="s">
        <v>34</v>
      </c>
      <c r="F33" s="114">
        <f>ROUND((SUM(BE117:BE124)),  2)</f>
        <v>0</v>
      </c>
      <c r="I33" s="115">
        <v>0.21</v>
      </c>
      <c r="J33" s="114">
        <f>ROUND(((SUM(BE117:BE124))*I33),  2)</f>
        <v>0</v>
      </c>
      <c r="L33" s="26"/>
    </row>
    <row r="34" spans="2:12" s="1" customFormat="1" ht="14.45" customHeight="1" x14ac:dyDescent="0.2">
      <c r="B34" s="26"/>
      <c r="E34" s="22" t="s">
        <v>35</v>
      </c>
      <c r="F34" s="114">
        <f>ROUND((SUM(BF117:BF124)),  2)</f>
        <v>0</v>
      </c>
      <c r="I34" s="115">
        <v>0.12</v>
      </c>
      <c r="J34" s="114">
        <f>ROUND(((SUM(BF117:BF124))*I34),  2)</f>
        <v>0</v>
      </c>
      <c r="L34" s="26"/>
    </row>
    <row r="35" spans="2:12" s="1" customFormat="1" ht="14.45" hidden="1" customHeight="1" x14ac:dyDescent="0.2">
      <c r="B35" s="26"/>
      <c r="E35" s="22" t="s">
        <v>36</v>
      </c>
      <c r="F35" s="114">
        <f>ROUND((SUM(BG117:BG124)),  2)</f>
        <v>0</v>
      </c>
      <c r="I35" s="115">
        <v>0.21</v>
      </c>
      <c r="J35" s="114">
        <f>0</f>
        <v>0</v>
      </c>
      <c r="L35" s="26"/>
    </row>
    <row r="36" spans="2:12" s="1" customFormat="1" ht="14.45" hidden="1" customHeight="1" x14ac:dyDescent="0.2">
      <c r="B36" s="26"/>
      <c r="E36" s="22" t="s">
        <v>37</v>
      </c>
      <c r="F36" s="114">
        <f>ROUND((SUM(BH117:BH124)),  2)</f>
        <v>0</v>
      </c>
      <c r="I36" s="115">
        <v>0.12</v>
      </c>
      <c r="J36" s="114">
        <f>0</f>
        <v>0</v>
      </c>
      <c r="L36" s="26"/>
    </row>
    <row r="37" spans="2:12" s="1" customFormat="1" ht="14.45" hidden="1" customHeight="1" x14ac:dyDescent="0.2">
      <c r="B37" s="26"/>
      <c r="E37" s="22" t="s">
        <v>38</v>
      </c>
      <c r="F37" s="114">
        <f>ROUND((SUM(BI117:BI124)),  2)</f>
        <v>0</v>
      </c>
      <c r="I37" s="115">
        <v>0</v>
      </c>
      <c r="J37" s="114">
        <f>0</f>
        <v>0</v>
      </c>
      <c r="L37" s="26"/>
    </row>
    <row r="38" spans="2:12" s="1" customFormat="1" ht="6.95" customHeight="1" x14ac:dyDescent="0.2">
      <c r="B38" s="26"/>
      <c r="L38" s="26"/>
    </row>
    <row r="39" spans="2:12" s="1" customFormat="1" ht="25.35" customHeight="1" x14ac:dyDescent="0.2">
      <c r="B39" s="26"/>
      <c r="C39" s="80"/>
      <c r="D39" s="116" t="s">
        <v>39</v>
      </c>
      <c r="E39" s="48"/>
      <c r="F39" s="48"/>
      <c r="G39" s="117" t="s">
        <v>40</v>
      </c>
      <c r="H39" s="118" t="s">
        <v>41</v>
      </c>
      <c r="I39" s="48"/>
      <c r="J39" s="119">
        <f>SUM(J30:J37)</f>
        <v>0</v>
      </c>
      <c r="K39" s="81"/>
      <c r="L39" s="26"/>
    </row>
    <row r="40" spans="2:12" s="1" customFormat="1" ht="14.45" customHeight="1" x14ac:dyDescent="0.2">
      <c r="B40" s="26"/>
      <c r="L40" s="26"/>
    </row>
    <row r="41" spans="2:12" ht="14.45" customHeight="1" x14ac:dyDescent="0.2">
      <c r="B41" s="15"/>
      <c r="L41" s="15"/>
    </row>
    <row r="42" spans="2:12" ht="14.45" customHeight="1" x14ac:dyDescent="0.2">
      <c r="B42" s="15"/>
      <c r="L42" s="15"/>
    </row>
    <row r="43" spans="2:12" ht="14.45" customHeight="1" x14ac:dyDescent="0.2">
      <c r="B43" s="15"/>
      <c r="L43" s="15"/>
    </row>
    <row r="44" spans="2:12" ht="14.45" customHeight="1" x14ac:dyDescent="0.2">
      <c r="B44" s="15"/>
      <c r="L44" s="15"/>
    </row>
    <row r="45" spans="2:12" ht="14.45" customHeight="1" x14ac:dyDescent="0.2">
      <c r="B45" s="15"/>
      <c r="L45" s="15"/>
    </row>
    <row r="46" spans="2:12" ht="14.45" customHeight="1" x14ac:dyDescent="0.2">
      <c r="B46" s="15"/>
      <c r="L46" s="15"/>
    </row>
    <row r="47" spans="2:12" ht="14.45" customHeight="1" x14ac:dyDescent="0.2">
      <c r="B47" s="15"/>
      <c r="L47" s="15"/>
    </row>
    <row r="48" spans="2:12" ht="14.45" customHeight="1" x14ac:dyDescent="0.2">
      <c r="B48" s="15"/>
      <c r="L48" s="15"/>
    </row>
    <row r="49" spans="2:12" ht="14.45" customHeight="1" x14ac:dyDescent="0.2">
      <c r="B49" s="15"/>
      <c r="L49" s="15"/>
    </row>
    <row r="50" spans="2:12" s="1" customFormat="1" ht="14.45" customHeight="1" x14ac:dyDescent="0.2">
      <c r="B50" s="26"/>
      <c r="D50" s="34" t="s">
        <v>42</v>
      </c>
      <c r="E50" s="35"/>
      <c r="F50" s="35"/>
      <c r="G50" s="34" t="s">
        <v>43</v>
      </c>
      <c r="H50" s="35"/>
      <c r="I50" s="35"/>
      <c r="J50" s="35"/>
      <c r="K50" s="35"/>
      <c r="L50" s="26"/>
    </row>
    <row r="51" spans="2:12" x14ac:dyDescent="0.2">
      <c r="B51" s="15"/>
      <c r="L51" s="15"/>
    </row>
    <row r="52" spans="2:12" x14ac:dyDescent="0.2">
      <c r="B52" s="15"/>
      <c r="L52" s="15"/>
    </row>
    <row r="53" spans="2:12" x14ac:dyDescent="0.2">
      <c r="B53" s="15"/>
      <c r="L53" s="15"/>
    </row>
    <row r="54" spans="2:12" x14ac:dyDescent="0.2">
      <c r="B54" s="15"/>
      <c r="L54" s="15"/>
    </row>
    <row r="55" spans="2:12" x14ac:dyDescent="0.2">
      <c r="B55" s="15"/>
      <c r="L55" s="15"/>
    </row>
    <row r="56" spans="2:12" x14ac:dyDescent="0.2">
      <c r="B56" s="15"/>
      <c r="L56" s="15"/>
    </row>
    <row r="57" spans="2:12" x14ac:dyDescent="0.2">
      <c r="B57" s="15"/>
      <c r="L57" s="15"/>
    </row>
    <row r="58" spans="2:12" x14ac:dyDescent="0.2">
      <c r="B58" s="15"/>
      <c r="L58" s="15"/>
    </row>
    <row r="59" spans="2:12" x14ac:dyDescent="0.2">
      <c r="B59" s="15"/>
      <c r="L59" s="15"/>
    </row>
    <row r="60" spans="2:12" x14ac:dyDescent="0.2">
      <c r="B60" s="15"/>
      <c r="L60" s="15"/>
    </row>
    <row r="61" spans="2:12" s="1" customFormat="1" ht="12.75" x14ac:dyDescent="0.2">
      <c r="B61" s="26"/>
      <c r="D61" s="36" t="s">
        <v>44</v>
      </c>
      <c r="E61" s="28"/>
      <c r="F61" s="120" t="s">
        <v>45</v>
      </c>
      <c r="G61" s="36" t="s">
        <v>44</v>
      </c>
      <c r="H61" s="28"/>
      <c r="I61" s="28"/>
      <c r="J61" s="121" t="s">
        <v>45</v>
      </c>
      <c r="K61" s="28"/>
      <c r="L61" s="26"/>
    </row>
    <row r="62" spans="2:12" x14ac:dyDescent="0.2">
      <c r="B62" s="15"/>
      <c r="L62" s="15"/>
    </row>
    <row r="63" spans="2:12" x14ac:dyDescent="0.2">
      <c r="B63" s="15"/>
      <c r="L63" s="15"/>
    </row>
    <row r="64" spans="2:12" x14ac:dyDescent="0.2">
      <c r="B64" s="15"/>
      <c r="L64" s="15"/>
    </row>
    <row r="65" spans="2:12" s="1" customFormat="1" ht="12.75" x14ac:dyDescent="0.2">
      <c r="B65" s="26"/>
      <c r="D65" s="34" t="s">
        <v>46</v>
      </c>
      <c r="E65" s="35"/>
      <c r="F65" s="35"/>
      <c r="G65" s="34" t="s">
        <v>47</v>
      </c>
      <c r="H65" s="35"/>
      <c r="I65" s="35"/>
      <c r="J65" s="35"/>
      <c r="K65" s="35"/>
      <c r="L65" s="26"/>
    </row>
    <row r="66" spans="2:12" x14ac:dyDescent="0.2">
      <c r="B66" s="15"/>
      <c r="L66" s="15"/>
    </row>
    <row r="67" spans="2:12" x14ac:dyDescent="0.2">
      <c r="B67" s="15"/>
      <c r="L67" s="15"/>
    </row>
    <row r="68" spans="2:12" x14ac:dyDescent="0.2">
      <c r="B68" s="15"/>
      <c r="L68" s="15"/>
    </row>
    <row r="69" spans="2:12" x14ac:dyDescent="0.2">
      <c r="B69" s="15"/>
      <c r="L69" s="15"/>
    </row>
    <row r="70" spans="2:12" x14ac:dyDescent="0.2">
      <c r="B70" s="15"/>
      <c r="L70" s="15"/>
    </row>
    <row r="71" spans="2:12" x14ac:dyDescent="0.2">
      <c r="B71" s="15"/>
      <c r="L71" s="15"/>
    </row>
    <row r="72" spans="2:12" x14ac:dyDescent="0.2">
      <c r="B72" s="15"/>
      <c r="L72" s="15"/>
    </row>
    <row r="73" spans="2:12" x14ac:dyDescent="0.2">
      <c r="B73" s="15"/>
      <c r="L73" s="15"/>
    </row>
    <row r="74" spans="2:12" x14ac:dyDescent="0.2">
      <c r="B74" s="15"/>
      <c r="L74" s="15"/>
    </row>
    <row r="75" spans="2:12" x14ac:dyDescent="0.2">
      <c r="B75" s="15"/>
      <c r="L75" s="15"/>
    </row>
    <row r="76" spans="2:12" s="1" customFormat="1" ht="12.75" x14ac:dyDescent="0.2">
      <c r="B76" s="26"/>
      <c r="D76" s="36" t="s">
        <v>44</v>
      </c>
      <c r="E76" s="28"/>
      <c r="F76" s="120" t="s">
        <v>45</v>
      </c>
      <c r="G76" s="36" t="s">
        <v>44</v>
      </c>
      <c r="H76" s="28"/>
      <c r="I76" s="28"/>
      <c r="J76" s="121" t="s">
        <v>45</v>
      </c>
      <c r="K76" s="28"/>
      <c r="L76" s="26"/>
    </row>
    <row r="77" spans="2:12" s="1" customFormat="1" ht="14.45" customHeight="1" x14ac:dyDescent="0.2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6"/>
    </row>
    <row r="81" spans="2:47" s="1" customFormat="1" ht="6.95" customHeight="1" x14ac:dyDescent="0.2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6"/>
    </row>
    <row r="82" spans="2:47" s="1" customFormat="1" ht="24.95" customHeight="1" x14ac:dyDescent="0.2">
      <c r="B82" s="26"/>
      <c r="C82" s="16" t="s">
        <v>91</v>
      </c>
      <c r="L82" s="26"/>
    </row>
    <row r="83" spans="2:47" s="1" customFormat="1" ht="6.95" customHeight="1" x14ac:dyDescent="0.2">
      <c r="B83" s="26"/>
      <c r="L83" s="26"/>
    </row>
    <row r="84" spans="2:47" s="1" customFormat="1" ht="12" customHeight="1" x14ac:dyDescent="0.2">
      <c r="B84" s="26"/>
      <c r="C84" s="22" t="s">
        <v>206</v>
      </c>
      <c r="L84" s="26"/>
    </row>
    <row r="85" spans="2:47" s="1" customFormat="1" ht="16.5" customHeight="1" x14ac:dyDescent="0.2">
      <c r="B85" s="26"/>
      <c r="E85" s="184" t="str">
        <f>E7</f>
        <v>Revizní činnost elektrického zařízení SEE v obvodu OŘ Plzeň 2025</v>
      </c>
      <c r="F85" s="185"/>
      <c r="G85" s="185"/>
      <c r="H85" s="185"/>
      <c r="L85" s="26"/>
    </row>
    <row r="86" spans="2:47" s="1" customFormat="1" ht="12" customHeight="1" x14ac:dyDescent="0.2">
      <c r="B86" s="26"/>
      <c r="C86" s="22" t="s">
        <v>89</v>
      </c>
      <c r="L86" s="26"/>
    </row>
    <row r="87" spans="2:47" s="1" customFormat="1" ht="16.5" customHeight="1" x14ac:dyDescent="0.2">
      <c r="B87" s="26"/>
      <c r="E87" s="174" t="str">
        <f>E9</f>
        <v>04 - Revize SPS oblast České Budějovice</v>
      </c>
      <c r="F87" s="183"/>
      <c r="G87" s="183"/>
      <c r="H87" s="183"/>
      <c r="L87" s="26"/>
    </row>
    <row r="88" spans="2:47" s="1" customFormat="1" ht="6.95" customHeight="1" x14ac:dyDescent="0.2">
      <c r="B88" s="26"/>
      <c r="L88" s="26"/>
    </row>
    <row r="89" spans="2:47" s="1" customFormat="1" ht="12" customHeight="1" x14ac:dyDescent="0.2">
      <c r="B89" s="26"/>
      <c r="C89" s="22" t="s">
        <v>17</v>
      </c>
      <c r="F89" s="20" t="str">
        <f>F12</f>
        <v xml:space="preserve"> </v>
      </c>
      <c r="I89" s="22" t="s">
        <v>19</v>
      </c>
      <c r="J89" s="107">
        <f>IF(J12="","",J12)</f>
        <v>45611</v>
      </c>
      <c r="L89" s="26"/>
    </row>
    <row r="90" spans="2:47" s="1" customFormat="1" ht="6.95" customHeight="1" x14ac:dyDescent="0.2">
      <c r="B90" s="26"/>
      <c r="L90" s="26"/>
    </row>
    <row r="91" spans="2:47" s="1" customFormat="1" ht="15.2" customHeight="1" x14ac:dyDescent="0.2">
      <c r="B91" s="26"/>
      <c r="C91" s="22" t="s">
        <v>20</v>
      </c>
      <c r="F91" s="20" t="str">
        <f>E15</f>
        <v xml:space="preserve"> Správa železnic, státní organizace, Oblastní ředitelství Plzeň</v>
      </c>
      <c r="I91" s="22" t="s">
        <v>25</v>
      </c>
      <c r="J91" s="110">
        <f>E21</f>
        <v>0</v>
      </c>
      <c r="L91" s="26"/>
    </row>
    <row r="92" spans="2:47" s="1" customFormat="1" ht="15.2" customHeight="1" x14ac:dyDescent="0.2">
      <c r="B92" s="26"/>
      <c r="C92" s="22" t="s">
        <v>23</v>
      </c>
      <c r="F92" s="20" t="str">
        <f>IF(E18="","",E18)</f>
        <v>Vyplň údaj</v>
      </c>
      <c r="I92" s="22" t="s">
        <v>27</v>
      </c>
      <c r="J92" s="110">
        <f>E24</f>
        <v>0</v>
      </c>
      <c r="L92" s="26"/>
    </row>
    <row r="93" spans="2:47" s="1" customFormat="1" ht="10.35" customHeight="1" x14ac:dyDescent="0.2">
      <c r="B93" s="26"/>
      <c r="L93" s="26"/>
    </row>
    <row r="94" spans="2:47" s="1" customFormat="1" ht="29.25" customHeight="1" x14ac:dyDescent="0.2">
      <c r="B94" s="26"/>
      <c r="C94" s="122" t="s">
        <v>92</v>
      </c>
      <c r="D94" s="80"/>
      <c r="E94" s="80"/>
      <c r="F94" s="80"/>
      <c r="G94" s="80"/>
      <c r="H94" s="80"/>
      <c r="I94" s="80"/>
      <c r="J94" s="123" t="s">
        <v>93</v>
      </c>
      <c r="K94" s="80"/>
      <c r="L94" s="26"/>
    </row>
    <row r="95" spans="2:47" s="1" customFormat="1" ht="10.35" customHeight="1" x14ac:dyDescent="0.2">
      <c r="B95" s="26"/>
      <c r="L95" s="26"/>
    </row>
    <row r="96" spans="2:47" s="1" customFormat="1" ht="22.9" customHeight="1" x14ac:dyDescent="0.2">
      <c r="B96" s="26"/>
      <c r="C96" s="124" t="s">
        <v>94</v>
      </c>
      <c r="J96" s="109">
        <f>J117</f>
        <v>0</v>
      </c>
      <c r="L96" s="26"/>
      <c r="AU96" s="12" t="s">
        <v>95</v>
      </c>
    </row>
    <row r="97" spans="2:12" s="8" customFormat="1" ht="24.95" customHeight="1" x14ac:dyDescent="0.2">
      <c r="B97" s="82"/>
      <c r="D97" s="125" t="s">
        <v>96</v>
      </c>
      <c r="E97" s="126"/>
      <c r="F97" s="126"/>
      <c r="G97" s="126"/>
      <c r="H97" s="126"/>
      <c r="I97" s="126"/>
      <c r="J97" s="127">
        <f>J118</f>
        <v>0</v>
      </c>
      <c r="L97" s="82"/>
    </row>
    <row r="98" spans="2:12" s="1" customFormat="1" ht="21.75" customHeight="1" x14ac:dyDescent="0.2">
      <c r="B98" s="26"/>
      <c r="L98" s="26"/>
    </row>
    <row r="99" spans="2:12" s="1" customFormat="1" ht="6.95" customHeight="1" x14ac:dyDescent="0.2"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26"/>
    </row>
    <row r="103" spans="2:12" s="1" customFormat="1" ht="6.95" customHeight="1" x14ac:dyDescent="0.2"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26"/>
    </row>
    <row r="104" spans="2:12" s="1" customFormat="1" ht="24.95" customHeight="1" x14ac:dyDescent="0.2">
      <c r="B104" s="26"/>
      <c r="C104" s="16" t="s">
        <v>97</v>
      </c>
      <c r="L104" s="26"/>
    </row>
    <row r="105" spans="2:12" s="1" customFormat="1" ht="6.95" customHeight="1" x14ac:dyDescent="0.2">
      <c r="B105" s="26"/>
      <c r="L105" s="26"/>
    </row>
    <row r="106" spans="2:12" s="1" customFormat="1" ht="12" customHeight="1" x14ac:dyDescent="0.2">
      <c r="B106" s="26"/>
      <c r="C106" s="22" t="s">
        <v>206</v>
      </c>
      <c r="L106" s="26"/>
    </row>
    <row r="107" spans="2:12" s="1" customFormat="1" ht="16.5" customHeight="1" x14ac:dyDescent="0.2">
      <c r="B107" s="26"/>
      <c r="E107" s="184" t="str">
        <f>E7</f>
        <v>Revizní činnost elektrického zařízení SEE v obvodu OŘ Plzeň 2025</v>
      </c>
      <c r="F107" s="185"/>
      <c r="G107" s="185"/>
      <c r="H107" s="185"/>
      <c r="L107" s="26"/>
    </row>
    <row r="108" spans="2:12" s="1" customFormat="1" ht="12" customHeight="1" x14ac:dyDescent="0.2">
      <c r="B108" s="26"/>
      <c r="C108" s="22" t="s">
        <v>89</v>
      </c>
      <c r="L108" s="26"/>
    </row>
    <row r="109" spans="2:12" s="1" customFormat="1" ht="16.5" customHeight="1" x14ac:dyDescent="0.2">
      <c r="B109" s="26"/>
      <c r="E109" s="174" t="str">
        <f>E9</f>
        <v>04 - Revize SPS oblast České Budějovice</v>
      </c>
      <c r="F109" s="183"/>
      <c r="G109" s="183"/>
      <c r="H109" s="183"/>
      <c r="L109" s="26"/>
    </row>
    <row r="110" spans="2:12" s="1" customFormat="1" ht="6.95" customHeight="1" x14ac:dyDescent="0.2">
      <c r="B110" s="26"/>
      <c r="L110" s="26"/>
    </row>
    <row r="111" spans="2:12" s="1" customFormat="1" ht="12" customHeight="1" x14ac:dyDescent="0.2">
      <c r="B111" s="26"/>
      <c r="C111" s="22" t="s">
        <v>17</v>
      </c>
      <c r="F111" s="20" t="str">
        <f>F12</f>
        <v xml:space="preserve"> </v>
      </c>
      <c r="I111" s="22" t="s">
        <v>19</v>
      </c>
      <c r="J111" s="107">
        <f>IF(J12="","",J12)</f>
        <v>45611</v>
      </c>
      <c r="L111" s="26"/>
    </row>
    <row r="112" spans="2:12" s="1" customFormat="1" ht="6.95" customHeight="1" x14ac:dyDescent="0.2">
      <c r="B112" s="26"/>
      <c r="L112" s="26"/>
    </row>
    <row r="113" spans="2:65" s="1" customFormat="1" ht="15.2" customHeight="1" x14ac:dyDescent="0.2">
      <c r="B113" s="26"/>
      <c r="C113" s="22" t="s">
        <v>20</v>
      </c>
      <c r="F113" s="20" t="str">
        <f>E15</f>
        <v xml:space="preserve"> Správa železnic, státní organizace, Oblastní ředitelství Plzeň</v>
      </c>
      <c r="I113" s="22" t="s">
        <v>25</v>
      </c>
      <c r="J113" s="110">
        <f>E21</f>
        <v>0</v>
      </c>
      <c r="L113" s="26"/>
    </row>
    <row r="114" spans="2:65" s="1" customFormat="1" ht="15.2" customHeight="1" x14ac:dyDescent="0.2">
      <c r="B114" s="26"/>
      <c r="C114" s="22" t="s">
        <v>23</v>
      </c>
      <c r="F114" s="20" t="str">
        <f>IF(E18="","",E18)</f>
        <v>Vyplň údaj</v>
      </c>
      <c r="I114" s="22" t="s">
        <v>27</v>
      </c>
      <c r="J114" s="110">
        <f>E24</f>
        <v>0</v>
      </c>
      <c r="L114" s="26"/>
    </row>
    <row r="115" spans="2:65" s="1" customFormat="1" ht="10.35" customHeight="1" x14ac:dyDescent="0.2">
      <c r="B115" s="26"/>
      <c r="L115" s="26"/>
    </row>
    <row r="116" spans="2:65" s="9" customFormat="1" ht="29.25" customHeight="1" x14ac:dyDescent="0.2">
      <c r="B116" s="83"/>
      <c r="C116" s="128" t="s">
        <v>98</v>
      </c>
      <c r="D116" s="129" t="s">
        <v>53</v>
      </c>
      <c r="E116" s="129" t="s">
        <v>49</v>
      </c>
      <c r="F116" s="129" t="s">
        <v>50</v>
      </c>
      <c r="G116" s="129" t="s">
        <v>99</v>
      </c>
      <c r="H116" s="129" t="s">
        <v>100</v>
      </c>
      <c r="I116" s="129" t="s">
        <v>101</v>
      </c>
      <c r="J116" s="130" t="s">
        <v>93</v>
      </c>
      <c r="K116" s="84" t="s">
        <v>102</v>
      </c>
      <c r="L116" s="83"/>
      <c r="M116" s="50" t="s">
        <v>1</v>
      </c>
      <c r="N116" s="51" t="s">
        <v>33</v>
      </c>
      <c r="O116" s="51" t="s">
        <v>103</v>
      </c>
      <c r="P116" s="51" t="s">
        <v>104</v>
      </c>
      <c r="Q116" s="51" t="s">
        <v>105</v>
      </c>
      <c r="R116" s="51" t="s">
        <v>106</v>
      </c>
      <c r="S116" s="51" t="s">
        <v>107</v>
      </c>
      <c r="T116" s="52" t="s">
        <v>108</v>
      </c>
    </row>
    <row r="117" spans="2:65" s="1" customFormat="1" ht="22.9" customHeight="1" x14ac:dyDescent="0.25">
      <c r="B117" s="26"/>
      <c r="C117" s="55" t="s">
        <v>109</v>
      </c>
      <c r="J117" s="131">
        <f>BK117</f>
        <v>0</v>
      </c>
      <c r="L117" s="26"/>
      <c r="M117" s="53"/>
      <c r="N117" s="45"/>
      <c r="O117" s="45"/>
      <c r="P117" s="85">
        <f>P118</f>
        <v>0</v>
      </c>
      <c r="Q117" s="45"/>
      <c r="R117" s="85">
        <f>R118</f>
        <v>0</v>
      </c>
      <c r="S117" s="45"/>
      <c r="T117" s="86">
        <f>T118</f>
        <v>0</v>
      </c>
      <c r="AT117" s="12" t="s">
        <v>67</v>
      </c>
      <c r="AU117" s="12" t="s">
        <v>95</v>
      </c>
      <c r="BK117" s="87">
        <f>BK118</f>
        <v>0</v>
      </c>
    </row>
    <row r="118" spans="2:65" s="10" customFormat="1" ht="25.9" customHeight="1" x14ac:dyDescent="0.2">
      <c r="B118" s="88"/>
      <c r="D118" s="89" t="s">
        <v>67</v>
      </c>
      <c r="E118" s="132" t="s">
        <v>110</v>
      </c>
      <c r="F118" s="132" t="s">
        <v>111</v>
      </c>
      <c r="J118" s="133">
        <f>BK118</f>
        <v>0</v>
      </c>
      <c r="L118" s="88"/>
      <c r="M118" s="90"/>
      <c r="P118" s="91">
        <f>SUM(P119:P124)</f>
        <v>0</v>
      </c>
      <c r="R118" s="91">
        <f>SUM(R119:R124)</f>
        <v>0</v>
      </c>
      <c r="T118" s="92">
        <f>SUM(T119:T124)</f>
        <v>0</v>
      </c>
      <c r="AR118" s="89" t="s">
        <v>112</v>
      </c>
      <c r="AT118" s="93" t="s">
        <v>67</v>
      </c>
      <c r="AU118" s="93" t="s">
        <v>68</v>
      </c>
      <c r="AY118" s="89" t="s">
        <v>113</v>
      </c>
      <c r="BK118" s="94">
        <f>SUM(BK119:BK124)</f>
        <v>0</v>
      </c>
    </row>
    <row r="119" spans="2:65" s="1" customFormat="1" ht="24.2" customHeight="1" x14ac:dyDescent="0.2">
      <c r="B119" s="26"/>
      <c r="C119" s="134" t="s">
        <v>76</v>
      </c>
      <c r="D119" s="134" t="s">
        <v>114</v>
      </c>
      <c r="E119" s="135" t="s">
        <v>169</v>
      </c>
      <c r="F119" s="136" t="s">
        <v>170</v>
      </c>
      <c r="G119" s="137" t="s">
        <v>117</v>
      </c>
      <c r="H119" s="138">
        <v>51</v>
      </c>
      <c r="I119" s="95"/>
      <c r="J119" s="139">
        <f>ROUND(I119*H119,2)</f>
        <v>0</v>
      </c>
      <c r="K119" s="96"/>
      <c r="L119" s="26"/>
      <c r="M119" s="97" t="s">
        <v>1</v>
      </c>
      <c r="N119" s="98" t="s">
        <v>34</v>
      </c>
      <c r="P119" s="99">
        <f>O119*H119</f>
        <v>0</v>
      </c>
      <c r="Q119" s="99">
        <v>0</v>
      </c>
      <c r="R119" s="99">
        <f>Q119*H119</f>
        <v>0</v>
      </c>
      <c r="S119" s="99">
        <v>0</v>
      </c>
      <c r="T119" s="100">
        <f>S119*H119</f>
        <v>0</v>
      </c>
      <c r="AR119" s="101" t="s">
        <v>151</v>
      </c>
      <c r="AT119" s="101" t="s">
        <v>114</v>
      </c>
      <c r="AU119" s="101" t="s">
        <v>76</v>
      </c>
      <c r="AY119" s="12" t="s">
        <v>113</v>
      </c>
      <c r="BE119" s="102">
        <f>IF(N119="základní",J119,0)</f>
        <v>0</v>
      </c>
      <c r="BF119" s="102">
        <f>IF(N119="snížená",J119,0)</f>
        <v>0</v>
      </c>
      <c r="BG119" s="102">
        <f>IF(N119="zákl. přenesená",J119,0)</f>
        <v>0</v>
      </c>
      <c r="BH119" s="102">
        <f>IF(N119="sníž. přenesená",J119,0)</f>
        <v>0</v>
      </c>
      <c r="BI119" s="102">
        <f>IF(N119="nulová",J119,0)</f>
        <v>0</v>
      </c>
      <c r="BJ119" s="12" t="s">
        <v>76</v>
      </c>
      <c r="BK119" s="102">
        <f>ROUND(I119*H119,2)</f>
        <v>0</v>
      </c>
      <c r="BL119" s="12" t="s">
        <v>151</v>
      </c>
      <c r="BM119" s="101" t="s">
        <v>194</v>
      </c>
    </row>
    <row r="120" spans="2:65" s="1" customFormat="1" ht="409.5" x14ac:dyDescent="0.2">
      <c r="B120" s="26"/>
      <c r="D120" s="140" t="s">
        <v>120</v>
      </c>
      <c r="F120" s="143" t="s">
        <v>195</v>
      </c>
      <c r="L120" s="26"/>
      <c r="M120" s="103"/>
      <c r="T120" s="47"/>
      <c r="AT120" s="12" t="s">
        <v>120</v>
      </c>
      <c r="AU120" s="12" t="s">
        <v>76</v>
      </c>
    </row>
    <row r="121" spans="2:65" s="1" customFormat="1" ht="24.2" customHeight="1" x14ac:dyDescent="0.2">
      <c r="B121" s="26"/>
      <c r="C121" s="134" t="s">
        <v>78</v>
      </c>
      <c r="D121" s="134" t="s">
        <v>114</v>
      </c>
      <c r="E121" s="135" t="s">
        <v>173</v>
      </c>
      <c r="F121" s="136" t="s">
        <v>174</v>
      </c>
      <c r="G121" s="137" t="s">
        <v>117</v>
      </c>
      <c r="H121" s="138">
        <v>2</v>
      </c>
      <c r="I121" s="95"/>
      <c r="J121" s="139">
        <f>ROUND(I121*H121,2)</f>
        <v>0</v>
      </c>
      <c r="K121" s="96"/>
      <c r="L121" s="26"/>
      <c r="M121" s="97" t="s">
        <v>1</v>
      </c>
      <c r="N121" s="98" t="s">
        <v>34</v>
      </c>
      <c r="P121" s="99">
        <f>O121*H121</f>
        <v>0</v>
      </c>
      <c r="Q121" s="99">
        <v>0</v>
      </c>
      <c r="R121" s="99">
        <f>Q121*H121</f>
        <v>0</v>
      </c>
      <c r="S121" s="99">
        <v>0</v>
      </c>
      <c r="T121" s="100">
        <f>S121*H121</f>
        <v>0</v>
      </c>
      <c r="AR121" s="101" t="s">
        <v>151</v>
      </c>
      <c r="AT121" s="101" t="s">
        <v>114</v>
      </c>
      <c r="AU121" s="101" t="s">
        <v>76</v>
      </c>
      <c r="AY121" s="12" t="s">
        <v>113</v>
      </c>
      <c r="BE121" s="102">
        <f>IF(N121="základní",J121,0)</f>
        <v>0</v>
      </c>
      <c r="BF121" s="102">
        <f>IF(N121="snížená",J121,0)</f>
        <v>0</v>
      </c>
      <c r="BG121" s="102">
        <f>IF(N121="zákl. přenesená",J121,0)</f>
        <v>0</v>
      </c>
      <c r="BH121" s="102">
        <f>IF(N121="sníž. přenesená",J121,0)</f>
        <v>0</v>
      </c>
      <c r="BI121" s="102">
        <f>IF(N121="nulová",J121,0)</f>
        <v>0</v>
      </c>
      <c r="BJ121" s="12" t="s">
        <v>76</v>
      </c>
      <c r="BK121" s="102">
        <f>ROUND(I121*H121,2)</f>
        <v>0</v>
      </c>
      <c r="BL121" s="12" t="s">
        <v>151</v>
      </c>
      <c r="BM121" s="101" t="s">
        <v>196</v>
      </c>
    </row>
    <row r="122" spans="2:65" s="1" customFormat="1" ht="48.75" x14ac:dyDescent="0.2">
      <c r="B122" s="26"/>
      <c r="D122" s="140" t="s">
        <v>120</v>
      </c>
      <c r="F122" s="141" t="s">
        <v>197</v>
      </c>
      <c r="L122" s="26"/>
      <c r="M122" s="103"/>
      <c r="T122" s="47"/>
      <c r="AT122" s="12" t="s">
        <v>120</v>
      </c>
      <c r="AU122" s="12" t="s">
        <v>76</v>
      </c>
    </row>
    <row r="123" spans="2:65" s="1" customFormat="1" ht="24.2" customHeight="1" x14ac:dyDescent="0.2">
      <c r="B123" s="26"/>
      <c r="C123" s="134" t="s">
        <v>126</v>
      </c>
      <c r="D123" s="134" t="s">
        <v>114</v>
      </c>
      <c r="E123" s="135" t="s">
        <v>185</v>
      </c>
      <c r="F123" s="136" t="s">
        <v>186</v>
      </c>
      <c r="G123" s="137" t="s">
        <v>117</v>
      </c>
      <c r="H123" s="138">
        <v>48</v>
      </c>
      <c r="I123" s="95"/>
      <c r="J123" s="139">
        <f>ROUND(I123*H123,2)</f>
        <v>0</v>
      </c>
      <c r="K123" s="96"/>
      <c r="L123" s="26"/>
      <c r="M123" s="97" t="s">
        <v>1</v>
      </c>
      <c r="N123" s="98" t="s">
        <v>34</v>
      </c>
      <c r="P123" s="99">
        <f>O123*H123</f>
        <v>0</v>
      </c>
      <c r="Q123" s="99">
        <v>0</v>
      </c>
      <c r="R123" s="99">
        <f>Q123*H123</f>
        <v>0</v>
      </c>
      <c r="S123" s="99">
        <v>0</v>
      </c>
      <c r="T123" s="100">
        <f>S123*H123</f>
        <v>0</v>
      </c>
      <c r="AR123" s="101" t="s">
        <v>151</v>
      </c>
      <c r="AT123" s="101" t="s">
        <v>114</v>
      </c>
      <c r="AU123" s="101" t="s">
        <v>76</v>
      </c>
      <c r="AY123" s="12" t="s">
        <v>113</v>
      </c>
      <c r="BE123" s="102">
        <f>IF(N123="základní",J123,0)</f>
        <v>0</v>
      </c>
      <c r="BF123" s="102">
        <f>IF(N123="snížená",J123,0)</f>
        <v>0</v>
      </c>
      <c r="BG123" s="102">
        <f>IF(N123="zákl. přenesená",J123,0)</f>
        <v>0</v>
      </c>
      <c r="BH123" s="102">
        <f>IF(N123="sníž. přenesená",J123,0)</f>
        <v>0</v>
      </c>
      <c r="BI123" s="102">
        <f>IF(N123="nulová",J123,0)</f>
        <v>0</v>
      </c>
      <c r="BJ123" s="12" t="s">
        <v>76</v>
      </c>
      <c r="BK123" s="102">
        <f>ROUND(I123*H123,2)</f>
        <v>0</v>
      </c>
      <c r="BL123" s="12" t="s">
        <v>151</v>
      </c>
      <c r="BM123" s="101" t="s">
        <v>198</v>
      </c>
    </row>
    <row r="124" spans="2:65" s="1" customFormat="1" ht="409.5" x14ac:dyDescent="0.2">
      <c r="B124" s="26"/>
      <c r="D124" s="140" t="s">
        <v>120</v>
      </c>
      <c r="F124" s="143" t="s">
        <v>199</v>
      </c>
      <c r="L124" s="26"/>
      <c r="M124" s="104"/>
      <c r="N124" s="105"/>
      <c r="O124" s="105"/>
      <c r="P124" s="105"/>
      <c r="Q124" s="105"/>
      <c r="R124" s="105"/>
      <c r="S124" s="105"/>
      <c r="T124" s="106"/>
      <c r="AT124" s="12" t="s">
        <v>120</v>
      </c>
      <c r="AU124" s="12" t="s">
        <v>76</v>
      </c>
    </row>
    <row r="125" spans="2:65" s="1" customFormat="1" ht="6.95" customHeight="1" x14ac:dyDescent="0.2">
      <c r="B125" s="37"/>
      <c r="C125" s="38"/>
      <c r="D125" s="38"/>
      <c r="E125" s="38"/>
      <c r="F125" s="38"/>
      <c r="G125" s="38"/>
      <c r="H125" s="38"/>
      <c r="I125" s="38"/>
      <c r="J125" s="38"/>
      <c r="K125" s="38"/>
      <c r="L125" s="26"/>
    </row>
  </sheetData>
  <sheetProtection algorithmName="SHA-512" hashValue="ZMmTwybxkE70v8pTQMrTPwBQyfHy7Tu6BJ+nvAUUs1BszkwoNVZq8rYD9vmEQyL9sJDanjs3TUpc+Bf6XhGibw==" saltValue="Fag0dpsBvzZWAM6yIPfelg==" spinCount="100000" sheet="1" objects="1" scenarios="1"/>
  <autoFilter ref="C116:K124" xr:uid="{00000000-0009-0000-0000-000004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služby</vt:lpstr>
      <vt:lpstr>01 - Prohlídky oblast Plzeň</vt:lpstr>
      <vt:lpstr>02 - Prohlídky oblast Čes...</vt:lpstr>
      <vt:lpstr>03 - Revize SPS oblast Plzeň</vt:lpstr>
      <vt:lpstr>04 - Revize SPS oblast Če...</vt:lpstr>
      <vt:lpstr>'01 - Prohlídky oblast Plzeň'!Názvy_tisku</vt:lpstr>
      <vt:lpstr>'02 - Prohlídky oblast Čes...'!Názvy_tisku</vt:lpstr>
      <vt:lpstr>'03 - Revize SPS oblast Plzeň'!Názvy_tisku</vt:lpstr>
      <vt:lpstr>'04 - Revize SPS oblast Če...'!Názvy_tisku</vt:lpstr>
      <vt:lpstr>'Rekapitulace služby'!Názvy_tisku</vt:lpstr>
      <vt:lpstr>'01 - Prohlídky oblast Plzeň'!Oblast_tisku</vt:lpstr>
      <vt:lpstr>'02 - Prohlídky oblast Čes...'!Oblast_tisku</vt:lpstr>
      <vt:lpstr>'03 - Revize SPS oblast Plzeň'!Oblast_tisku</vt:lpstr>
      <vt:lpstr>'04 - Revize SPS oblast Če...'!Oblast_tisku</vt:lpstr>
      <vt:lpstr>'Rekapitulace služby'!Oblast_tisku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Auerműller Jiří, Ing.</dc:creator>
  <cp:lastModifiedBy>Auerműller Jiří, Ing.</cp:lastModifiedBy>
  <dcterms:created xsi:type="dcterms:W3CDTF">2024-11-13T11:48:03Z</dcterms:created>
  <dcterms:modified xsi:type="dcterms:W3CDTF">2024-12-03T09:26:09Z</dcterms:modified>
</cp:coreProperties>
</file>