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25" windowWidth="19305" windowHeight="8385"/>
  </bookViews>
  <sheets>
    <sheet name="Rekapitulace zakázky" sheetId="1" r:id="rId1"/>
    <sheet name="01 - Technologická část" sheetId="2" r:id="rId2"/>
    <sheet name="01N (neoceňovat) - Techno..." sheetId="3" r:id="rId3"/>
    <sheet name="02 - Stavební část" sheetId="4" r:id="rId4"/>
    <sheet name="VRN - Vedlejší rozpočtové..." sheetId="5" r:id="rId5"/>
    <sheet name="Pokyny pro vyplnění" sheetId="6" r:id="rId6"/>
  </sheets>
  <definedNames>
    <definedName name="_xlnm._FilterDatabase" localSheetId="1" hidden="1">'01 - Technologická část'!$C$85:$K$188</definedName>
    <definedName name="_xlnm._FilterDatabase" localSheetId="2" hidden="1">'01N (neoceňovat) - Techno...'!$C$76:$K$90</definedName>
    <definedName name="_xlnm._FilterDatabase" localSheetId="3" hidden="1">'02 - Stavební část'!$C$78:$K$108</definedName>
    <definedName name="_xlnm._FilterDatabase" localSheetId="4" hidden="1">'VRN - Vedlejší rozpočtové...'!$C$81:$K$98</definedName>
    <definedName name="_xlnm.Print_Titles" localSheetId="1">'01 - Technologická část'!$85:$85</definedName>
    <definedName name="_xlnm.Print_Titles" localSheetId="2">'01N (neoceňovat) - Techno...'!$76:$76</definedName>
    <definedName name="_xlnm.Print_Titles" localSheetId="3">'02 - Stavební část'!$78:$78</definedName>
    <definedName name="_xlnm.Print_Titles" localSheetId="0">'Rekapitulace zakázky'!$49:$49</definedName>
    <definedName name="_xlnm.Print_Titles" localSheetId="4">'VRN - Vedlejší rozpočtové...'!$81:$81</definedName>
    <definedName name="_xlnm.Print_Area" localSheetId="1">'01 - Technologická část'!$C$4:$J$36,'01 - Technologická část'!$C$42:$J$67,'01 - Technologická část'!$C$73:$K$188</definedName>
    <definedName name="_xlnm.Print_Area" localSheetId="2">'01N (neoceňovat) - Techno...'!$C$4:$J$36,'01N (neoceňovat) - Techno...'!$C$42:$J$58,'01N (neoceňovat) - Techno...'!$C$64:$K$90</definedName>
    <definedName name="_xlnm.Print_Area" localSheetId="3">'02 - Stavební část'!$C$4:$J$36,'02 - Stavební část'!$C$42:$J$60,'02 - Stavební část'!$C$66:$K$108</definedName>
    <definedName name="_xlnm.Print_Area" localSheetId="0">'Rekapitulace zakázky'!$D$4:$AO$33,'Rekapitulace zakázky'!$C$39:$AQ$56</definedName>
    <definedName name="_xlnm.Print_Area" localSheetId="4">'VRN - Vedlejší rozpočtové...'!$C$4:$J$36,'VRN - Vedlejší rozpočtové...'!$C$42:$J$63,'VRN - Vedlejší rozpočtové...'!$C$69:$K$98</definedName>
  </definedNames>
  <calcPr calcId="145621"/>
</workbook>
</file>

<file path=xl/calcChain.xml><?xml version="1.0" encoding="utf-8"?>
<calcChain xmlns="http://schemas.openxmlformats.org/spreadsheetml/2006/main">
  <c r="J83" i="5" l="1"/>
  <c r="AY55" i="1"/>
  <c r="AX55" i="1"/>
  <c r="BI98" i="5"/>
  <c r="BH98" i="5"/>
  <c r="BF98" i="5"/>
  <c r="BE98" i="5"/>
  <c r="T98" i="5"/>
  <c r="R98" i="5"/>
  <c r="P98" i="5"/>
  <c r="BK98" i="5"/>
  <c r="J98" i="5"/>
  <c r="BG98" i="5"/>
  <c r="BI97" i="5"/>
  <c r="BH97" i="5"/>
  <c r="BF97" i="5"/>
  <c r="BE97" i="5"/>
  <c r="T97" i="5"/>
  <c r="R97" i="5"/>
  <c r="P97" i="5"/>
  <c r="BK97" i="5"/>
  <c r="J97" i="5"/>
  <c r="BG97" i="5"/>
  <c r="BI96" i="5"/>
  <c r="BH96" i="5"/>
  <c r="BF96" i="5"/>
  <c r="BE96" i="5"/>
  <c r="T96" i="5"/>
  <c r="T95" i="5"/>
  <c r="R96" i="5"/>
  <c r="R95" i="5"/>
  <c r="P96" i="5"/>
  <c r="P95" i="5"/>
  <c r="BK96" i="5"/>
  <c r="BK95" i="5"/>
  <c r="J95" i="5" s="1"/>
  <c r="J62" i="5" s="1"/>
  <c r="J96" i="5"/>
  <c r="BG96" i="5" s="1"/>
  <c r="BI94" i="5"/>
  <c r="BH94" i="5"/>
  <c r="BF94" i="5"/>
  <c r="BE94" i="5"/>
  <c r="T94" i="5"/>
  <c r="T93" i="5"/>
  <c r="R94" i="5"/>
  <c r="R93" i="5" s="1"/>
  <c r="P94" i="5"/>
  <c r="P93" i="5"/>
  <c r="BK94" i="5"/>
  <c r="BK93" i="5" s="1"/>
  <c r="J93" i="5" s="1"/>
  <c r="J61" i="5" s="1"/>
  <c r="J94" i="5"/>
  <c r="BG94" i="5"/>
  <c r="BI92" i="5"/>
  <c r="BH92" i="5"/>
  <c r="BF92" i="5"/>
  <c r="BE92" i="5"/>
  <c r="T92" i="5"/>
  <c r="T91" i="5"/>
  <c r="R92" i="5"/>
  <c r="R91" i="5" s="1"/>
  <c r="R84" i="5" s="1"/>
  <c r="R82" i="5" s="1"/>
  <c r="P92" i="5"/>
  <c r="P91" i="5"/>
  <c r="BK92" i="5"/>
  <c r="BK91" i="5" s="1"/>
  <c r="J91" i="5" s="1"/>
  <c r="J60" i="5" s="1"/>
  <c r="J92" i="5"/>
  <c r="BG92" i="5"/>
  <c r="BI88" i="5"/>
  <c r="BH88" i="5"/>
  <c r="BF88" i="5"/>
  <c r="BE88" i="5"/>
  <c r="T88" i="5"/>
  <c r="R88" i="5"/>
  <c r="P88" i="5"/>
  <c r="BK88" i="5"/>
  <c r="J88" i="5"/>
  <c r="BG88" i="5"/>
  <c r="BI87" i="5"/>
  <c r="BH87" i="5"/>
  <c r="BF87" i="5"/>
  <c r="BE87" i="5"/>
  <c r="T87" i="5"/>
  <c r="R87" i="5"/>
  <c r="P87" i="5"/>
  <c r="BK87" i="5"/>
  <c r="J87" i="5"/>
  <c r="BG87" i="5" s="1"/>
  <c r="BI86" i="5"/>
  <c r="F34" i="5"/>
  <c r="BD55" i="1"/>
  <c r="BH86" i="5"/>
  <c r="F33" i="5" s="1"/>
  <c r="BC55" i="1" s="1"/>
  <c r="BF86" i="5"/>
  <c r="F31" i="5" s="1"/>
  <c r="BA55" i="1" s="1"/>
  <c r="BE86" i="5"/>
  <c r="J30" i="5" s="1"/>
  <c r="AV55" i="1" s="1"/>
  <c r="F30" i="5"/>
  <c r="AZ55" i="1" s="1"/>
  <c r="T86" i="5"/>
  <c r="T85" i="5"/>
  <c r="T84" i="5"/>
  <c r="T82" i="5" s="1"/>
  <c r="R86" i="5"/>
  <c r="R85" i="5"/>
  <c r="P86" i="5"/>
  <c r="P85" i="5"/>
  <c r="P84" i="5"/>
  <c r="P82" i="5" s="1"/>
  <c r="AU55" i="1" s="1"/>
  <c r="BK86" i="5"/>
  <c r="BK85" i="5"/>
  <c r="J85" i="5" s="1"/>
  <c r="J59" i="5" s="1"/>
  <c r="J86" i="5"/>
  <c r="BG86" i="5" s="1"/>
  <c r="F32" i="5" s="1"/>
  <c r="BB55" i="1" s="1"/>
  <c r="J57" i="5"/>
  <c r="J78" i="5"/>
  <c r="F78" i="5"/>
  <c r="F76" i="5"/>
  <c r="E74" i="5"/>
  <c r="J51" i="5"/>
  <c r="F51" i="5"/>
  <c r="F49" i="5"/>
  <c r="E47" i="5"/>
  <c r="J18" i="5"/>
  <c r="E18" i="5"/>
  <c r="F79" i="5" s="1"/>
  <c r="J17" i="5"/>
  <c r="J12" i="5"/>
  <c r="J76" i="5" s="1"/>
  <c r="E7" i="5"/>
  <c r="E45" i="5" s="1"/>
  <c r="AY54" i="1"/>
  <c r="AX54" i="1"/>
  <c r="BI108" i="4"/>
  <c r="BH108" i="4"/>
  <c r="BF108" i="4"/>
  <c r="BE108" i="4"/>
  <c r="T108" i="4"/>
  <c r="R108" i="4"/>
  <c r="P108" i="4"/>
  <c r="BK108" i="4"/>
  <c r="J108" i="4"/>
  <c r="BG108" i="4" s="1"/>
  <c r="BI107" i="4"/>
  <c r="BH107" i="4"/>
  <c r="BF107" i="4"/>
  <c r="BE107" i="4"/>
  <c r="T107" i="4"/>
  <c r="R107" i="4"/>
  <c r="P107" i="4"/>
  <c r="BK107" i="4"/>
  <c r="J107" i="4"/>
  <c r="BG107" i="4"/>
  <c r="BI106" i="4"/>
  <c r="BH106" i="4"/>
  <c r="BF106" i="4"/>
  <c r="BE106" i="4"/>
  <c r="T106" i="4"/>
  <c r="R106" i="4"/>
  <c r="P106" i="4"/>
  <c r="BK106" i="4"/>
  <c r="J106" i="4"/>
  <c r="BG106" i="4" s="1"/>
  <c r="BI105" i="4"/>
  <c r="BH105" i="4"/>
  <c r="BF105" i="4"/>
  <c r="BE105" i="4"/>
  <c r="T105" i="4"/>
  <c r="T104" i="4"/>
  <c r="R105" i="4"/>
  <c r="R104" i="4" s="1"/>
  <c r="P105" i="4"/>
  <c r="P104" i="4"/>
  <c r="BK105" i="4"/>
  <c r="BK104" i="4" s="1"/>
  <c r="J104" i="4" s="1"/>
  <c r="J59" i="4" s="1"/>
  <c r="J105" i="4"/>
  <c r="BG105" i="4" s="1"/>
  <c r="BI102" i="4"/>
  <c r="BH102" i="4"/>
  <c r="BF102" i="4"/>
  <c r="BE102" i="4"/>
  <c r="T102" i="4"/>
  <c r="R102" i="4"/>
  <c r="P102" i="4"/>
  <c r="BK102" i="4"/>
  <c r="J102" i="4"/>
  <c r="BG102" i="4"/>
  <c r="BI100" i="4"/>
  <c r="BH100" i="4"/>
  <c r="BF100" i="4"/>
  <c r="BE100" i="4"/>
  <c r="T100" i="4"/>
  <c r="R100" i="4"/>
  <c r="P100" i="4"/>
  <c r="BK100" i="4"/>
  <c r="J100" i="4"/>
  <c r="BG100" i="4" s="1"/>
  <c r="BI99" i="4"/>
  <c r="BH99" i="4"/>
  <c r="BF99" i="4"/>
  <c r="BE99" i="4"/>
  <c r="T99" i="4"/>
  <c r="R99" i="4"/>
  <c r="P99" i="4"/>
  <c r="BK99" i="4"/>
  <c r="J99" i="4"/>
  <c r="BG99" i="4"/>
  <c r="BI97" i="4"/>
  <c r="BH97" i="4"/>
  <c r="BF97" i="4"/>
  <c r="BE97" i="4"/>
  <c r="T97" i="4"/>
  <c r="R97" i="4"/>
  <c r="P97" i="4"/>
  <c r="BK97" i="4"/>
  <c r="J97" i="4"/>
  <c r="BG97" i="4"/>
  <c r="BI95" i="4"/>
  <c r="BH95" i="4"/>
  <c r="BF95" i="4"/>
  <c r="BE95" i="4"/>
  <c r="T95" i="4"/>
  <c r="R95" i="4"/>
  <c r="P95" i="4"/>
  <c r="BK95" i="4"/>
  <c r="J95" i="4"/>
  <c r="BG95" i="4"/>
  <c r="BI94" i="4"/>
  <c r="BH94" i="4"/>
  <c r="BF94" i="4"/>
  <c r="BE94" i="4"/>
  <c r="T94" i="4"/>
  <c r="R94" i="4"/>
  <c r="P94" i="4"/>
  <c r="BK94" i="4"/>
  <c r="J94" i="4"/>
  <c r="BG94" i="4"/>
  <c r="BI92" i="4"/>
  <c r="BH92" i="4"/>
  <c r="BF92" i="4"/>
  <c r="BE92" i="4"/>
  <c r="T92" i="4"/>
  <c r="R92" i="4"/>
  <c r="P92" i="4"/>
  <c r="BK92" i="4"/>
  <c r="J92" i="4"/>
  <c r="BG92" i="4"/>
  <c r="BI90" i="4"/>
  <c r="BH90" i="4"/>
  <c r="BF90" i="4"/>
  <c r="BE90" i="4"/>
  <c r="T90" i="4"/>
  <c r="R90" i="4"/>
  <c r="P90" i="4"/>
  <c r="BK90" i="4"/>
  <c r="J90" i="4"/>
  <c r="BG90" i="4"/>
  <c r="BI88" i="4"/>
  <c r="BH88" i="4"/>
  <c r="BF88" i="4"/>
  <c r="BE88" i="4"/>
  <c r="T88" i="4"/>
  <c r="R88" i="4"/>
  <c r="P88" i="4"/>
  <c r="BK88" i="4"/>
  <c r="J88" i="4"/>
  <c r="BG88" i="4"/>
  <c r="BI86" i="4"/>
  <c r="BH86" i="4"/>
  <c r="BF86" i="4"/>
  <c r="BE86" i="4"/>
  <c r="T86" i="4"/>
  <c r="R86" i="4"/>
  <c r="P86" i="4"/>
  <c r="BK86" i="4"/>
  <c r="J86" i="4"/>
  <c r="BG86" i="4"/>
  <c r="BI84" i="4"/>
  <c r="BH84" i="4"/>
  <c r="BF84" i="4"/>
  <c r="BE84" i="4"/>
  <c r="T84" i="4"/>
  <c r="R84" i="4"/>
  <c r="P84" i="4"/>
  <c r="BK84" i="4"/>
  <c r="J84" i="4"/>
  <c r="BG84" i="4"/>
  <c r="BI82" i="4"/>
  <c r="F34" i="4"/>
  <c r="BD54" i="1" s="1"/>
  <c r="BH82" i="4"/>
  <c r="F33" i="4" s="1"/>
  <c r="BC54" i="1" s="1"/>
  <c r="BF82" i="4"/>
  <c r="J31" i="4"/>
  <c r="AW54" i="1" s="1"/>
  <c r="F31" i="4"/>
  <c r="BA54" i="1" s="1"/>
  <c r="BE82" i="4"/>
  <c r="F30" i="4" s="1"/>
  <c r="AZ54" i="1" s="1"/>
  <c r="T82" i="4"/>
  <c r="T81" i="4"/>
  <c r="T80" i="4" s="1"/>
  <c r="T79" i="4" s="1"/>
  <c r="R82" i="4"/>
  <c r="R81" i="4"/>
  <c r="R80" i="4" s="1"/>
  <c r="R79" i="4" s="1"/>
  <c r="P82" i="4"/>
  <c r="P81" i="4"/>
  <c r="P80" i="4" s="1"/>
  <c r="P79" i="4" s="1"/>
  <c r="AU54" i="1" s="1"/>
  <c r="BK82" i="4"/>
  <c r="BK81" i="4" s="1"/>
  <c r="J82" i="4"/>
  <c r="BG82" i="4" s="1"/>
  <c r="J75" i="4"/>
  <c r="F75" i="4"/>
  <c r="F73" i="4"/>
  <c r="E71" i="4"/>
  <c r="J51" i="4"/>
  <c r="F51" i="4"/>
  <c r="F49" i="4"/>
  <c r="E47" i="4"/>
  <c r="J18" i="4"/>
  <c r="E18" i="4"/>
  <c r="F52" i="4" s="1"/>
  <c r="J17" i="4"/>
  <c r="J12" i="4"/>
  <c r="J49" i="4" s="1"/>
  <c r="E7" i="4"/>
  <c r="E45" i="4" s="1"/>
  <c r="E69" i="4"/>
  <c r="AY53" i="1"/>
  <c r="AX53" i="1"/>
  <c r="BI90" i="3"/>
  <c r="BH90" i="3"/>
  <c r="BF90" i="3"/>
  <c r="BE90" i="3"/>
  <c r="T90" i="3"/>
  <c r="R90" i="3"/>
  <c r="P90" i="3"/>
  <c r="BK90" i="3"/>
  <c r="J90" i="3"/>
  <c r="BG90" i="3" s="1"/>
  <c r="BI89" i="3"/>
  <c r="BH89" i="3"/>
  <c r="BG89" i="3"/>
  <c r="BF89" i="3"/>
  <c r="T89" i="3"/>
  <c r="R89" i="3"/>
  <c r="P89" i="3"/>
  <c r="BK89" i="3"/>
  <c r="J89" i="3"/>
  <c r="BE89" i="3" s="1"/>
  <c r="BI88" i="3"/>
  <c r="BH88" i="3"/>
  <c r="BF88" i="3"/>
  <c r="BE88" i="3"/>
  <c r="T88" i="3"/>
  <c r="R88" i="3"/>
  <c r="P88" i="3"/>
  <c r="BK88" i="3"/>
  <c r="J88" i="3"/>
  <c r="BG88" i="3" s="1"/>
  <c r="BI87" i="3"/>
  <c r="BH87" i="3"/>
  <c r="BG87" i="3"/>
  <c r="BF87" i="3"/>
  <c r="T87" i="3"/>
  <c r="R87" i="3"/>
  <c r="P87" i="3"/>
  <c r="BK87" i="3"/>
  <c r="J87" i="3"/>
  <c r="BE87" i="3" s="1"/>
  <c r="BI86" i="3"/>
  <c r="BH86" i="3"/>
  <c r="BF86" i="3"/>
  <c r="BE86" i="3"/>
  <c r="T86" i="3"/>
  <c r="R86" i="3"/>
  <c r="P86" i="3"/>
  <c r="BK86" i="3"/>
  <c r="J86" i="3"/>
  <c r="BG86" i="3" s="1"/>
  <c r="BI85" i="3"/>
  <c r="BH85" i="3"/>
  <c r="BF85" i="3"/>
  <c r="BE85" i="3"/>
  <c r="T85" i="3"/>
  <c r="R85" i="3"/>
  <c r="P85" i="3"/>
  <c r="BK85" i="3"/>
  <c r="J85" i="3"/>
  <c r="BG85" i="3"/>
  <c r="BI84" i="3"/>
  <c r="BH84" i="3"/>
  <c r="BF84" i="3"/>
  <c r="BE84" i="3"/>
  <c r="T84" i="3"/>
  <c r="R84" i="3"/>
  <c r="P84" i="3"/>
  <c r="BK84" i="3"/>
  <c r="J84" i="3"/>
  <c r="BG84" i="3" s="1"/>
  <c r="BI83" i="3"/>
  <c r="BH83" i="3"/>
  <c r="BF83" i="3"/>
  <c r="BE83" i="3"/>
  <c r="T83" i="3"/>
  <c r="R83" i="3"/>
  <c r="P83" i="3"/>
  <c r="BK83" i="3"/>
  <c r="J83" i="3"/>
  <c r="BG83" i="3"/>
  <c r="BI82" i="3"/>
  <c r="BH82" i="3"/>
  <c r="BG82" i="3"/>
  <c r="BF82" i="3"/>
  <c r="T82" i="3"/>
  <c r="R82" i="3"/>
  <c r="P82" i="3"/>
  <c r="BK82" i="3"/>
  <c r="J82" i="3"/>
  <c r="BE82" i="3" s="1"/>
  <c r="BI81" i="3"/>
  <c r="BH81" i="3"/>
  <c r="BG81" i="3"/>
  <c r="BF81" i="3"/>
  <c r="T81" i="3"/>
  <c r="R81" i="3"/>
  <c r="P81" i="3"/>
  <c r="BK81" i="3"/>
  <c r="J81" i="3"/>
  <c r="BE81" i="3"/>
  <c r="BI80" i="3"/>
  <c r="F34" i="3" s="1"/>
  <c r="BD53" i="1" s="1"/>
  <c r="BH80" i="3"/>
  <c r="BG80" i="3"/>
  <c r="BF80" i="3"/>
  <c r="T80" i="3"/>
  <c r="R80" i="3"/>
  <c r="P80" i="3"/>
  <c r="BK80" i="3"/>
  <c r="J80" i="3"/>
  <c r="BE80" i="3" s="1"/>
  <c r="BI79" i="3"/>
  <c r="BH79" i="3"/>
  <c r="F33" i="3" s="1"/>
  <c r="BC53" i="1" s="1"/>
  <c r="BG79" i="3"/>
  <c r="BF79" i="3"/>
  <c r="F31" i="3" s="1"/>
  <c r="BA53" i="1" s="1"/>
  <c r="J31" i="3"/>
  <c r="AW53" i="1" s="1"/>
  <c r="T79" i="3"/>
  <c r="T78" i="3" s="1"/>
  <c r="T77" i="3" s="1"/>
  <c r="R79" i="3"/>
  <c r="R78" i="3"/>
  <c r="R77" i="3" s="1"/>
  <c r="P79" i="3"/>
  <c r="P78" i="3"/>
  <c r="P77" i="3"/>
  <c r="AU53" i="1" s="1"/>
  <c r="BK79" i="3"/>
  <c r="BK78" i="3"/>
  <c r="BK77" i="3" s="1"/>
  <c r="J77" i="3" s="1"/>
  <c r="J78" i="3"/>
  <c r="J79" i="3"/>
  <c r="BE79" i="3"/>
  <c r="J57" i="3"/>
  <c r="J73" i="3"/>
  <c r="F73" i="3"/>
  <c r="F71" i="3"/>
  <c r="E69" i="3"/>
  <c r="J51" i="3"/>
  <c r="F51" i="3"/>
  <c r="F49" i="3"/>
  <c r="E47" i="3"/>
  <c r="J18" i="3"/>
  <c r="E18" i="3"/>
  <c r="F52" i="3" s="1"/>
  <c r="F74" i="3"/>
  <c r="J17" i="3"/>
  <c r="J12" i="3"/>
  <c r="J49" i="3" s="1"/>
  <c r="J71" i="3"/>
  <c r="E7" i="3"/>
  <c r="E67" i="3"/>
  <c r="E45" i="3"/>
  <c r="AY52" i="1"/>
  <c r="AX52" i="1"/>
  <c r="BI188" i="2"/>
  <c r="BH188" i="2"/>
  <c r="BF188" i="2"/>
  <c r="BE188" i="2"/>
  <c r="T188" i="2"/>
  <c r="R188" i="2"/>
  <c r="P188" i="2"/>
  <c r="BK188" i="2"/>
  <c r="J188" i="2"/>
  <c r="BG188" i="2"/>
  <c r="BI187" i="2"/>
  <c r="BH187" i="2"/>
  <c r="BF187" i="2"/>
  <c r="BE187" i="2"/>
  <c r="T187" i="2"/>
  <c r="R187" i="2"/>
  <c r="P187" i="2"/>
  <c r="BK187" i="2"/>
  <c r="J187" i="2"/>
  <c r="BG187" i="2" s="1"/>
  <c r="BI186" i="2"/>
  <c r="BH186" i="2"/>
  <c r="BF186" i="2"/>
  <c r="BE186" i="2"/>
  <c r="T186" i="2"/>
  <c r="R186" i="2"/>
  <c r="P186" i="2"/>
  <c r="BK186" i="2"/>
  <c r="J186" i="2"/>
  <c r="BG186" i="2"/>
  <c r="BI185" i="2"/>
  <c r="BH185" i="2"/>
  <c r="BF185" i="2"/>
  <c r="BE185" i="2"/>
  <c r="T185" i="2"/>
  <c r="R185" i="2"/>
  <c r="P185" i="2"/>
  <c r="BK185" i="2"/>
  <c r="J185" i="2"/>
  <c r="BG185" i="2"/>
  <c r="BI184" i="2"/>
  <c r="BH184" i="2"/>
  <c r="BF184" i="2"/>
  <c r="BE184" i="2"/>
  <c r="T184" i="2"/>
  <c r="R184" i="2"/>
  <c r="P184" i="2"/>
  <c r="BK184" i="2"/>
  <c r="J184" i="2"/>
  <c r="BG184" i="2"/>
  <c r="BI183" i="2"/>
  <c r="BH183" i="2"/>
  <c r="BF183" i="2"/>
  <c r="BE183" i="2"/>
  <c r="T183" i="2"/>
  <c r="R183" i="2"/>
  <c r="P183" i="2"/>
  <c r="BK183" i="2"/>
  <c r="J183" i="2"/>
  <c r="BG183" i="2"/>
  <c r="BI182" i="2"/>
  <c r="BH182" i="2"/>
  <c r="BF182" i="2"/>
  <c r="BE182" i="2"/>
  <c r="T182" i="2"/>
  <c r="R182" i="2"/>
  <c r="P182" i="2"/>
  <c r="BK182" i="2"/>
  <c r="J182" i="2"/>
  <c r="BG182" i="2"/>
  <c r="BI181" i="2"/>
  <c r="BH181" i="2"/>
  <c r="BF181" i="2"/>
  <c r="BE181" i="2"/>
  <c r="T181" i="2"/>
  <c r="R181" i="2"/>
  <c r="P181" i="2"/>
  <c r="BK181" i="2"/>
  <c r="J181" i="2"/>
  <c r="BG181" i="2"/>
  <c r="BI179" i="2"/>
  <c r="BH179" i="2"/>
  <c r="BF179" i="2"/>
  <c r="BE179" i="2"/>
  <c r="T179" i="2"/>
  <c r="R179" i="2"/>
  <c r="P179" i="2"/>
  <c r="BK179" i="2"/>
  <c r="J179" i="2"/>
  <c r="BG179" i="2"/>
  <c r="BI177" i="2"/>
  <c r="BH177" i="2"/>
  <c r="BF177" i="2"/>
  <c r="BE177" i="2"/>
  <c r="T177" i="2"/>
  <c r="R177" i="2"/>
  <c r="P177" i="2"/>
  <c r="BK177" i="2"/>
  <c r="J177" i="2"/>
  <c r="BG177" i="2"/>
  <c r="BI176" i="2"/>
  <c r="BH176" i="2"/>
  <c r="BF176" i="2"/>
  <c r="BE176" i="2"/>
  <c r="T176" i="2"/>
  <c r="R176" i="2"/>
  <c r="P176" i="2"/>
  <c r="BK176" i="2"/>
  <c r="J176" i="2"/>
  <c r="BG176" i="2"/>
  <c r="BI175" i="2"/>
  <c r="BH175" i="2"/>
  <c r="BF175" i="2"/>
  <c r="BE175" i="2"/>
  <c r="T175" i="2"/>
  <c r="T174" i="2"/>
  <c r="R175" i="2"/>
  <c r="R174" i="2"/>
  <c r="P175" i="2"/>
  <c r="P174" i="2"/>
  <c r="BK175" i="2"/>
  <c r="BK174" i="2"/>
  <c r="J174" i="2" s="1"/>
  <c r="J66" i="2" s="1"/>
  <c r="J175" i="2"/>
  <c r="BG175" i="2" s="1"/>
  <c r="BI173" i="2"/>
  <c r="BH173" i="2"/>
  <c r="BF173" i="2"/>
  <c r="BE173" i="2"/>
  <c r="T173" i="2"/>
  <c r="R173" i="2"/>
  <c r="P173" i="2"/>
  <c r="BK173" i="2"/>
  <c r="J173" i="2"/>
  <c r="BG173" i="2"/>
  <c r="BI172" i="2"/>
  <c r="BH172" i="2"/>
  <c r="BF172" i="2"/>
  <c r="BE172" i="2"/>
  <c r="T172" i="2"/>
  <c r="R172" i="2"/>
  <c r="P172" i="2"/>
  <c r="BK172" i="2"/>
  <c r="J172" i="2"/>
  <c r="BG172" i="2"/>
  <c r="BI171" i="2"/>
  <c r="BH171" i="2"/>
  <c r="BF171" i="2"/>
  <c r="BE171" i="2"/>
  <c r="T171" i="2"/>
  <c r="R171" i="2"/>
  <c r="P171" i="2"/>
  <c r="BK171" i="2"/>
  <c r="J171" i="2"/>
  <c r="BG171" i="2"/>
  <c r="BI170" i="2"/>
  <c r="BH170" i="2"/>
  <c r="BF170" i="2"/>
  <c r="BE170" i="2"/>
  <c r="T170" i="2"/>
  <c r="R170" i="2"/>
  <c r="P170" i="2"/>
  <c r="BK170" i="2"/>
  <c r="J170" i="2"/>
  <c r="BG170" i="2"/>
  <c r="BI169" i="2"/>
  <c r="BH169" i="2"/>
  <c r="BF169" i="2"/>
  <c r="BE169" i="2"/>
  <c r="T169" i="2"/>
  <c r="R169" i="2"/>
  <c r="P169" i="2"/>
  <c r="BK169" i="2"/>
  <c r="J169" i="2"/>
  <c r="BG169" i="2"/>
  <c r="BI168" i="2"/>
  <c r="BH168" i="2"/>
  <c r="BF168" i="2"/>
  <c r="BE168" i="2"/>
  <c r="T168" i="2"/>
  <c r="R168" i="2"/>
  <c r="P168" i="2"/>
  <c r="BK168" i="2"/>
  <c r="J168" i="2"/>
  <c r="BG168" i="2"/>
  <c r="BI167" i="2"/>
  <c r="BH167" i="2"/>
  <c r="BF167" i="2"/>
  <c r="BE167" i="2"/>
  <c r="T167" i="2"/>
  <c r="R167" i="2"/>
  <c r="P167" i="2"/>
  <c r="BK167" i="2"/>
  <c r="BK165" i="2" s="1"/>
  <c r="J165" i="2" s="1"/>
  <c r="J65" i="2" s="1"/>
  <c r="J167" i="2"/>
  <c r="BG167" i="2"/>
  <c r="BI166" i="2"/>
  <c r="BH166" i="2"/>
  <c r="BF166" i="2"/>
  <c r="BE166" i="2"/>
  <c r="T166" i="2"/>
  <c r="T165" i="2"/>
  <c r="R166" i="2"/>
  <c r="R165" i="2"/>
  <c r="P166" i="2"/>
  <c r="P165" i="2"/>
  <c r="BK166" i="2"/>
  <c r="J166" i="2"/>
  <c r="BG166" i="2" s="1"/>
  <c r="BI164" i="2"/>
  <c r="BH164" i="2"/>
  <c r="BF164" i="2"/>
  <c r="BE164" i="2"/>
  <c r="T164" i="2"/>
  <c r="R164" i="2"/>
  <c r="P164" i="2"/>
  <c r="BK164" i="2"/>
  <c r="J164" i="2"/>
  <c r="BG164" i="2"/>
  <c r="BI163" i="2"/>
  <c r="BH163" i="2"/>
  <c r="BF163" i="2"/>
  <c r="BE163" i="2"/>
  <c r="T163" i="2"/>
  <c r="R163" i="2"/>
  <c r="P163" i="2"/>
  <c r="BK163" i="2"/>
  <c r="J163" i="2"/>
  <c r="BG163" i="2"/>
  <c r="BI162" i="2"/>
  <c r="BH162" i="2"/>
  <c r="BF162" i="2"/>
  <c r="BE162" i="2"/>
  <c r="T162" i="2"/>
  <c r="R162" i="2"/>
  <c r="P162" i="2"/>
  <c r="BK162" i="2"/>
  <c r="J162" i="2"/>
  <c r="BG162" i="2"/>
  <c r="BI161" i="2"/>
  <c r="BH161" i="2"/>
  <c r="BF161" i="2"/>
  <c r="BE161" i="2"/>
  <c r="T161" i="2"/>
  <c r="T160" i="2"/>
  <c r="R161" i="2"/>
  <c r="R160" i="2"/>
  <c r="P161" i="2"/>
  <c r="P160" i="2"/>
  <c r="BK161" i="2"/>
  <c r="BK160" i="2"/>
  <c r="J160" i="2" s="1"/>
  <c r="J64" i="2" s="1"/>
  <c r="J161" i="2"/>
  <c r="BG161" i="2" s="1"/>
  <c r="BI159" i="2"/>
  <c r="BH159" i="2"/>
  <c r="BF159" i="2"/>
  <c r="BE159" i="2"/>
  <c r="T159" i="2"/>
  <c r="R159" i="2"/>
  <c r="P159" i="2"/>
  <c r="BK159" i="2"/>
  <c r="J159" i="2"/>
  <c r="BG159" i="2"/>
  <c r="BI158" i="2"/>
  <c r="BH158" i="2"/>
  <c r="BF158" i="2"/>
  <c r="BE158" i="2"/>
  <c r="T158" i="2"/>
  <c r="R158" i="2"/>
  <c r="P158" i="2"/>
  <c r="BK158" i="2"/>
  <c r="J158" i="2"/>
  <c r="BG158" i="2"/>
  <c r="BI157" i="2"/>
  <c r="BH157" i="2"/>
  <c r="BF157" i="2"/>
  <c r="BE157" i="2"/>
  <c r="T157" i="2"/>
  <c r="R157" i="2"/>
  <c r="P157" i="2"/>
  <c r="BK157" i="2"/>
  <c r="J157" i="2"/>
  <c r="BG157" i="2"/>
  <c r="BI156" i="2"/>
  <c r="BH156" i="2"/>
  <c r="BF156" i="2"/>
  <c r="BE156" i="2"/>
  <c r="T156" i="2"/>
  <c r="R156" i="2"/>
  <c r="P156" i="2"/>
  <c r="BK156" i="2"/>
  <c r="J156" i="2"/>
  <c r="BG156" i="2"/>
  <c r="BI155" i="2"/>
  <c r="BH155" i="2"/>
  <c r="BF155" i="2"/>
  <c r="BE155" i="2"/>
  <c r="T155" i="2"/>
  <c r="R155" i="2"/>
  <c r="P155" i="2"/>
  <c r="BK155" i="2"/>
  <c r="J155" i="2"/>
  <c r="BG155" i="2"/>
  <c r="BI154" i="2"/>
  <c r="BH154" i="2"/>
  <c r="BF154" i="2"/>
  <c r="BE154" i="2"/>
  <c r="T154" i="2"/>
  <c r="R154" i="2"/>
  <c r="R151" i="2" s="1"/>
  <c r="P154" i="2"/>
  <c r="BK154" i="2"/>
  <c r="J154" i="2"/>
  <c r="BG154" i="2"/>
  <c r="BI153" i="2"/>
  <c r="BH153" i="2"/>
  <c r="BF153" i="2"/>
  <c r="BE153" i="2"/>
  <c r="T153" i="2"/>
  <c r="R153" i="2"/>
  <c r="P153" i="2"/>
  <c r="BK153" i="2"/>
  <c r="BK151" i="2" s="1"/>
  <c r="J151" i="2" s="1"/>
  <c r="J63" i="2" s="1"/>
  <c r="J153" i="2"/>
  <c r="BG153" i="2"/>
  <c r="BI152" i="2"/>
  <c r="BH152" i="2"/>
  <c r="BF152" i="2"/>
  <c r="BE152" i="2"/>
  <c r="T152" i="2"/>
  <c r="T151" i="2"/>
  <c r="R152" i="2"/>
  <c r="P152" i="2"/>
  <c r="P151" i="2"/>
  <c r="BK152" i="2"/>
  <c r="J152" i="2"/>
  <c r="BG152" i="2" s="1"/>
  <c r="BI150" i="2"/>
  <c r="BH150" i="2"/>
  <c r="BF150" i="2"/>
  <c r="BE150" i="2"/>
  <c r="T150" i="2"/>
  <c r="R150" i="2"/>
  <c r="P150" i="2"/>
  <c r="BK150" i="2"/>
  <c r="J150" i="2"/>
  <c r="BG150" i="2"/>
  <c r="BI149" i="2"/>
  <c r="BH149" i="2"/>
  <c r="BF149" i="2"/>
  <c r="BE149" i="2"/>
  <c r="T149" i="2"/>
  <c r="T148" i="2"/>
  <c r="R149" i="2"/>
  <c r="R148" i="2"/>
  <c r="R145" i="2" s="1"/>
  <c r="P149" i="2"/>
  <c r="P148" i="2"/>
  <c r="BK149" i="2"/>
  <c r="BK148" i="2"/>
  <c r="J148" i="2" s="1"/>
  <c r="J62" i="2" s="1"/>
  <c r="J149" i="2"/>
  <c r="BG149" i="2" s="1"/>
  <c r="BI147" i="2"/>
  <c r="BH147" i="2"/>
  <c r="BF147" i="2"/>
  <c r="BE147" i="2"/>
  <c r="T147" i="2"/>
  <c r="R147" i="2"/>
  <c r="P147" i="2"/>
  <c r="BK147" i="2"/>
  <c r="BK145" i="2" s="1"/>
  <c r="J145" i="2" s="1"/>
  <c r="J61" i="2" s="1"/>
  <c r="J147" i="2"/>
  <c r="BG147" i="2"/>
  <c r="BI146" i="2"/>
  <c r="BH146" i="2"/>
  <c r="BF146" i="2"/>
  <c r="BE146" i="2"/>
  <c r="T146" i="2"/>
  <c r="T145" i="2"/>
  <c r="R146" i="2"/>
  <c r="P146" i="2"/>
  <c r="P145" i="2"/>
  <c r="BK146" i="2"/>
  <c r="J146" i="2"/>
  <c r="BG146" i="2" s="1"/>
  <c r="BI144" i="2"/>
  <c r="BH144" i="2"/>
  <c r="BF144" i="2"/>
  <c r="BE144" i="2"/>
  <c r="T144" i="2"/>
  <c r="R144" i="2"/>
  <c r="P144" i="2"/>
  <c r="BK144" i="2"/>
  <c r="J144" i="2"/>
  <c r="BG144" i="2"/>
  <c r="BI143" i="2"/>
  <c r="BH143" i="2"/>
  <c r="BF143" i="2"/>
  <c r="BE143" i="2"/>
  <c r="T143" i="2"/>
  <c r="R143" i="2"/>
  <c r="P143" i="2"/>
  <c r="BK143" i="2"/>
  <c r="J143" i="2"/>
  <c r="BG143" i="2"/>
  <c r="BI142" i="2"/>
  <c r="BH142" i="2"/>
  <c r="BF142" i="2"/>
  <c r="BE142" i="2"/>
  <c r="T142" i="2"/>
  <c r="R142" i="2"/>
  <c r="P142" i="2"/>
  <c r="BK142" i="2"/>
  <c r="J142" i="2"/>
  <c r="BG142" i="2"/>
  <c r="BI141" i="2"/>
  <c r="BH141" i="2"/>
  <c r="BF141" i="2"/>
  <c r="BE141" i="2"/>
  <c r="T141" i="2"/>
  <c r="R141" i="2"/>
  <c r="P141" i="2"/>
  <c r="BK141" i="2"/>
  <c r="J141" i="2"/>
  <c r="BG141" i="2"/>
  <c r="BI140" i="2"/>
  <c r="BH140" i="2"/>
  <c r="BF140" i="2"/>
  <c r="BE140" i="2"/>
  <c r="T140" i="2"/>
  <c r="R140" i="2"/>
  <c r="P140" i="2"/>
  <c r="BK140" i="2"/>
  <c r="J140" i="2"/>
  <c r="BG140" i="2"/>
  <c r="BI139" i="2"/>
  <c r="BH139" i="2"/>
  <c r="BF139" i="2"/>
  <c r="BE139" i="2"/>
  <c r="T139" i="2"/>
  <c r="R139" i="2"/>
  <c r="P139" i="2"/>
  <c r="BK139" i="2"/>
  <c r="J139" i="2"/>
  <c r="BG139" i="2"/>
  <c r="BI138" i="2"/>
  <c r="BH138" i="2"/>
  <c r="BF138" i="2"/>
  <c r="BE138" i="2"/>
  <c r="T138" i="2"/>
  <c r="R138" i="2"/>
  <c r="P138" i="2"/>
  <c r="BK138" i="2"/>
  <c r="J138" i="2"/>
  <c r="BG138" i="2"/>
  <c r="BI137" i="2"/>
  <c r="BH137" i="2"/>
  <c r="BF137" i="2"/>
  <c r="BE137" i="2"/>
  <c r="T137" i="2"/>
  <c r="R137" i="2"/>
  <c r="P137" i="2"/>
  <c r="BK137" i="2"/>
  <c r="J137" i="2"/>
  <c r="BG137" i="2"/>
  <c r="BI136" i="2"/>
  <c r="BH136" i="2"/>
  <c r="BF136" i="2"/>
  <c r="BE136" i="2"/>
  <c r="T136" i="2"/>
  <c r="R136" i="2"/>
  <c r="P136" i="2"/>
  <c r="BK136" i="2"/>
  <c r="J136" i="2"/>
  <c r="BG136" i="2"/>
  <c r="BI135" i="2"/>
  <c r="BH135" i="2"/>
  <c r="BF135" i="2"/>
  <c r="BE135" i="2"/>
  <c r="T135" i="2"/>
  <c r="R135" i="2"/>
  <c r="P135" i="2"/>
  <c r="BK135" i="2"/>
  <c r="J135" i="2"/>
  <c r="BG135" i="2"/>
  <c r="BI134" i="2"/>
  <c r="BH134" i="2"/>
  <c r="BF134" i="2"/>
  <c r="BE134" i="2"/>
  <c r="T134" i="2"/>
  <c r="R134" i="2"/>
  <c r="P134" i="2"/>
  <c r="BK134" i="2"/>
  <c r="J134" i="2"/>
  <c r="BG134" i="2"/>
  <c r="BI133" i="2"/>
  <c r="BH133" i="2"/>
  <c r="BF133" i="2"/>
  <c r="BE133" i="2"/>
  <c r="T133" i="2"/>
  <c r="R133" i="2"/>
  <c r="P133" i="2"/>
  <c r="BK133" i="2"/>
  <c r="J133" i="2"/>
  <c r="BG133" i="2"/>
  <c r="BI132" i="2"/>
  <c r="BH132" i="2"/>
  <c r="BF132" i="2"/>
  <c r="BE132" i="2"/>
  <c r="T132" i="2"/>
  <c r="R132" i="2"/>
  <c r="P132" i="2"/>
  <c r="BK132" i="2"/>
  <c r="J132" i="2"/>
  <c r="BG132" i="2"/>
  <c r="BI131" i="2"/>
  <c r="BH131" i="2"/>
  <c r="BF131" i="2"/>
  <c r="BE131" i="2"/>
  <c r="T131" i="2"/>
  <c r="R131" i="2"/>
  <c r="P131" i="2"/>
  <c r="BK131" i="2"/>
  <c r="J131" i="2"/>
  <c r="BG131" i="2"/>
  <c r="BI130" i="2"/>
  <c r="BH130" i="2"/>
  <c r="BF130" i="2"/>
  <c r="BE130" i="2"/>
  <c r="T130" i="2"/>
  <c r="R130" i="2"/>
  <c r="R127" i="2" s="1"/>
  <c r="P130" i="2"/>
  <c r="BK130" i="2"/>
  <c r="J130" i="2"/>
  <c r="BG130" i="2"/>
  <c r="BI129" i="2"/>
  <c r="BH129" i="2"/>
  <c r="BF129" i="2"/>
  <c r="BE129" i="2"/>
  <c r="T129" i="2"/>
  <c r="R129" i="2"/>
  <c r="P129" i="2"/>
  <c r="BK129" i="2"/>
  <c r="BK127" i="2" s="1"/>
  <c r="J127" i="2" s="1"/>
  <c r="J60" i="2" s="1"/>
  <c r="J129" i="2"/>
  <c r="BG129" i="2"/>
  <c r="BI128" i="2"/>
  <c r="BH128" i="2"/>
  <c r="BF128" i="2"/>
  <c r="BE128" i="2"/>
  <c r="T128" i="2"/>
  <c r="T127" i="2"/>
  <c r="R128" i="2"/>
  <c r="P128" i="2"/>
  <c r="P127" i="2"/>
  <c r="BK128" i="2"/>
  <c r="J128" i="2"/>
  <c r="BG128" i="2" s="1"/>
  <c r="BI126" i="2"/>
  <c r="BH126" i="2"/>
  <c r="BF126" i="2"/>
  <c r="BE126" i="2"/>
  <c r="T126" i="2"/>
  <c r="R126" i="2"/>
  <c r="P126" i="2"/>
  <c r="BK126" i="2"/>
  <c r="J126" i="2"/>
  <c r="BG126" i="2"/>
  <c r="BI125" i="2"/>
  <c r="BH125" i="2"/>
  <c r="BF125" i="2"/>
  <c r="BE125" i="2"/>
  <c r="T125" i="2"/>
  <c r="R125" i="2"/>
  <c r="P125" i="2"/>
  <c r="BK125" i="2"/>
  <c r="J125" i="2"/>
  <c r="BG125" i="2"/>
  <c r="BI124" i="2"/>
  <c r="BH124" i="2"/>
  <c r="BF124" i="2"/>
  <c r="BE124" i="2"/>
  <c r="T124" i="2"/>
  <c r="R124" i="2"/>
  <c r="P124" i="2"/>
  <c r="BK124" i="2"/>
  <c r="J124" i="2"/>
  <c r="BG124" i="2"/>
  <c r="BI123" i="2"/>
  <c r="BH123" i="2"/>
  <c r="BF123" i="2"/>
  <c r="BE123" i="2"/>
  <c r="T123" i="2"/>
  <c r="R123" i="2"/>
  <c r="P123" i="2"/>
  <c r="BK123" i="2"/>
  <c r="J123" i="2"/>
  <c r="BG123" i="2"/>
  <c r="BI122" i="2"/>
  <c r="BH122" i="2"/>
  <c r="BF122" i="2"/>
  <c r="BE122" i="2"/>
  <c r="T122" i="2"/>
  <c r="R122" i="2"/>
  <c r="P122" i="2"/>
  <c r="BK122" i="2"/>
  <c r="J122" i="2"/>
  <c r="BG122" i="2"/>
  <c r="BI121" i="2"/>
  <c r="BH121" i="2"/>
  <c r="BF121" i="2"/>
  <c r="BE121" i="2"/>
  <c r="T121" i="2"/>
  <c r="R121" i="2"/>
  <c r="P121" i="2"/>
  <c r="BK121" i="2"/>
  <c r="J121" i="2"/>
  <c r="BG121" i="2"/>
  <c r="BI120" i="2"/>
  <c r="BH120" i="2"/>
  <c r="BF120" i="2"/>
  <c r="BE120" i="2"/>
  <c r="T120" i="2"/>
  <c r="R120" i="2"/>
  <c r="P120" i="2"/>
  <c r="BK120" i="2"/>
  <c r="J120" i="2"/>
  <c r="BG120" i="2"/>
  <c r="BI119" i="2"/>
  <c r="BH119" i="2"/>
  <c r="BF119" i="2"/>
  <c r="BE119" i="2"/>
  <c r="T119" i="2"/>
  <c r="T118" i="2"/>
  <c r="R119" i="2"/>
  <c r="R118" i="2"/>
  <c r="P119" i="2"/>
  <c r="P118" i="2"/>
  <c r="BK119" i="2"/>
  <c r="BK118" i="2"/>
  <c r="J118" i="2" s="1"/>
  <c r="J59" i="2" s="1"/>
  <c r="J119" i="2"/>
  <c r="BG119" i="2" s="1"/>
  <c r="BI117" i="2"/>
  <c r="BH117" i="2"/>
  <c r="BF117" i="2"/>
  <c r="BE117" i="2"/>
  <c r="T117" i="2"/>
  <c r="R117" i="2"/>
  <c r="P117" i="2"/>
  <c r="BK117" i="2"/>
  <c r="J117" i="2"/>
  <c r="BG117" i="2"/>
  <c r="BI116" i="2"/>
  <c r="BH116" i="2"/>
  <c r="BF116" i="2"/>
  <c r="BE116" i="2"/>
  <c r="T116" i="2"/>
  <c r="R116" i="2"/>
  <c r="P116" i="2"/>
  <c r="BK116" i="2"/>
  <c r="J116" i="2"/>
  <c r="BG116" i="2"/>
  <c r="BI115" i="2"/>
  <c r="BH115" i="2"/>
  <c r="BF115" i="2"/>
  <c r="BE115" i="2"/>
  <c r="T115" i="2"/>
  <c r="R115" i="2"/>
  <c r="P115" i="2"/>
  <c r="BK115" i="2"/>
  <c r="J115" i="2"/>
  <c r="BG115" i="2"/>
  <c r="BI114" i="2"/>
  <c r="BH114" i="2"/>
  <c r="BF114" i="2"/>
  <c r="BE114" i="2"/>
  <c r="T114" i="2"/>
  <c r="R114" i="2"/>
  <c r="P114" i="2"/>
  <c r="BK114" i="2"/>
  <c r="J114" i="2"/>
  <c r="BG114" i="2"/>
  <c r="BI113" i="2"/>
  <c r="BH113" i="2"/>
  <c r="BF113" i="2"/>
  <c r="BE113" i="2"/>
  <c r="T113" i="2"/>
  <c r="R113" i="2"/>
  <c r="P113" i="2"/>
  <c r="BK113" i="2"/>
  <c r="J113" i="2"/>
  <c r="BG113" i="2"/>
  <c r="BI112" i="2"/>
  <c r="BH112" i="2"/>
  <c r="BF112" i="2"/>
  <c r="BE112" i="2"/>
  <c r="T112" i="2"/>
  <c r="R112" i="2"/>
  <c r="P112" i="2"/>
  <c r="BK112" i="2"/>
  <c r="J112" i="2"/>
  <c r="BG112" i="2"/>
  <c r="BI111" i="2"/>
  <c r="BH111" i="2"/>
  <c r="BF111" i="2"/>
  <c r="BE111" i="2"/>
  <c r="T111" i="2"/>
  <c r="T110" i="2"/>
  <c r="R111" i="2"/>
  <c r="R110" i="2"/>
  <c r="P111" i="2"/>
  <c r="P110" i="2"/>
  <c r="BK111" i="2"/>
  <c r="BK110" i="2"/>
  <c r="J110" i="2" s="1"/>
  <c r="J58" i="2" s="1"/>
  <c r="J111" i="2"/>
  <c r="BG111" i="2" s="1"/>
  <c r="BI109" i="2"/>
  <c r="BH109" i="2"/>
  <c r="BF109" i="2"/>
  <c r="BE109" i="2"/>
  <c r="T109" i="2"/>
  <c r="R109" i="2"/>
  <c r="P109" i="2"/>
  <c r="BK109" i="2"/>
  <c r="J109" i="2"/>
  <c r="BG109" i="2"/>
  <c r="BI108" i="2"/>
  <c r="BH108" i="2"/>
  <c r="BF108" i="2"/>
  <c r="BE108" i="2"/>
  <c r="T108" i="2"/>
  <c r="R108" i="2"/>
  <c r="P108" i="2"/>
  <c r="BK108" i="2"/>
  <c r="J108" i="2"/>
  <c r="BG108" i="2"/>
  <c r="BI107" i="2"/>
  <c r="BH107" i="2"/>
  <c r="BF107" i="2"/>
  <c r="BE107" i="2"/>
  <c r="T107" i="2"/>
  <c r="R107" i="2"/>
  <c r="P107" i="2"/>
  <c r="BK107" i="2"/>
  <c r="J107" i="2"/>
  <c r="BG107" i="2"/>
  <c r="BI106" i="2"/>
  <c r="BH106" i="2"/>
  <c r="BF106" i="2"/>
  <c r="BE106" i="2"/>
  <c r="T106" i="2"/>
  <c r="R106" i="2"/>
  <c r="P106" i="2"/>
  <c r="BK106" i="2"/>
  <c r="J106" i="2"/>
  <c r="BG106" i="2"/>
  <c r="BI105" i="2"/>
  <c r="BH105" i="2"/>
  <c r="BF105" i="2"/>
  <c r="BE105" i="2"/>
  <c r="T105" i="2"/>
  <c r="R105" i="2"/>
  <c r="P105" i="2"/>
  <c r="BK105" i="2"/>
  <c r="J105" i="2"/>
  <c r="BG105" i="2"/>
  <c r="BI104" i="2"/>
  <c r="BH104" i="2"/>
  <c r="BF104" i="2"/>
  <c r="BE104" i="2"/>
  <c r="T104" i="2"/>
  <c r="R104" i="2"/>
  <c r="P104" i="2"/>
  <c r="BK104" i="2"/>
  <c r="J104" i="2"/>
  <c r="BG104" i="2"/>
  <c r="BI103" i="2"/>
  <c r="BH103" i="2"/>
  <c r="BF103" i="2"/>
  <c r="BE103" i="2"/>
  <c r="T103" i="2"/>
  <c r="R103" i="2"/>
  <c r="P103" i="2"/>
  <c r="BK103" i="2"/>
  <c r="J103" i="2"/>
  <c r="BG103" i="2"/>
  <c r="BI102" i="2"/>
  <c r="BH102" i="2"/>
  <c r="BF102" i="2"/>
  <c r="BE102" i="2"/>
  <c r="T102" i="2"/>
  <c r="R102" i="2"/>
  <c r="P102" i="2"/>
  <c r="BK102" i="2"/>
  <c r="J102" i="2"/>
  <c r="BG102" i="2"/>
  <c r="BI101" i="2"/>
  <c r="BH101" i="2"/>
  <c r="BF101" i="2"/>
  <c r="BE101" i="2"/>
  <c r="T101" i="2"/>
  <c r="R101" i="2"/>
  <c r="P101" i="2"/>
  <c r="BK101" i="2"/>
  <c r="J101" i="2"/>
  <c r="BG101" i="2"/>
  <c r="BI100" i="2"/>
  <c r="BH100" i="2"/>
  <c r="BF100" i="2"/>
  <c r="BE100" i="2"/>
  <c r="T100" i="2"/>
  <c r="R100" i="2"/>
  <c r="P100" i="2"/>
  <c r="BK100" i="2"/>
  <c r="J100" i="2"/>
  <c r="BG100" i="2"/>
  <c r="BI99" i="2"/>
  <c r="BH99" i="2"/>
  <c r="BF99" i="2"/>
  <c r="BE99" i="2"/>
  <c r="T99" i="2"/>
  <c r="R99" i="2"/>
  <c r="P99" i="2"/>
  <c r="BK99" i="2"/>
  <c r="J99" i="2"/>
  <c r="BG99" i="2"/>
  <c r="BI98" i="2"/>
  <c r="BH98" i="2"/>
  <c r="BF98" i="2"/>
  <c r="BE98" i="2"/>
  <c r="T98" i="2"/>
  <c r="R98" i="2"/>
  <c r="P98" i="2"/>
  <c r="BK98" i="2"/>
  <c r="J98" i="2"/>
  <c r="BG98" i="2"/>
  <c r="BI97" i="2"/>
  <c r="BH97" i="2"/>
  <c r="BF97" i="2"/>
  <c r="BE97" i="2"/>
  <c r="T97" i="2"/>
  <c r="R97" i="2"/>
  <c r="P97" i="2"/>
  <c r="BK97" i="2"/>
  <c r="J97" i="2"/>
  <c r="BG97" i="2"/>
  <c r="BI96" i="2"/>
  <c r="BH96" i="2"/>
  <c r="BF96" i="2"/>
  <c r="BE96" i="2"/>
  <c r="T96" i="2"/>
  <c r="R96" i="2"/>
  <c r="P96" i="2"/>
  <c r="BK96" i="2"/>
  <c r="J96" i="2"/>
  <c r="BG96" i="2"/>
  <c r="BI95" i="2"/>
  <c r="BH95" i="2"/>
  <c r="BF95" i="2"/>
  <c r="BE95" i="2"/>
  <c r="T95" i="2"/>
  <c r="R95" i="2"/>
  <c r="P95" i="2"/>
  <c r="BK95" i="2"/>
  <c r="J95" i="2"/>
  <c r="BG95" i="2"/>
  <c r="BI94" i="2"/>
  <c r="BH94" i="2"/>
  <c r="BF94" i="2"/>
  <c r="BE94" i="2"/>
  <c r="T94" i="2"/>
  <c r="R94" i="2"/>
  <c r="P94" i="2"/>
  <c r="BK94" i="2"/>
  <c r="J94" i="2"/>
  <c r="BG94" i="2"/>
  <c r="BI93" i="2"/>
  <c r="BH93" i="2"/>
  <c r="BF93" i="2"/>
  <c r="BE93" i="2"/>
  <c r="T93" i="2"/>
  <c r="R93" i="2"/>
  <c r="P93" i="2"/>
  <c r="BK93" i="2"/>
  <c r="J93" i="2"/>
  <c r="BG93" i="2"/>
  <c r="BI92" i="2"/>
  <c r="BH92" i="2"/>
  <c r="BF92" i="2"/>
  <c r="BE92" i="2"/>
  <c r="T92" i="2"/>
  <c r="R92" i="2"/>
  <c r="P92" i="2"/>
  <c r="BK92" i="2"/>
  <c r="J92" i="2"/>
  <c r="BG92" i="2"/>
  <c r="BI91" i="2"/>
  <c r="BH91" i="2"/>
  <c r="BF91" i="2"/>
  <c r="BE91" i="2"/>
  <c r="T91" i="2"/>
  <c r="R91" i="2"/>
  <c r="P91" i="2"/>
  <c r="BK91" i="2"/>
  <c r="J91" i="2"/>
  <c r="BG91" i="2"/>
  <c r="BI90" i="2"/>
  <c r="BH90" i="2"/>
  <c r="BF90" i="2"/>
  <c r="BE90" i="2"/>
  <c r="T90" i="2"/>
  <c r="R90" i="2"/>
  <c r="P90" i="2"/>
  <c r="BK90" i="2"/>
  <c r="J90" i="2"/>
  <c r="BG90" i="2"/>
  <c r="BI89" i="2"/>
  <c r="BH89" i="2"/>
  <c r="BF89" i="2"/>
  <c r="BE89" i="2"/>
  <c r="T89" i="2"/>
  <c r="R89" i="2"/>
  <c r="P89" i="2"/>
  <c r="BK89" i="2"/>
  <c r="BK87" i="2" s="1"/>
  <c r="J89" i="2"/>
  <c r="BG89" i="2"/>
  <c r="BI88" i="2"/>
  <c r="F34" i="2"/>
  <c r="BD52" i="1" s="1"/>
  <c r="BD51" i="1" s="1"/>
  <c r="W30" i="1" s="1"/>
  <c r="BH88" i="2"/>
  <c r="F33" i="2" s="1"/>
  <c r="BC52" i="1" s="1"/>
  <c r="BC51" i="1" s="1"/>
  <c r="BF88" i="2"/>
  <c r="J31" i="2"/>
  <c r="AW52" i="1" s="1"/>
  <c r="F31" i="2"/>
  <c r="BA52" i="1" s="1"/>
  <c r="BA51" i="1" s="1"/>
  <c r="BE88" i="2"/>
  <c r="J30" i="2" s="1"/>
  <c r="AV52" i="1" s="1"/>
  <c r="AT52" i="1" s="1"/>
  <c r="T88" i="2"/>
  <c r="T87" i="2"/>
  <c r="T86" i="2" s="1"/>
  <c r="R88" i="2"/>
  <c r="R87" i="2" s="1"/>
  <c r="R86" i="2" s="1"/>
  <c r="P88" i="2"/>
  <c r="P87" i="2"/>
  <c r="P86" i="2" s="1"/>
  <c r="AU52" i="1" s="1"/>
  <c r="AU51" i="1" s="1"/>
  <c r="BK88" i="2"/>
  <c r="J88" i="2"/>
  <c r="BG88" i="2"/>
  <c r="J82" i="2"/>
  <c r="F82" i="2"/>
  <c r="F80" i="2"/>
  <c r="E78" i="2"/>
  <c r="J51" i="2"/>
  <c r="F51" i="2"/>
  <c r="F49" i="2"/>
  <c r="E47" i="2"/>
  <c r="J18" i="2"/>
  <c r="E18" i="2"/>
  <c r="F83" i="2" s="1"/>
  <c r="J17" i="2"/>
  <c r="J12" i="2"/>
  <c r="J49" i="2" s="1"/>
  <c r="E7" i="2"/>
  <c r="E45" i="2" s="1"/>
  <c r="E76" i="2"/>
  <c r="AS51" i="1"/>
  <c r="L47" i="1"/>
  <c r="AM46" i="1"/>
  <c r="L46" i="1"/>
  <c r="AM44" i="1"/>
  <c r="L44" i="1"/>
  <c r="L42" i="1"/>
  <c r="L41" i="1"/>
  <c r="F32" i="4" l="1"/>
  <c r="BB54" i="1" s="1"/>
  <c r="J56" i="3"/>
  <c r="J27" i="3"/>
  <c r="J81" i="4"/>
  <c r="J58" i="4" s="1"/>
  <c r="BK80" i="4"/>
  <c r="W27" i="1"/>
  <c r="AW51" i="1"/>
  <c r="AK27" i="1" s="1"/>
  <c r="F32" i="2"/>
  <c r="BB52" i="1" s="1"/>
  <c r="AY51" i="1"/>
  <c r="W29" i="1"/>
  <c r="F30" i="3"/>
  <c r="AZ53" i="1" s="1"/>
  <c r="J30" i="3"/>
  <c r="AV53" i="1" s="1"/>
  <c r="AT53" i="1" s="1"/>
  <c r="J87" i="2"/>
  <c r="J57" i="2" s="1"/>
  <c r="BK86" i="2"/>
  <c r="J86" i="2" s="1"/>
  <c r="F32" i="3"/>
  <c r="BB53" i="1" s="1"/>
  <c r="F52" i="2"/>
  <c r="J80" i="2"/>
  <c r="F30" i="2"/>
  <c r="AZ52" i="1" s="1"/>
  <c r="AZ51" i="1" s="1"/>
  <c r="J73" i="4"/>
  <c r="F76" i="4"/>
  <c r="J30" i="4"/>
  <c r="AV54" i="1" s="1"/>
  <c r="AT54" i="1" s="1"/>
  <c r="E72" i="5"/>
  <c r="BK84" i="5"/>
  <c r="J31" i="5"/>
  <c r="AW55" i="1" s="1"/>
  <c r="AT55" i="1" s="1"/>
  <c r="J49" i="5"/>
  <c r="F52" i="5"/>
  <c r="J84" i="5" l="1"/>
  <c r="J58" i="5" s="1"/>
  <c r="BK82" i="5"/>
  <c r="J82" i="5" s="1"/>
  <c r="BB51" i="1"/>
  <c r="AV51" i="1"/>
  <c r="W26" i="1"/>
  <c r="AG53" i="1"/>
  <c r="AN53" i="1" s="1"/>
  <c r="J36" i="3"/>
  <c r="J56" i="2"/>
  <c r="J27" i="2"/>
  <c r="J80" i="4"/>
  <c r="J57" i="4" s="1"/>
  <c r="BK79" i="4"/>
  <c r="J79" i="4" s="1"/>
  <c r="J27" i="4" l="1"/>
  <c r="J56" i="4"/>
  <c r="J36" i="2"/>
  <c r="AG52" i="1"/>
  <c r="AT51" i="1"/>
  <c r="AK26" i="1"/>
  <c r="W28" i="1"/>
  <c r="AX51" i="1"/>
  <c r="J27" i="5"/>
  <c r="J56" i="5"/>
  <c r="AN52" i="1" l="1"/>
  <c r="AG51" i="1"/>
  <c r="AG55" i="1"/>
  <c r="AN55" i="1" s="1"/>
  <c r="J36" i="5"/>
  <c r="J36" i="4"/>
  <c r="AG54" i="1"/>
  <c r="AN54" i="1" s="1"/>
  <c r="AN51" i="1" l="1"/>
  <c r="AK23" i="1"/>
  <c r="AK32" i="1" s="1"/>
</calcChain>
</file>

<file path=xl/sharedStrings.xml><?xml version="1.0" encoding="utf-8"?>
<sst xmlns="http://schemas.openxmlformats.org/spreadsheetml/2006/main" count="3118" uniqueCount="855">
  <si>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</si>
  <si>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</si>
  <si>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</si>
  <si>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</si>
  <si>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</si>
  <si>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</si>
  <si>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</si>
  <si>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{83f02c5e-c532-4a48-bc3a-b4c0b4993822}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</si>
  <si>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</si>
  <si>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</si>
  <si>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</si>
  <si>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</si>
  <si>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</si>
  <si>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</si>
  <si>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</si>
  <si>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</si>
  <si>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20180824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</si>
  <si>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</si>
  <si>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</si>
  <si>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Oprava PZS P318 v km 66,164 trati Františkovy Lázně - Aš</t>
  </si>
  <si>
    <t>KSO:</t>
  </si>
  <si>
    <t>824</t>
  </si>
  <si>
    <t>CC-CZ:</t>
  </si>
  <si>
    <t>2122</t>
  </si>
  <si>
    <t>Místo:</t>
  </si>
  <si>
    <t xml:space="preserve"> </t>
  </si>
  <si>
    <t>Datum:</t>
  </si>
  <si>
    <t>24. 8. 2018</t>
  </si>
  <si>
    <t>Zadavatel:</t>
  </si>
  <si>
    <t>IČ:</t>
  </si>
  <si>
    <t>70994234</t>
  </si>
  <si>
    <t>Správa železniční dopravní cesty,státní organizace</t>
  </si>
  <si>
    <t>DIČ:</t>
  </si>
  <si>
    <t>CZ70994234</t>
  </si>
  <si>
    <t>Uchazeč:</t>
  </si>
  <si>
    <t>Vyplň údaj</t>
  </si>
  <si>
    <t>Projektant:</t>
  </si>
  <si>
    <t/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</si>
  <si>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</si>
  <si>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</si>
  <si>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</si>
  <si>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</si>
  <si>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</si>
  <si>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</si>
  <si>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</si>
  <si>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</si>
  <si>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</si>
  <si>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</si>
  <si>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</si>
  <si>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</si>
  <si>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</si>
  <si>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</si>
  <si>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</si>
  <si>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</si>
  <si>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</si>
  <si>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</si>
  <si>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</si>
  <si>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</si>
  <si>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</si>
  <si>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</si>
  <si>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</si>
  <si>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</si>
  <si>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</si>
  <si>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</si>
  <si>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</si>
  <si>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</si>
  <si>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</si>
  <si>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</si>
  <si>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</si>
  <si>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</si>
  <si>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</si>
  <si>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</si>
  <si>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</si>
  <si>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</si>
  <si>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</si>
  <si>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</si>
  <si>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</si>
  <si>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</si>
  <si>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</si>
  <si>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</si>
  <si>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</si>
  <si>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Technologická část</t>
  </si>
  <si>
    <t>ING</t>
  </si>
  <si>
    <t>1</t>
  </si>
  <si>
    <t>{665b1ad6-04ce-461f-a141-ea91b96f82ac}</t>
  </si>
  <si>
    <t>2</t>
  </si>
  <si>
    <t>01N (neoceňovat)</t>
  </si>
  <si>
    <t xml:space="preserve">Technologická část - materiál dodávaný SSZT </t>
  </si>
  <si>
    <t>{180c8e70-fabf-46e6-822a-084c58a34d9e}</t>
  </si>
  <si>
    <t>02</t>
  </si>
  <si>
    <t>Stavební část</t>
  </si>
  <si>
    <t>{7a5839a5-675d-4dcc-95b1-41e2b7b4930a}</t>
  </si>
  <si>
    <t>VRN</t>
  </si>
  <si>
    <t>Vedlejší rozpočtové náklady</t>
  </si>
  <si>
    <t>VON</t>
  </si>
  <si>
    <t>{7472a55f-258b-4cfe-b1be-1f0547ca4d0f}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</si>
  <si>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</si>
  <si>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</si>
  <si>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</si>
  <si>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</si>
  <si>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</si>
  <si>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</si>
  <si>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</si>
  <si>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01 - Technologická část</t>
  </si>
  <si>
    <t>REKAPITULACE ČLENĚNÍ SOUPISU PRACÍ</t>
  </si>
  <si>
    <t>Kód dílu - Popis</t>
  </si>
  <si>
    <t>Cena celkem [CZK]</t>
  </si>
  <si>
    <t>Náklady soupisu celkem</t>
  </si>
  <si>
    <t>-1</t>
  </si>
  <si>
    <t>KAB - Kabelizace</t>
  </si>
  <si>
    <t>DOM - Technologický domek</t>
  </si>
  <si>
    <t xml:space="preserve">    R_DC - Rozvaděč DC</t>
  </si>
  <si>
    <t>NAP - Napájení</t>
  </si>
  <si>
    <t>STOJ - Stojan zabezpečovacího zařízení</t>
  </si>
  <si>
    <t xml:space="preserve">    DIAG - Diagnostika</t>
  </si>
  <si>
    <t>VEN - Venkovní prvky</t>
  </si>
  <si>
    <t>OST - Ostatní</t>
  </si>
  <si>
    <t>DEM - Demontáže</t>
  </si>
  <si>
    <t>REV - Revize a zkoušky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</si>
  <si>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</si>
  <si>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</si>
  <si>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</si>
  <si>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</si>
  <si>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</si>
  <si>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</si>
  <si>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</si>
  <si>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</si>
  <si>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</si>
  <si>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</si>
  <si>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</si>
  <si>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</si>
  <si>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</si>
  <si>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</si>
  <si>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KAB</t>
  </si>
  <si>
    <t>Kabelizace</t>
  </si>
  <si>
    <t>ROZPOCET</t>
  </si>
  <si>
    <t>M</t>
  </si>
  <si>
    <t>7590520995</t>
  </si>
  <si>
    <t>Venkovní vedení kabelová - metalické sítě Plněné, párované s ochr. Vodičem TCEKPFLEY 3 P 1,0 D</t>
  </si>
  <si>
    <t>m</t>
  </si>
  <si>
    <t>Sborník UOŽI 01 2018</t>
  </si>
  <si>
    <t>256</t>
  </si>
  <si>
    <t>4</t>
  </si>
  <si>
    <t>64</t>
  </si>
  <si>
    <t>-1889511194</t>
  </si>
  <si>
    <t>7590521000</t>
  </si>
  <si>
    <t>Venkovní vedení kabelová - metalické sítě Plněné, párované s ochr. Vodičem TCEKPFLEY 4 P 1,0 D</t>
  </si>
  <si>
    <t>1039355652</t>
  </si>
  <si>
    <t>3</t>
  </si>
  <si>
    <t>7590521010</t>
  </si>
  <si>
    <t>Venkovní vedení kabelová - metalické sítě Plněné, párované s ochr. Vodičem TCEKPFLEY 7 P 1,0 D</t>
  </si>
  <si>
    <t>1104157916</t>
  </si>
  <si>
    <t>7492501690</t>
  </si>
  <si>
    <t>Kabely, vodiče, šňůry Cu - nn Kabel silový 2 a 3-žílový Cu, plastová izolace CYKY 2O1,5 (2Dx1,5)</t>
  </si>
  <si>
    <t>128</t>
  </si>
  <si>
    <t>268404898</t>
  </si>
  <si>
    <t>5</t>
  </si>
  <si>
    <t>7492501930</t>
  </si>
  <si>
    <t>Kabely, vodiče, šňůry Cu - nn Kabel silový 4 a 5-žílový Cu, plastová izolace CYKY 4J6 (4Bx6)</t>
  </si>
  <si>
    <t>-1797188978</t>
  </si>
  <si>
    <t>6</t>
  </si>
  <si>
    <t>7492501740</t>
  </si>
  <si>
    <t>Kabely, vodiče, šňůry Cu - nn Kabel silový 2 a 3-žílový Cu, plastová izolace CYKY 3O1,5 (3Ax1,5)</t>
  </si>
  <si>
    <t>1993669516</t>
  </si>
  <si>
    <t>7</t>
  </si>
  <si>
    <t>7492502030</t>
  </si>
  <si>
    <t>Kabely, vodiče, šňůry Cu - nn Kabel silový 4 a 5-žílový Cu, plastová izolace CYKY 5J6 (5Cx6)</t>
  </si>
  <si>
    <t>931772779</t>
  </si>
  <si>
    <t>8</t>
  </si>
  <si>
    <t>7492502130</t>
  </si>
  <si>
    <t>Kabely, vodiče, šňůry Cu - nn Kabel silový více-žílový Cu, plastová izolace CYKY 7O1,5 (7Dx1,5)</t>
  </si>
  <si>
    <t>1762508638</t>
  </si>
  <si>
    <t>9</t>
  </si>
  <si>
    <t>7492502150</t>
  </si>
  <si>
    <t>Kabely, vodiče, šňůry Cu - nn Kabel silový více-žílový Cu, plastová izolace CYKY 12J2,5  (12Cx2,5)</t>
  </si>
  <si>
    <t>1037500728</t>
  </si>
  <si>
    <t>10</t>
  </si>
  <si>
    <t>7492501870</t>
  </si>
  <si>
    <t>Kabely, vodiče, šňůry Cu - nn Kabel silový 4 a 5-žílový Cu, plastová izolace CYKY 4J10 (4Bx10)</t>
  </si>
  <si>
    <t>-423531018</t>
  </si>
  <si>
    <t>11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</si>
  <si>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</si>
  <si>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</si>
  <si>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</si>
  <si>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178599195</t>
  </si>
  <si>
    <t>12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</si>
  <si>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</si>
  <si>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</si>
  <si>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-520087430</t>
  </si>
  <si>
    <t>13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</si>
  <si>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</si>
  <si>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</si>
  <si>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</si>
  <si>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246131787</t>
  </si>
  <si>
    <t>14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</si>
  <si>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</si>
  <si>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</si>
  <si>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-1316014943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</si>
  <si>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</si>
  <si>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</si>
  <si>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396164481</t>
  </si>
  <si>
    <t>16</t>
  </si>
  <si>
    <t>7590555110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</si>
  <si>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</si>
  <si>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1941731885</t>
  </si>
  <si>
    <t>17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</si>
  <si>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</si>
  <si>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</si>
  <si>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-110118896</t>
  </si>
  <si>
    <t>18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</si>
  <si>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</si>
  <si>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</si>
  <si>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-1376576575</t>
  </si>
  <si>
    <t>19</t>
  </si>
  <si>
    <t>7590540750</t>
  </si>
  <si>
    <t>Slaboproudé rozvody, kabely pro přívod a vnitřní instalaci Spojky metalických kabelů a příslušenství Teplem smrštitelná zesílená spojka pro netlakované kabely XAGA 500-100/25-500-FLE-CZ</t>
  </si>
  <si>
    <t>1952759040</t>
  </si>
  <si>
    <t>20</t>
  </si>
  <si>
    <t>7593505270</t>
  </si>
  <si>
    <t>Montáž kabelového označníku Ball Marker - upevnění kabelového označníku na plášť kabelu upevňovacími prvky</t>
  </si>
  <si>
    <t>756449554</t>
  </si>
  <si>
    <t>7598015095</t>
  </si>
  <si>
    <t>Přeměření izolačního stavu kabelu úložného 30 žil</t>
  </si>
  <si>
    <t>-1782686131</t>
  </si>
  <si>
    <t>22</t>
  </si>
  <si>
    <t>7598015185</t>
  </si>
  <si>
    <t>Jednosměrné měření kabelu místního</t>
  </si>
  <si>
    <t>pár</t>
  </si>
  <si>
    <t>512</t>
  </si>
  <si>
    <t>-278931157</t>
  </si>
  <si>
    <t>DOM</t>
  </si>
  <si>
    <t>Technologický domek</t>
  </si>
  <si>
    <t>23</t>
  </si>
  <si>
    <t>7590110650</t>
  </si>
  <si>
    <t>Domky, přístřešky Domky s integrovanou betonovou střechou 3x2 m; výška 3,2 m</t>
  </si>
  <si>
    <t>-125618390</t>
  </si>
  <si>
    <t>24</t>
  </si>
  <si>
    <t>7590115005</t>
  </si>
  <si>
    <t>Montáž objektu rozměru do 2,5 x 3,6 m - usazení na základy, zatažení kabelů a zřízení kabelové rezervy, opravný nátěr. Neobsahuje výkop a zához jam</t>
  </si>
  <si>
    <t>-1457245451</t>
  </si>
  <si>
    <t>25</t>
  </si>
  <si>
    <t>7590110700</t>
  </si>
  <si>
    <t>Domky, přístřešky Okapy a děšťové svody - pro rel. domek podle zvl. požadavků a  předložené dokumentace 3x2 m</t>
  </si>
  <si>
    <t>-611961435</t>
  </si>
  <si>
    <t>26</t>
  </si>
  <si>
    <t>7593310880</t>
  </si>
  <si>
    <t>Konstrukční díly Stojanova řada pro 1 stoj. - 19POLI INOV. norma 723679018 (HM0404215990311)</t>
  </si>
  <si>
    <t>1222117624</t>
  </si>
  <si>
    <t>27</t>
  </si>
  <si>
    <t>7593315120</t>
  </si>
  <si>
    <t>Montáž stojanové řady pro 1 stojan - sestavení dodané konstrukce, vyměření místa a usazení stojanové řady, montáž ochranných plechů a roštu stojanové řady, ukotvení</t>
  </si>
  <si>
    <t>723855153</t>
  </si>
  <si>
    <t>28</t>
  </si>
  <si>
    <t>7590190030</t>
  </si>
  <si>
    <t>Ostatní Nástupištní panel (před vchodové dveře RD)</t>
  </si>
  <si>
    <t>94770546</t>
  </si>
  <si>
    <t>29</t>
  </si>
  <si>
    <t>7590190010</t>
  </si>
  <si>
    <t>Ostatní Patka základová</t>
  </si>
  <si>
    <t>632490721</t>
  </si>
  <si>
    <t>R_DC</t>
  </si>
  <si>
    <t>Rozvaděč DC</t>
  </si>
  <si>
    <t>30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</si>
  <si>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</si>
  <si>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</si>
  <si>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2134634004</t>
  </si>
  <si>
    <t>31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</si>
  <si>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</si>
  <si>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</si>
  <si>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1213267030</t>
  </si>
  <si>
    <t>32</t>
  </si>
  <si>
    <t>7494003388</t>
  </si>
  <si>
    <t>Modulární přístroje Jističe do 80 A; 10 kA 3-pólové In 20 A, Ue AC 230/400 V / DC 216 V, charakteristika B, 3pól, Icn 10 kA</t>
  </si>
  <si>
    <t>-1301999988</t>
  </si>
  <si>
    <t>33</t>
  </si>
  <si>
    <t>7494003062</t>
  </si>
  <si>
    <t>Modulární přístroje Jističe do 63 A; 6 kA 2-pólové In 20 A, Ue AC 230/400 V / DC 144 V, charakteristika C, 2pól, Icn 6 kA</t>
  </si>
  <si>
    <t>329772437</t>
  </si>
  <si>
    <t>34</t>
  </si>
  <si>
    <t>7494351020</t>
  </si>
  <si>
    <t>Montáž jističů (do 10 kA) dvoupólových nebo 1+N pólových do 20 A</t>
  </si>
  <si>
    <t>-288901296</t>
  </si>
  <si>
    <t>35</t>
  </si>
  <si>
    <t>7494351030</t>
  </si>
  <si>
    <t>Montáž jističů (do 10 kA) třípólových do 20 A</t>
  </si>
  <si>
    <t>1401788406</t>
  </si>
  <si>
    <t>36</t>
  </si>
  <si>
    <t>7494004946</t>
  </si>
  <si>
    <t>Kompaktní jističe Kompaktní jističe do 160A Napěťové spouště AC 230, 400 V / DC 220 V, např. pro BC160</t>
  </si>
  <si>
    <t>1628555907</t>
  </si>
  <si>
    <t>37</t>
  </si>
  <si>
    <t>7593320435</t>
  </si>
  <si>
    <t>Prvky Ochrana baterie přepěťová norma 80079DS088 (CV800795088)</t>
  </si>
  <si>
    <t>2040462967</t>
  </si>
  <si>
    <t>NAP</t>
  </si>
  <si>
    <t>Napájení</t>
  </si>
  <si>
    <t>38</t>
  </si>
  <si>
    <t>7593000010</t>
  </si>
  <si>
    <t>Dobíječe, usměrňovače, napáječe Usměrňovač E230 G12/25, na polici/na zeď/na DIN lištu, základní stavová indikace opticky i bezpotenciálově, teplotní kompenzace</t>
  </si>
  <si>
    <t>1863506827</t>
  </si>
  <si>
    <t>39</t>
  </si>
  <si>
    <t>7593005012</t>
  </si>
  <si>
    <t>Montáž dobíječe, usměrňovače, napáječe nástěnného - včetně připojení vodičů elektrické sítě ss rozvodu a uzemnění, přezkoušení funkce</t>
  </si>
  <si>
    <t>-2001612571</t>
  </si>
  <si>
    <t>40</t>
  </si>
  <si>
    <t>7494551022</t>
  </si>
  <si>
    <t>Montáž vačkových silových spínačů - vypínačů třípólových nebo čtyřpólových do 63 A - vypínač 0-1</t>
  </si>
  <si>
    <t>1354905252</t>
  </si>
  <si>
    <t>41</t>
  </si>
  <si>
    <t>7494004126</t>
  </si>
  <si>
    <t>Modulární přístroje Přepěťové ochrany Svodiče přepětí typ 2, Imax 40 kA, Uc AC 350 V, výměnné moduly, varistor, jiskřiště, 3+N-pól</t>
  </si>
  <si>
    <t>823246506</t>
  </si>
  <si>
    <t>42</t>
  </si>
  <si>
    <t>7494004154</t>
  </si>
  <si>
    <t>Modulární přístroje Přepěťové ochrany Svodiče přepětí typ 3, Imax 10 kA, Uc AC 253 V, výměnné moduly, se signalizací, varistor, jiskřiště, 1+N-pól</t>
  </si>
  <si>
    <t>-1673176711</t>
  </si>
  <si>
    <t>43</t>
  </si>
  <si>
    <t>7494004164</t>
  </si>
  <si>
    <t>Modulární přístroje Přepěťové ochrany Svodiče přepětí oddělovací tlumivka mezi svodiče typu 2 a 3</t>
  </si>
  <si>
    <t>-784662450</t>
  </si>
  <si>
    <t>44</t>
  </si>
  <si>
    <t>7494000118</t>
  </si>
  <si>
    <t>Rozvodnicové a rozváděčové skříně Distri Rozvodnicové skříně DistriTon Plastové Nástěnné (IP55) pro nástěnnou montáž, průhledné dveře, počet řad 2, krytí IP55, počet modulů v řadě 13, krytí IP55, PE+N, barva šedá, materiál: plast</t>
  </si>
  <si>
    <t>-172177859</t>
  </si>
  <si>
    <t>45</t>
  </si>
  <si>
    <t>7496655040</t>
  </si>
  <si>
    <t>Montáž staničních baterií (akumulátorů) olověných přes 100 do 200 Ah - montáž článků akumulátorové baterie včetně proudových propojek, propojení, kontrola spojů, provedení zkoušek, dodání atestů a revizních zpráv, sada 9 akumulátorů</t>
  </si>
  <si>
    <t>1534309676</t>
  </si>
  <si>
    <t>46</t>
  </si>
  <si>
    <t>7592900060</t>
  </si>
  <si>
    <t>Baterie Staniční akumulátory NiCd článek 1,2 V/180 Ah C5 se sintrovanou elektrodou, cena včetně spojovacího materiálu a bateriového nosiče či stojanu</t>
  </si>
  <si>
    <t>197546075</t>
  </si>
  <si>
    <t>47</t>
  </si>
  <si>
    <t>7592900090</t>
  </si>
  <si>
    <t>Baterie Staniční akumulátory Rekombinační zátka AquaGen Premium Top H (použití do 300 Ah)</t>
  </si>
  <si>
    <t>499842502</t>
  </si>
  <si>
    <t>48</t>
  </si>
  <si>
    <t>7593310690</t>
  </si>
  <si>
    <t>Konstrukční díly Skříň přístrojová SPP 57B norma 80101B (CV801019002)</t>
  </si>
  <si>
    <t>1574663144</t>
  </si>
  <si>
    <t>49</t>
  </si>
  <si>
    <t>7596910030</t>
  </si>
  <si>
    <t>Venkovní telefonní objekty telef.venk.VTO 6 na sloupek norma 54032F (CV540329006)</t>
  </si>
  <si>
    <t>-1079173303</t>
  </si>
  <si>
    <t>50</t>
  </si>
  <si>
    <t>7593100910</t>
  </si>
  <si>
    <t>Měniče Měnič DC/DC1 pro MB telefony, napětí DC/DC 12-36 V pro ústřední napájení mb venkovních  telefonních objektů</t>
  </si>
  <si>
    <t>-1697579426</t>
  </si>
  <si>
    <t>51</t>
  </si>
  <si>
    <t>7494004950</t>
  </si>
  <si>
    <t>Kompaktní jističe Kompaktní jističe do 160A Podpěťové spouště AC/DC 110 V, např. pro BC160</t>
  </si>
  <si>
    <t>2029737998</t>
  </si>
  <si>
    <t>52</t>
  </si>
  <si>
    <t>7494004534</t>
  </si>
  <si>
    <t>Modulární přístroje Ostatní přístroje -modulární přístroje Vypínače In 32 A, Ue AC 250/440 V, 3+N-pól</t>
  </si>
  <si>
    <t>-579696501</t>
  </si>
  <si>
    <t>53</t>
  </si>
  <si>
    <t>1206328930</t>
  </si>
  <si>
    <t>54</t>
  </si>
  <si>
    <t>7593310150</t>
  </si>
  <si>
    <t>Konstrukční díly Lišta uzemňovací-sestava norma 72512DS006 (CV725125006M)</t>
  </si>
  <si>
    <t>2129635313</t>
  </si>
  <si>
    <t>STOJ</t>
  </si>
  <si>
    <t>Stojan zabezpečovacího zařízení</t>
  </si>
  <si>
    <t>55</t>
  </si>
  <si>
    <t>7593315100</t>
  </si>
  <si>
    <t>Montáž zabezpečovacího stojanu reléového - upevnění stojanu do stojanové řady, připojení ochranného uzemnění a informativní kontrola zapojení</t>
  </si>
  <si>
    <t>-1971869434</t>
  </si>
  <si>
    <t>123</t>
  </si>
  <si>
    <t>7592810908</t>
  </si>
  <si>
    <t>Reléový stojan PZS vystrojený - kategorie dle ČSN 34 2650 ed.2: PZS 3(2) S,B(N),I(L) na dvoukolejné trati s automatickými závorami výstražníky 2 - 4 kusy výstražníků</t>
  </si>
  <si>
    <t>komplet</t>
  </si>
  <si>
    <t>192309867</t>
  </si>
  <si>
    <t>DIAG</t>
  </si>
  <si>
    <t>Diagnostika</t>
  </si>
  <si>
    <t>89</t>
  </si>
  <si>
    <t>7598095355</t>
  </si>
  <si>
    <t>Aktivace BDA modulem GSM a vzdáleného přístupu - aktivace a konfigurace systému podle příslušné dokumentace</t>
  </si>
  <si>
    <t>1012294862</t>
  </si>
  <si>
    <t>90</t>
  </si>
  <si>
    <t>7598095125</t>
  </si>
  <si>
    <t>Přezkoušení a regulace diagnostiky - kontrola zapojení včetně příslušného zkoušení hodnot zařízení</t>
  </si>
  <si>
    <t>-347663971</t>
  </si>
  <si>
    <t>VEN</t>
  </si>
  <si>
    <t>Venkovní prvky</t>
  </si>
  <si>
    <t>91</t>
  </si>
  <si>
    <t>7590120140</t>
  </si>
  <si>
    <t>Skříně Skříňka přejezdového zařízení inovovaná norma 723239002 (HM0404134120002)</t>
  </si>
  <si>
    <t>-1558104013</t>
  </si>
  <si>
    <t>92</t>
  </si>
  <si>
    <t>7592830170</t>
  </si>
  <si>
    <t>Součásti stojanu se závorou Zařízení pro upevn.břevna norma 70802DS030 (CV708025030)</t>
  </si>
  <si>
    <t>-1758385340</t>
  </si>
  <si>
    <t>124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</si>
  <si>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</si>
  <si>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</si>
  <si>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-2135817079</t>
  </si>
  <si>
    <t>94</t>
  </si>
  <si>
    <t>7592815040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</si>
  <si>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</si>
  <si>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-1324936575</t>
  </si>
  <si>
    <t>95</t>
  </si>
  <si>
    <t>7592835036</t>
  </si>
  <si>
    <t>Montáž součástí stojanu se závorou břevna závorového nad 5,5 m s kontrolou celistvosti</t>
  </si>
  <si>
    <t>1870877690</t>
  </si>
  <si>
    <t>96</t>
  </si>
  <si>
    <t>7592835045</t>
  </si>
  <si>
    <t>Montáž součástí stojanu se závorou protizávaží velkého</t>
  </si>
  <si>
    <t>1191555054</t>
  </si>
  <si>
    <t>97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</si>
  <si>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</si>
  <si>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</si>
  <si>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572669342</t>
  </si>
  <si>
    <t>98</t>
  </si>
  <si>
    <t>7497351590</t>
  </si>
  <si>
    <t>Montáž ukolejnění s průrazkou T, P, 2T, BP, DS, OK - 1 vodič</t>
  </si>
  <si>
    <t>1283669330</t>
  </si>
  <si>
    <t>OST</t>
  </si>
  <si>
    <t>Ostatní</t>
  </si>
  <si>
    <t>99</t>
  </si>
  <si>
    <t>7590615130</t>
  </si>
  <si>
    <t>Úpravy kolejové desky - upevnění jednotlivých prvků na místo určení, včetně zapojení</t>
  </si>
  <si>
    <t>563999654</t>
  </si>
  <si>
    <t>100</t>
  </si>
  <si>
    <t>7590190140</t>
  </si>
  <si>
    <t>Ostatní Schůdky víceúčelové EN 131  (HM0478850000131)</t>
  </si>
  <si>
    <t>-1826891540</t>
  </si>
  <si>
    <t>101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</si>
  <si>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</si>
  <si>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</t>
  </si>
  <si>
    <t>456206587</t>
  </si>
  <si>
    <t>126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</si>
  <si>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</si>
  <si>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</si>
  <si>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544236751</t>
  </si>
  <si>
    <t>DEM</t>
  </si>
  <si>
    <t>Demontáže</t>
  </si>
  <si>
    <t>102</t>
  </si>
  <si>
    <t>7592817010</t>
  </si>
  <si>
    <t>Demontáž výstražníku</t>
  </si>
  <si>
    <t>-1949416227</t>
  </si>
  <si>
    <t>103</t>
  </si>
  <si>
    <t>7497371625</t>
  </si>
  <si>
    <t>Demontáže zařízení trakčního vedení svodu ukolejnění konstrukcí a stožárů - demontáž stávajícího zařízení se všemi pomocnými doplňujícími úpravami</t>
  </si>
  <si>
    <t>-2018101949</t>
  </si>
  <si>
    <t>104</t>
  </si>
  <si>
    <t>7592837032</t>
  </si>
  <si>
    <t>Demontáž součástí stojanu se závorou břevna závorového nad 5,5 m</t>
  </si>
  <si>
    <t>-504676906</t>
  </si>
  <si>
    <t>105</t>
  </si>
  <si>
    <t>7592837090</t>
  </si>
  <si>
    <t>Demontáž stojanu se závorou bez výstražníku</t>
  </si>
  <si>
    <t>-272750535</t>
  </si>
  <si>
    <t>106</t>
  </si>
  <si>
    <t>7496672015</t>
  </si>
  <si>
    <t>Demontáž rozvaděčů vlastní spotřeby stejnosměrného s bateriemi</t>
  </si>
  <si>
    <t>1867849630</t>
  </si>
  <si>
    <t>107</t>
  </si>
  <si>
    <t>7496676040</t>
  </si>
  <si>
    <t>Demontáž akumulátoru (baterie) do 110 V přes 100 do 200 Ah</t>
  </si>
  <si>
    <t>1516514764</t>
  </si>
  <si>
    <t>108</t>
  </si>
  <si>
    <t>7592907052</t>
  </si>
  <si>
    <t>Demontáž bloku baterie olověné 24 V a 48 V kapacity přes 50 Ah</t>
  </si>
  <si>
    <t>398800873</t>
  </si>
  <si>
    <t>109</t>
  </si>
  <si>
    <t>7590117010</t>
  </si>
  <si>
    <t>Demontáž objektu rozměru do 6,0 x 3,0 m - včetně odpojení zařízení od kabelových rozvodů</t>
  </si>
  <si>
    <t>-2122674492</t>
  </si>
  <si>
    <t>REV</t>
  </si>
  <si>
    <t>Revize a zkoušky</t>
  </si>
  <si>
    <t>110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</si>
  <si>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</si>
  <si>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</si>
  <si>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-1791618833</t>
  </si>
  <si>
    <t>125</t>
  </si>
  <si>
    <t>7598095440</t>
  </si>
  <si>
    <t>Příprava ke komplexním zkouškám automatických přejezdových zabezpečovacích zařízení se závorami dvoukolejné - oživení, seřízení a nastavení zařízení s ohledem na postup jeho uvádění do provozu</t>
  </si>
  <si>
    <t>-270438130</t>
  </si>
  <si>
    <t>111</t>
  </si>
  <si>
    <t>7592503010</t>
  </si>
  <si>
    <t>Úprava adresného SW stanice TEDIS, ústředny MEDIS</t>
  </si>
  <si>
    <t>hod</t>
  </si>
  <si>
    <t>1888358347</t>
  </si>
  <si>
    <t>P</t>
  </si>
  <si>
    <t>Poznámka k položce:
Jedná se o Úpravu adresného SW JOP ESA-11 s EIP DOZ Františkovy Lázně - Aš. 
Položka byla použita jako nejbližší vhodná alternativa.</t>
  </si>
  <si>
    <t>112</t>
  </si>
  <si>
    <t>7592605020</t>
  </si>
  <si>
    <t>Konfigurace SW v PC</t>
  </si>
  <si>
    <t>-2070680094</t>
  </si>
  <si>
    <t>Poznámka k položce:
Jedná se o SW JOP ESA-11 s EIP DOZ Františkovy Lázně - Aš. 
Položka byla použita jako nejbližší vhodná alternativa.</t>
  </si>
  <si>
    <t>113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</si>
  <si>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</si>
  <si>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</si>
  <si>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-1236082521</t>
  </si>
  <si>
    <t>114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</si>
  <si>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</si>
  <si>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</si>
  <si>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355746305</t>
  </si>
  <si>
    <t>115</t>
  </si>
  <si>
    <t>7598095390</t>
  </si>
  <si>
    <t>Příprava ke komplexním zkouškám za 1 jízdní cestu do 30 výhybek - oživení, seřízení a nastavení zařízení s ohledem na postup jeho uvádění do provozu</t>
  </si>
  <si>
    <t>884301873</t>
  </si>
  <si>
    <t>116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</si>
  <si>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</si>
  <si>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</si>
  <si>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-1655947603</t>
  </si>
  <si>
    <t>119</t>
  </si>
  <si>
    <t>7598095565</t>
  </si>
  <si>
    <t>Vyhotovení protokolu UTZ pro PZZ se závorou dvě a více kolejí - vykonání prohlídky a zkoušky včetně vyhotovení protokolu podle vyhl. 100/1995 Sb.</t>
  </si>
  <si>
    <t>-1330402488</t>
  </si>
  <si>
    <t>120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</si>
  <si>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</si>
  <si>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</si>
  <si>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750366040</t>
  </si>
  <si>
    <t>121</t>
  </si>
  <si>
    <t>7598095635</t>
  </si>
  <si>
    <t>Vyhotovení revizní správy PZZ - vykonání prohlídky a zkoušky pro napájení elektrického zařízení včetně vyhotovení revizní zprávy podle vyhl. 100/1995 Sb. a norem ČSN</t>
  </si>
  <si>
    <t>-1039358269</t>
  </si>
  <si>
    <t>122</t>
  </si>
  <si>
    <t>7498351510</t>
  </si>
  <si>
    <t>Vyhotovení zprávy o posouzení bezpečnosti (rizik) včetně analýzy a hodnocení rizik - v souladu s nařízením Evropské komise (ES) č. 352/52009 v rozsahu tohoto SO/PS</t>
  </si>
  <si>
    <t>-354298260</t>
  </si>
  <si>
    <t xml:space="preserve">01N (neoceňovat) - Technologická část - materiál dodávaný SSZT </t>
  </si>
  <si>
    <t>7592830010</t>
  </si>
  <si>
    <t>Součásti stojanu se závorou Stojan závory s pohonem- P1V (CV708409001)</t>
  </si>
  <si>
    <t>100073351</t>
  </si>
  <si>
    <t>7592830110</t>
  </si>
  <si>
    <t>Součásti stojanu se závorou Břevno závory s unašečem 7,5m (CV708405001)</t>
  </si>
  <si>
    <t>40354141</t>
  </si>
  <si>
    <t>7592830200</t>
  </si>
  <si>
    <t>Součásti stojanu se závorou Křídla s protizávaž.velkým  (CV708405007)</t>
  </si>
  <si>
    <t>1770090787</t>
  </si>
  <si>
    <t>7592820030</t>
  </si>
  <si>
    <t>Součásti výstražníku Stožár výstražníku SVV  (CV708275022)</t>
  </si>
  <si>
    <t>-1808209598</t>
  </si>
  <si>
    <t>7592820640</t>
  </si>
  <si>
    <t>Součásti výstražníku Štít označovací  (HM0404970990177)</t>
  </si>
  <si>
    <t>1261955090</t>
  </si>
  <si>
    <t>7592820110</t>
  </si>
  <si>
    <t>Součásti výstražníku Nosič kříže  (CV708405063)</t>
  </si>
  <si>
    <t>370773090</t>
  </si>
  <si>
    <t>7592820432</t>
  </si>
  <si>
    <t>Součásti výstražníku Nosič výstražníku pravý  (CV708405064)</t>
  </si>
  <si>
    <t>-883720517</t>
  </si>
  <si>
    <t>7592820433</t>
  </si>
  <si>
    <t>Součásti výstražníku Nosič výstražníku levý  (CV708405065)</t>
  </si>
  <si>
    <t>2075041028</t>
  </si>
  <si>
    <t>7592810030</t>
  </si>
  <si>
    <t>Výstražníky Výstražník V3  (CV708289004)</t>
  </si>
  <si>
    <t>-309710230</t>
  </si>
  <si>
    <t>7592820200</t>
  </si>
  <si>
    <t>Součásti výstražníku Kříž výstr.vícekol.kompl. A32b zvýraz.žlutozel.pruh (HM0404229200104)</t>
  </si>
  <si>
    <t>-667932054</t>
  </si>
  <si>
    <t>7590720425</t>
  </si>
  <si>
    <t>Součásti světelných návěstidel Základ svět.náv. T I Z 51x71x135cm (HM0592110090000)</t>
  </si>
  <si>
    <t>-1956972675</t>
  </si>
  <si>
    <t>7590720515</t>
  </si>
  <si>
    <t>Součásti světelných návěstidel Žárovka SIG 1820 12V 20/20W, dvouvláknová (HM0347260050001)</t>
  </si>
  <si>
    <t>238519547</t>
  </si>
  <si>
    <t>02 - Stavební část</t>
  </si>
  <si>
    <t>M -  Práce a dodávky M</t>
  </si>
  <si>
    <t xml:space="preserve">    46-M -  Zemní práce při extr.mont.pracích</t>
  </si>
  <si>
    <t>HZS -  Hodinové zúčtovací sazby</t>
  </si>
  <si>
    <t xml:space="preserve"> Práce a dodávky M</t>
  </si>
  <si>
    <t>46-M</t>
  </si>
  <si>
    <t xml:space="preserve"> Zemní práce při extr.mont.pracích</t>
  </si>
  <si>
    <t>460010021</t>
  </si>
  <si>
    <t>Vytyčení trasy vedení kabelového (podzemního) v obvodu železniční stanice</t>
  </si>
  <si>
    <t>km</t>
  </si>
  <si>
    <t>CS ÚRS 2018 02</t>
  </si>
  <si>
    <t>2003309602</t>
  </si>
  <si>
    <t>PSC</t>
  </si>
  <si>
    <t xml:space="preserve">Poznámka k souboru cen:_x000D_
1. V cenách jsou zahrnuty i náklady na: a) pochůzky projektovanou tratí, b) vyznačení budoucí trasy, c) rozmístění, očíslování a označení opěrných bodů, d) označení překážek a míst pro kabelové prostupy a podchodové štoly. </t>
  </si>
  <si>
    <t>460070254</t>
  </si>
  <si>
    <t>Hloubení nezapažených jam ručně pro ostatní konstrukce s přemístěním výkopku do vzdálenosti 3 m od okraje jámy nebo naložením na dopravní prostředek, včetně zásypu, zhutnění a urovnání povrchu pro patice sloupku, upozorňovadel a hovorových souprav rozhlasu, včetně provedení základové patky montované betonové, v hornině třídy 4</t>
  </si>
  <si>
    <t>-2007204934</t>
  </si>
  <si>
    <t xml:space="preserve">Poznámka k souboru cen:_x000D_
1. Ceny hloubení jam ručně v hornině třídy 6 a 7 jsou stanoveny za použití pneumatického kladiva. 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</si>
  <si>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</si>
  <si>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 hornině třídy 4</t>
  </si>
  <si>
    <t>-678553819</t>
  </si>
  <si>
    <t xml:space="preserve">Poznámka k souboru cen:_x000D_
1. Ceny hloubení rýh v hornině třídy 6 a 7 se oceňují cenami souboru cen 460 20- . Hloubení nezapažených kabelových rýh strojně. </t>
  </si>
  <si>
    <t>460030011</t>
  </si>
  <si>
    <t>Přípravné terénní práce sejmutí drnu včetně nařezání a uložení na hromady nebo naložení na dopravní prostředek jakékoliv tloušťky</t>
  </si>
  <si>
    <t>m2</t>
  </si>
  <si>
    <t>2092894242</t>
  </si>
  <si>
    <t xml:space="preserve">Poznámka k souboru cen:_x000D_
1. V cenách -0001 až -0007 nejsou zahrnuty náklady na odstranění kamenů, kořenů a ostatních nevhodných přimísenin, tyto práce se oceňují individuálně. 2. U cen -0021 až -0025 se u středně hustého porostu uvažuje hustota do 3 ks/m2, u hustého porostu přes 3 ks/m2. 3. U ceny -0092 se počítá první vytržený obrubník trojnásobnou délkou. </t>
  </si>
  <si>
    <t>460030015</t>
  </si>
  <si>
    <t>Přípravné terénní práce odstranění travnatého porostu kosení a shrabávání trávy</t>
  </si>
  <si>
    <t>-317844808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</si>
  <si>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</si>
  <si>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</si>
  <si>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-1578874202</t>
  </si>
  <si>
    <t>460490013</t>
  </si>
  <si>
    <t>Krytí kabelů, spojek, koncovek a odbočnic kabelů výstražnou fólií z PVC včetně vyrovnání povrchu rýhy, rozvinutí a uložení fólie do rýhy, fólie šířky do 34cm</t>
  </si>
  <si>
    <t>-130767874</t>
  </si>
  <si>
    <t>460151554</t>
  </si>
  <si>
    <t>Hloubení zapažených i nezapažených kabelových rýh ručně včetně urovnání dna s přemístěním výkopku do vzdálenosti 3 m od okraje jámy nebo naložením na dopravní prostředek ostatních rozměrů, v hornině třídy 4</t>
  </si>
  <si>
    <t>m3</t>
  </si>
  <si>
    <t>-465451288</t>
  </si>
  <si>
    <t>460421181</t>
  </si>
  <si>
    <t>Kabelové lože včetně podsypu, zhutnění a urovnání povrchu z písku nebo štěrkopísku tloušťky 10 cm nad kabel zakryté plastovou fólií, šířky lože do 25 cm</t>
  </si>
  <si>
    <t>593319635</t>
  </si>
  <si>
    <t xml:space="preserve">Poznámka k souboru cen:_x000D_
1. V cenách -1021 až -1072, -1121 až -1172 a -1221 až -1272 nejsou započteny náklady na dodávku betonových a plastových desek. Tato dodávka se oceňuje ve specifikaci. </t>
  </si>
  <si>
    <t>460560164</t>
  </si>
  <si>
    <t>Zásyp kabelových rýh ručně s uložením výkopku ve vrstvách včetně zhutnění a urovnání povrchu šířky 35 cm hloubky 80 cm, v hornině třídy 4</t>
  </si>
  <si>
    <t>-2130017996</t>
  </si>
  <si>
    <t>460620014</t>
  </si>
  <si>
    <t>Úprava terénu provizorní úprava terénu včetně odkopání drobných nerovností a zásypu prohlubní se zhutněním, v hornině třídy 4</t>
  </si>
  <si>
    <t>-307070808</t>
  </si>
  <si>
    <t xml:space="preserve">Poznámka k souboru cen:_x000D_
1. V cenách -0002 až -0003 nejsou zahrnuty dodávku drnů. Tato se oceňuje ve specifikaci. 2. V cenách -0022 až -0028 nejsou zahrnuty náklady na dodávku obrubníků. Tato dodávka se oceňuje ve specifikaci. </t>
  </si>
  <si>
    <t>460310105</t>
  </si>
  <si>
    <t>Zemní protlaky strojně neřízený zemní protlak ( krtek) řízené horizontální vrtání v hornině tř. 1 až 4 pro protlačení PE trub, v hloubce do 6 m vnějšího průměru vrtu přes 125 do 160 mm</t>
  </si>
  <si>
    <t>-603325664</t>
  </si>
  <si>
    <t xml:space="preserve">Poznámka k souboru cen:_x000D_
1. V cenách -0001 až 0017 nejsou započteny náklady na: a) zemní práce nutné k provedení protlaku (startovací a cílové jámy), b) dodání chráničky a potrubí. Tyto materiály se oceňují ve specifikaci. 2. V cenách -0101 až 0109 jsou započteny i náklady na: a) případné vodorovné přemístění výkopku z protlačovaného potrubí a svislé přemístění výkopku z montážní jámy na povrch a jeho přehození na povrchu, b) úpravu čela potrubí pro protlačení. 3. V cenách -0101 až 0109 nejsou započteny náklady na: a) případné zemní práce nutné k provedení protlaku (startovací a cílové jámy), b) případné čerpání vody, c) montáž vedení a jeho příslušenství, slouží-li protlačená trouba jako ochranné potrubí, d) dodávku potrubí učeného k protlačení. Toto potrubí se oceňuje ve specifikaci. Ztratné lze stanovit ve výši 3%, e) překládání a zajišťování inženýrských sítí, f) vytýčení směru protlaku a stávajících inženýrských sítí. </t>
  </si>
  <si>
    <t>HZS</t>
  </si>
  <si>
    <t xml:space="preserve"> Hodinové zúčtovací sazby</t>
  </si>
  <si>
    <t>HZS2222</t>
  </si>
  <si>
    <t>Hodinové zúčtovací sazby profesí PSV provádění stavebních instalací elektrikář odborný</t>
  </si>
  <si>
    <t>1363444923</t>
  </si>
  <si>
    <t>HZS3222</t>
  </si>
  <si>
    <t>Hodinové zúčtovací sazby montáží technologických zařízení na stavebních objektech montér slaboproudých zařízení odborný</t>
  </si>
  <si>
    <t>774529112</t>
  </si>
  <si>
    <t>HZS3231</t>
  </si>
  <si>
    <t>Hodinové zúčtovací sazby montáží technologických zařízení na stavebních objektech montér měřících a regulačních zařízení</t>
  </si>
  <si>
    <t>-710426515</t>
  </si>
  <si>
    <t>HZS4232</t>
  </si>
  <si>
    <t>Hodinové zúčtovací sazby ostatních profesí revizní a kontrolní činnost technik odborný</t>
  </si>
  <si>
    <t>-616145600</t>
  </si>
  <si>
    <t>VRN - Vedlejší rozpočtové náklady</t>
  </si>
  <si>
    <t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</si>
  <si>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</si>
  <si>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</si>
  <si>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VRN6 -  Územní vlivy</t>
  </si>
  <si>
    <t xml:space="preserve">    VRN7 - Provozní vlivy</t>
  </si>
  <si>
    <t xml:space="preserve"> Vedlejší rozpočtové náklady</t>
  </si>
  <si>
    <t>VRN1</t>
  </si>
  <si>
    <t xml:space="preserve"> Průzkumné, geodetické a projektové práce</t>
  </si>
  <si>
    <t>012103000</t>
  </si>
  <si>
    <t>Geodetické práce před opravou</t>
  </si>
  <si>
    <t>%</t>
  </si>
  <si>
    <t>1024</t>
  </si>
  <si>
    <t>981592153</t>
  </si>
  <si>
    <t>012303000</t>
  </si>
  <si>
    <t>Geodetické práce po ukončení opravy</t>
  </si>
  <si>
    <t>1382989263</t>
  </si>
  <si>
    <t>013003003</t>
  </si>
  <si>
    <t>Projektové práce v rozsahu ZRN přes 3 do 5 mil. Kč</t>
  </si>
  <si>
    <t>788328012</t>
  </si>
  <si>
    <t>Poznámka k položce:
Dokumentace pro provádění stavby a dokumentace skutečného provedení stavby</t>
  </si>
  <si>
    <t>VV</t>
  </si>
  <si>
    <t>640*0,01 'Přepočtené koeficientem množství</t>
  </si>
  <si>
    <t>VRN3</t>
  </si>
  <si>
    <t xml:space="preserve"> Zařízení staveniště</t>
  </si>
  <si>
    <t>030001000</t>
  </si>
  <si>
    <t>Zařízení a vybavení staveniště</t>
  </si>
  <si>
    <t>686895582</t>
  </si>
  <si>
    <t>VRN6</t>
  </si>
  <si>
    <t xml:space="preserve"> Územní vlivy</t>
  </si>
  <si>
    <t>065002000</t>
  </si>
  <si>
    <t>Územní vlivy - mimostaveništní doprava</t>
  </si>
  <si>
    <t>Kč</t>
  </si>
  <si>
    <t>503052108</t>
  </si>
  <si>
    <t>VRN7</t>
  </si>
  <si>
    <t>Provozní vlivy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</si>
  <si>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</si>
  <si>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</si>
  <si>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193088278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</si>
  <si>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</si>
  <si>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</si>
  <si>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1650232935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</si>
  <si>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</si>
  <si>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</si>
  <si>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-422567900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</si>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</sst>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8" xfId="0" applyFont="1" applyBorder="1" applyAlignment="1" applyProtection="1">
      <alignment horizontal="center" vertical="center"/>
    </xf>
    <xf numFmtId="49" fontId="32" fillId="0" borderId="28" xfId="0" applyNumberFormat="1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center" vertical="center" wrapText="1"/>
    </xf>
    <xf numFmtId="167" fontId="32" fillId="0" borderId="28" xfId="0" applyNumberFormat="1" applyFont="1" applyBorder="1" applyAlignment="1" applyProtection="1">
      <alignment vertical="center"/>
    </xf>
    <xf numFmtId="4" fontId="32" fillId="3" borderId="28" xfId="0" applyNumberFormat="1" applyFont="1" applyFill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</xf>
    <xf numFmtId="0" fontId="32" fillId="0" borderId="5" xfId="0" applyFont="1" applyBorder="1" applyAlignment="1">
      <alignment vertical="center"/>
    </xf>
    <xf numFmtId="0" fontId="32" fillId="3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2" fillId="0" borderId="24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2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45"/>
      <c r="AS2" s="345"/>
      <c r="AT2" s="345"/>
      <c r="AU2" s="345"/>
      <c r="AV2" s="345"/>
      <c r="AW2" s="345"/>
      <c r="AX2" s="345"/>
      <c r="AY2" s="345"/>
      <c r="AZ2" s="345"/>
      <c r="BA2" s="345"/>
      <c r="BB2" s="345"/>
      <c r="BC2" s="345"/>
      <c r="BD2" s="345"/>
      <c r="BE2" s="345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10" t="s">
        <v>16</v>
      </c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26"/>
      <c r="AQ5" s="28"/>
      <c r="BE5" s="308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12" t="s">
        <v>19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26"/>
      <c r="AQ6" s="28"/>
      <c r="BE6" s="309"/>
      <c r="BS6" s="21" t="s">
        <v>8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23</v>
      </c>
      <c r="AO7" s="26"/>
      <c r="AP7" s="26"/>
      <c r="AQ7" s="28"/>
      <c r="BE7" s="309"/>
      <c r="BS7" s="21" t="s">
        <v>8</v>
      </c>
    </row>
    <row r="8" spans="1:74" ht="14.45" customHeight="1">
      <c r="B8" s="25"/>
      <c r="C8" s="26"/>
      <c r="D8" s="34" t="s">
        <v>24</v>
      </c>
      <c r="E8" s="26"/>
      <c r="F8" s="26"/>
      <c r="G8" s="26"/>
      <c r="H8" s="26"/>
      <c r="I8" s="26"/>
      <c r="J8" s="26"/>
      <c r="K8" s="32" t="s">
        <v>25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26</v>
      </c>
      <c r="AL8" s="26"/>
      <c r="AM8" s="26"/>
      <c r="AN8" s="35" t="s">
        <v>27</v>
      </c>
      <c r="AO8" s="26"/>
      <c r="AP8" s="26"/>
      <c r="AQ8" s="28"/>
      <c r="BE8" s="309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09"/>
      <c r="BS9" s="21" t="s">
        <v>8</v>
      </c>
    </row>
    <row r="10" spans="1:74" ht="14.45" customHeight="1">
      <c r="B10" s="25"/>
      <c r="C10" s="26"/>
      <c r="D10" s="34" t="s">
        <v>28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29</v>
      </c>
      <c r="AL10" s="26"/>
      <c r="AM10" s="26"/>
      <c r="AN10" s="32" t="s">
        <v>30</v>
      </c>
      <c r="AO10" s="26"/>
      <c r="AP10" s="26"/>
      <c r="AQ10" s="28"/>
      <c r="BE10" s="309"/>
      <c r="BS10" s="21" t="s">
        <v>8</v>
      </c>
    </row>
    <row r="11" spans="1:74" ht="18.399999999999999" customHeight="1">
      <c r="B11" s="25"/>
      <c r="C11" s="26"/>
      <c r="D11" s="26"/>
      <c r="E11" s="32" t="s">
        <v>31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32</v>
      </c>
      <c r="AL11" s="26"/>
      <c r="AM11" s="26"/>
      <c r="AN11" s="32" t="s">
        <v>33</v>
      </c>
      <c r="AO11" s="26"/>
      <c r="AP11" s="26"/>
      <c r="AQ11" s="28"/>
      <c r="BE11" s="309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09"/>
      <c r="BS12" s="21" t="s">
        <v>8</v>
      </c>
    </row>
    <row r="13" spans="1:74" ht="14.45" customHeight="1">
      <c r="B13" s="25"/>
      <c r="C13" s="26"/>
      <c r="D13" s="34" t="s">
        <v>34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29</v>
      </c>
      <c r="AL13" s="26"/>
      <c r="AM13" s="26"/>
      <c r="AN13" s="36" t="s">
        <v>35</v>
      </c>
      <c r="AO13" s="26"/>
      <c r="AP13" s="26"/>
      <c r="AQ13" s="28"/>
      <c r="BE13" s="309"/>
      <c r="BS13" s="21" t="s">
        <v>8</v>
      </c>
    </row>
    <row r="14" spans="1:74" ht="15">
      <c r="B14" s="25"/>
      <c r="C14" s="26"/>
      <c r="D14" s="26"/>
      <c r="E14" s="313" t="s">
        <v>35</v>
      </c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34" t="s">
        <v>32</v>
      </c>
      <c r="AL14" s="26"/>
      <c r="AM14" s="26"/>
      <c r="AN14" s="36" t="s">
        <v>35</v>
      </c>
      <c r="AO14" s="26"/>
      <c r="AP14" s="26"/>
      <c r="AQ14" s="28"/>
      <c r="BE14" s="309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09"/>
      <c r="BS15" s="21" t="s">
        <v>6</v>
      </c>
    </row>
    <row r="16" spans="1:74" ht="14.45" customHeight="1">
      <c r="B16" s="25"/>
      <c r="C16" s="26"/>
      <c r="D16" s="34" t="s">
        <v>36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29</v>
      </c>
      <c r="AL16" s="26"/>
      <c r="AM16" s="26"/>
      <c r="AN16" s="32" t="s">
        <v>37</v>
      </c>
      <c r="AO16" s="26"/>
      <c r="AP16" s="26"/>
      <c r="AQ16" s="28"/>
      <c r="BE16" s="309"/>
      <c r="BS16" s="21" t="s">
        <v>6</v>
      </c>
    </row>
    <row r="17" spans="2:71" ht="18.399999999999999" customHeight="1">
      <c r="B17" s="25"/>
      <c r="C17" s="26"/>
      <c r="D17" s="26"/>
      <c r="E17" s="32" t="s">
        <v>25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32</v>
      </c>
      <c r="AL17" s="26"/>
      <c r="AM17" s="26"/>
      <c r="AN17" s="32" t="s">
        <v>37</v>
      </c>
      <c r="AO17" s="26"/>
      <c r="AP17" s="26"/>
      <c r="AQ17" s="28"/>
      <c r="BE17" s="309"/>
      <c r="BS17" s="21" t="s">
        <v>38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09"/>
      <c r="BS18" s="21" t="s">
        <v>8</v>
      </c>
    </row>
    <row r="19" spans="2:71" ht="14.45" customHeight="1">
      <c r="B19" s="25"/>
      <c r="C19" s="26"/>
      <c r="D19" s="34" t="s">
        <v>39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09"/>
      <c r="BS19" s="21" t="s">
        <v>8</v>
      </c>
    </row>
    <row r="20" spans="2:71" ht="57" customHeight="1">
      <c r="B20" s="25"/>
      <c r="C20" s="26"/>
      <c r="D20" s="26"/>
      <c r="E20" s="315" t="s">
        <v>40</v>
      </c>
      <c r="F20" s="315"/>
      <c r="G20" s="315"/>
      <c r="H20" s="315"/>
      <c r="I20" s="315"/>
      <c r="J20" s="315"/>
      <c r="K20" s="315"/>
      <c r="L20" s="315"/>
      <c r="M20" s="315"/>
      <c r="N20" s="315"/>
      <c r="O20" s="315"/>
      <c r="P20" s="315"/>
      <c r="Q20" s="315"/>
      <c r="R20" s="315"/>
      <c r="S20" s="315"/>
      <c r="T20" s="315"/>
      <c r="U20" s="315"/>
      <c r="V20" s="315"/>
      <c r="W20" s="315"/>
      <c r="X20" s="315"/>
      <c r="Y20" s="315"/>
      <c r="Z20" s="315"/>
      <c r="AA20" s="315"/>
      <c r="AB20" s="315"/>
      <c r="AC20" s="315"/>
      <c r="AD20" s="315"/>
      <c r="AE20" s="315"/>
      <c r="AF20" s="315"/>
      <c r="AG20" s="315"/>
      <c r="AH20" s="315"/>
      <c r="AI20" s="315"/>
      <c r="AJ20" s="315"/>
      <c r="AK20" s="315"/>
      <c r="AL20" s="315"/>
      <c r="AM20" s="315"/>
      <c r="AN20" s="315"/>
      <c r="AO20" s="26"/>
      <c r="AP20" s="26"/>
      <c r="AQ20" s="28"/>
      <c r="BE20" s="309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09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09"/>
    </row>
    <row r="23" spans="2:71" s="1" customFormat="1" ht="25.9" customHeight="1">
      <c r="B23" s="38"/>
      <c r="C23" s="39"/>
      <c r="D23" s="40" t="s">
        <v>41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16">
        <f>ROUND(AG51,2)</f>
        <v>0</v>
      </c>
      <c r="AL23" s="317"/>
      <c r="AM23" s="317"/>
      <c r="AN23" s="317"/>
      <c r="AO23" s="317"/>
      <c r="AP23" s="39"/>
      <c r="AQ23" s="42"/>
      <c r="BE23" s="309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09"/>
    </row>
    <row r="25" spans="2:71" s="1" customFormat="1" ht="13.5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18" t="s">
        <v>42</v>
      </c>
      <c r="M25" s="318"/>
      <c r="N25" s="318"/>
      <c r="O25" s="318"/>
      <c r="P25" s="39"/>
      <c r="Q25" s="39"/>
      <c r="R25" s="39"/>
      <c r="S25" s="39"/>
      <c r="T25" s="39"/>
      <c r="U25" s="39"/>
      <c r="V25" s="39"/>
      <c r="W25" s="318" t="s">
        <v>43</v>
      </c>
      <c r="X25" s="318"/>
      <c r="Y25" s="318"/>
      <c r="Z25" s="318"/>
      <c r="AA25" s="318"/>
      <c r="AB25" s="318"/>
      <c r="AC25" s="318"/>
      <c r="AD25" s="318"/>
      <c r="AE25" s="318"/>
      <c r="AF25" s="39"/>
      <c r="AG25" s="39"/>
      <c r="AH25" s="39"/>
      <c r="AI25" s="39"/>
      <c r="AJ25" s="39"/>
      <c r="AK25" s="318" t="s">
        <v>44</v>
      </c>
      <c r="AL25" s="318"/>
      <c r="AM25" s="318"/>
      <c r="AN25" s="318"/>
      <c r="AO25" s="318"/>
      <c r="AP25" s="39"/>
      <c r="AQ25" s="42"/>
      <c r="BE25" s="309"/>
    </row>
    <row r="26" spans="2:71" s="2" customFormat="1" ht="14.45" customHeight="1">
      <c r="B26" s="44"/>
      <c r="C26" s="45"/>
      <c r="D26" s="46" t="s">
        <v>45</v>
      </c>
      <c r="E26" s="45"/>
      <c r="F26" s="46" t="s">
        <v>46</v>
      </c>
      <c r="G26" s="45"/>
      <c r="H26" s="45"/>
      <c r="I26" s="45"/>
      <c r="J26" s="45"/>
      <c r="K26" s="45"/>
      <c r="L26" s="319">
        <v>0.21</v>
      </c>
      <c r="M26" s="320"/>
      <c r="N26" s="320"/>
      <c r="O26" s="320"/>
      <c r="P26" s="45"/>
      <c r="Q26" s="45"/>
      <c r="R26" s="45"/>
      <c r="S26" s="45"/>
      <c r="T26" s="45"/>
      <c r="U26" s="45"/>
      <c r="V26" s="45"/>
      <c r="W26" s="321">
        <f>ROUND(AZ51,2)</f>
        <v>0</v>
      </c>
      <c r="X26" s="320"/>
      <c r="Y26" s="320"/>
      <c r="Z26" s="320"/>
      <c r="AA26" s="320"/>
      <c r="AB26" s="320"/>
      <c r="AC26" s="320"/>
      <c r="AD26" s="320"/>
      <c r="AE26" s="320"/>
      <c r="AF26" s="45"/>
      <c r="AG26" s="45"/>
      <c r="AH26" s="45"/>
      <c r="AI26" s="45"/>
      <c r="AJ26" s="45"/>
      <c r="AK26" s="321">
        <f>ROUND(AV51,2)</f>
        <v>0</v>
      </c>
      <c r="AL26" s="320"/>
      <c r="AM26" s="320"/>
      <c r="AN26" s="320"/>
      <c r="AO26" s="320"/>
      <c r="AP26" s="45"/>
      <c r="AQ26" s="47"/>
      <c r="BE26" s="309"/>
    </row>
    <row r="27" spans="2:71" s="2" customFormat="1" ht="14.45" customHeight="1">
      <c r="B27" s="44"/>
      <c r="C27" s="45"/>
      <c r="D27" s="45"/>
      <c r="E27" s="45"/>
      <c r="F27" s="46" t="s">
        <v>47</v>
      </c>
      <c r="G27" s="45"/>
      <c r="H27" s="45"/>
      <c r="I27" s="45"/>
      <c r="J27" s="45"/>
      <c r="K27" s="45"/>
      <c r="L27" s="319">
        <v>0.15</v>
      </c>
      <c r="M27" s="320"/>
      <c r="N27" s="320"/>
      <c r="O27" s="320"/>
      <c r="P27" s="45"/>
      <c r="Q27" s="45"/>
      <c r="R27" s="45"/>
      <c r="S27" s="45"/>
      <c r="T27" s="45"/>
      <c r="U27" s="45"/>
      <c r="V27" s="45"/>
      <c r="W27" s="321">
        <f>ROUND(BA51,2)</f>
        <v>0</v>
      </c>
      <c r="X27" s="320"/>
      <c r="Y27" s="320"/>
      <c r="Z27" s="320"/>
      <c r="AA27" s="320"/>
      <c r="AB27" s="320"/>
      <c r="AC27" s="320"/>
      <c r="AD27" s="320"/>
      <c r="AE27" s="320"/>
      <c r="AF27" s="45"/>
      <c r="AG27" s="45"/>
      <c r="AH27" s="45"/>
      <c r="AI27" s="45"/>
      <c r="AJ27" s="45"/>
      <c r="AK27" s="321">
        <f>ROUND(AW51,2)</f>
        <v>0</v>
      </c>
      <c r="AL27" s="320"/>
      <c r="AM27" s="320"/>
      <c r="AN27" s="320"/>
      <c r="AO27" s="320"/>
      <c r="AP27" s="45"/>
      <c r="AQ27" s="47"/>
      <c r="BE27" s="309"/>
    </row>
    <row r="28" spans="2:71" s="2" customFormat="1" ht="14.45" customHeight="1">
      <c r="B28" s="44"/>
      <c r="C28" s="45"/>
      <c r="D28" s="45"/>
      <c r="E28" s="45"/>
      <c r="F28" s="46" t="s">
        <v>48</v>
      </c>
      <c r="G28" s="45"/>
      <c r="H28" s="45"/>
      <c r="I28" s="45"/>
      <c r="J28" s="45"/>
      <c r="K28" s="45"/>
      <c r="L28" s="319">
        <v>0.21</v>
      </c>
      <c r="M28" s="320"/>
      <c r="N28" s="320"/>
      <c r="O28" s="320"/>
      <c r="P28" s="45"/>
      <c r="Q28" s="45"/>
      <c r="R28" s="45"/>
      <c r="S28" s="45"/>
      <c r="T28" s="45"/>
      <c r="U28" s="45"/>
      <c r="V28" s="45"/>
      <c r="W28" s="321">
        <f>ROUND(BB51,2)</f>
        <v>0</v>
      </c>
      <c r="X28" s="320"/>
      <c r="Y28" s="320"/>
      <c r="Z28" s="320"/>
      <c r="AA28" s="320"/>
      <c r="AB28" s="320"/>
      <c r="AC28" s="320"/>
      <c r="AD28" s="320"/>
      <c r="AE28" s="320"/>
      <c r="AF28" s="45"/>
      <c r="AG28" s="45"/>
      <c r="AH28" s="45"/>
      <c r="AI28" s="45"/>
      <c r="AJ28" s="45"/>
      <c r="AK28" s="321">
        <v>0</v>
      </c>
      <c r="AL28" s="320"/>
      <c r="AM28" s="320"/>
      <c r="AN28" s="320"/>
      <c r="AO28" s="320"/>
      <c r="AP28" s="45"/>
      <c r="AQ28" s="47"/>
      <c r="BE28" s="309"/>
    </row>
    <row r="29" spans="2:71" s="2" customFormat="1" ht="14.45" customHeight="1">
      <c r="B29" s="44"/>
      <c r="C29" s="45"/>
      <c r="D29" s="45"/>
      <c r="E29" s="45"/>
      <c r="F29" s="46" t="s">
        <v>49</v>
      </c>
      <c r="G29" s="45"/>
      <c r="H29" s="45"/>
      <c r="I29" s="45"/>
      <c r="J29" s="45"/>
      <c r="K29" s="45"/>
      <c r="L29" s="319">
        <v>0.15</v>
      </c>
      <c r="M29" s="320"/>
      <c r="N29" s="320"/>
      <c r="O29" s="320"/>
      <c r="P29" s="45"/>
      <c r="Q29" s="45"/>
      <c r="R29" s="45"/>
      <c r="S29" s="45"/>
      <c r="T29" s="45"/>
      <c r="U29" s="45"/>
      <c r="V29" s="45"/>
      <c r="W29" s="321">
        <f>ROUND(BC51,2)</f>
        <v>0</v>
      </c>
      <c r="X29" s="320"/>
      <c r="Y29" s="320"/>
      <c r="Z29" s="320"/>
      <c r="AA29" s="320"/>
      <c r="AB29" s="320"/>
      <c r="AC29" s="320"/>
      <c r="AD29" s="320"/>
      <c r="AE29" s="320"/>
      <c r="AF29" s="45"/>
      <c r="AG29" s="45"/>
      <c r="AH29" s="45"/>
      <c r="AI29" s="45"/>
      <c r="AJ29" s="45"/>
      <c r="AK29" s="321">
        <v>0</v>
      </c>
      <c r="AL29" s="320"/>
      <c r="AM29" s="320"/>
      <c r="AN29" s="320"/>
      <c r="AO29" s="320"/>
      <c r="AP29" s="45"/>
      <c r="AQ29" s="47"/>
      <c r="BE29" s="309"/>
    </row>
    <row r="30" spans="2:71" s="2" customFormat="1" ht="14.45" hidden="1" customHeight="1">
      <c r="B30" s="44"/>
      <c r="C30" s="45"/>
      <c r="D30" s="45"/>
      <c r="E30" s="45"/>
      <c r="F30" s="46" t="s">
        <v>50</v>
      </c>
      <c r="G30" s="45"/>
      <c r="H30" s="45"/>
      <c r="I30" s="45"/>
      <c r="J30" s="45"/>
      <c r="K30" s="45"/>
      <c r="L30" s="319">
        <v>0</v>
      </c>
      <c r="M30" s="320"/>
      <c r="N30" s="320"/>
      <c r="O30" s="320"/>
      <c r="P30" s="45"/>
      <c r="Q30" s="45"/>
      <c r="R30" s="45"/>
      <c r="S30" s="45"/>
      <c r="T30" s="45"/>
      <c r="U30" s="45"/>
      <c r="V30" s="45"/>
      <c r="W30" s="321">
        <f>ROUND(BD51,2)</f>
        <v>0</v>
      </c>
      <c r="X30" s="320"/>
      <c r="Y30" s="320"/>
      <c r="Z30" s="320"/>
      <c r="AA30" s="320"/>
      <c r="AB30" s="320"/>
      <c r="AC30" s="320"/>
      <c r="AD30" s="320"/>
      <c r="AE30" s="320"/>
      <c r="AF30" s="45"/>
      <c r="AG30" s="45"/>
      <c r="AH30" s="45"/>
      <c r="AI30" s="45"/>
      <c r="AJ30" s="45"/>
      <c r="AK30" s="321">
        <v>0</v>
      </c>
      <c r="AL30" s="320"/>
      <c r="AM30" s="320"/>
      <c r="AN30" s="320"/>
      <c r="AO30" s="320"/>
      <c r="AP30" s="45"/>
      <c r="AQ30" s="47"/>
      <c r="BE30" s="309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09"/>
    </row>
    <row r="32" spans="2:71" s="1" customFormat="1" ht="25.9" customHeight="1">
      <c r="B32" s="38"/>
      <c r="C32" s="48"/>
      <c r="D32" s="49" t="s">
        <v>51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52</v>
      </c>
      <c r="U32" s="50"/>
      <c r="V32" s="50"/>
      <c r="W32" s="50"/>
      <c r="X32" s="322" t="s">
        <v>53</v>
      </c>
      <c r="Y32" s="323"/>
      <c r="Z32" s="323"/>
      <c r="AA32" s="323"/>
      <c r="AB32" s="323"/>
      <c r="AC32" s="50"/>
      <c r="AD32" s="50"/>
      <c r="AE32" s="50"/>
      <c r="AF32" s="50"/>
      <c r="AG32" s="50"/>
      <c r="AH32" s="50"/>
      <c r="AI32" s="50"/>
      <c r="AJ32" s="50"/>
      <c r="AK32" s="324">
        <f>SUM(AK23:AK30)</f>
        <v>0</v>
      </c>
      <c r="AL32" s="323"/>
      <c r="AM32" s="323"/>
      <c r="AN32" s="323"/>
      <c r="AO32" s="325"/>
      <c r="AP32" s="48"/>
      <c r="AQ32" s="52"/>
      <c r="BE32" s="309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50000000000003" customHeight="1">
      <c r="B39" s="38"/>
      <c r="C39" s="59" t="s">
        <v>54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5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5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20180824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50000000000003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26" t="str">
        <f>K6</f>
        <v>Oprava PZS P318 v km 66,164 trati Františkovy Lázně - Aš</v>
      </c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P42" s="67"/>
      <c r="AQ42" s="67"/>
      <c r="AR42" s="68"/>
    </row>
    <row r="43" spans="2:56" s="1" customFormat="1" ht="6.95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 ht="15">
      <c r="B44" s="38"/>
      <c r="C44" s="62" t="s">
        <v>24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 xml:space="preserve"> 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26</v>
      </c>
      <c r="AJ44" s="60"/>
      <c r="AK44" s="60"/>
      <c r="AL44" s="60"/>
      <c r="AM44" s="328" t="str">
        <f>IF(AN8= "","",AN8)</f>
        <v>24. 8. 2018</v>
      </c>
      <c r="AN44" s="328"/>
      <c r="AO44" s="60"/>
      <c r="AP44" s="60"/>
      <c r="AQ44" s="60"/>
      <c r="AR44" s="58"/>
    </row>
    <row r="45" spans="2:56" s="1" customFormat="1" ht="6.95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 ht="15">
      <c r="B46" s="38"/>
      <c r="C46" s="62" t="s">
        <v>28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Správa železniční dopravní cesty,státní organizace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36</v>
      </c>
      <c r="AJ46" s="60"/>
      <c r="AK46" s="60"/>
      <c r="AL46" s="60"/>
      <c r="AM46" s="329" t="str">
        <f>IF(E17="","",E17)</f>
        <v xml:space="preserve"> </v>
      </c>
      <c r="AN46" s="329"/>
      <c r="AO46" s="329"/>
      <c r="AP46" s="329"/>
      <c r="AQ46" s="60"/>
      <c r="AR46" s="58"/>
      <c r="AS46" s="330" t="s">
        <v>55</v>
      </c>
      <c r="AT46" s="331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 ht="15">
      <c r="B47" s="38"/>
      <c r="C47" s="62" t="s">
        <v>34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32"/>
      <c r="AT47" s="333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9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34"/>
      <c r="AT48" s="335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36" t="s">
        <v>56</v>
      </c>
      <c r="D49" s="337"/>
      <c r="E49" s="337"/>
      <c r="F49" s="337"/>
      <c r="G49" s="337"/>
      <c r="H49" s="76"/>
      <c r="I49" s="338" t="s">
        <v>57</v>
      </c>
      <c r="J49" s="337"/>
      <c r="K49" s="337"/>
      <c r="L49" s="337"/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  <c r="AF49" s="337"/>
      <c r="AG49" s="339" t="s">
        <v>58</v>
      </c>
      <c r="AH49" s="337"/>
      <c r="AI49" s="337"/>
      <c r="AJ49" s="337"/>
      <c r="AK49" s="337"/>
      <c r="AL49" s="337"/>
      <c r="AM49" s="337"/>
      <c r="AN49" s="338" t="s">
        <v>59</v>
      </c>
      <c r="AO49" s="337"/>
      <c r="AP49" s="337"/>
      <c r="AQ49" s="77" t="s">
        <v>60</v>
      </c>
      <c r="AR49" s="58"/>
      <c r="AS49" s="78" t="s">
        <v>61</v>
      </c>
      <c r="AT49" s="79" t="s">
        <v>62</v>
      </c>
      <c r="AU49" s="79" t="s">
        <v>63</v>
      </c>
      <c r="AV49" s="79" t="s">
        <v>64</v>
      </c>
      <c r="AW49" s="79" t="s">
        <v>65</v>
      </c>
      <c r="AX49" s="79" t="s">
        <v>66</v>
      </c>
      <c r="AY49" s="79" t="s">
        <v>67</v>
      </c>
      <c r="AZ49" s="79" t="s">
        <v>68</v>
      </c>
      <c r="BA49" s="79" t="s">
        <v>69</v>
      </c>
      <c r="BB49" s="79" t="s">
        <v>70</v>
      </c>
      <c r="BC49" s="79" t="s">
        <v>71</v>
      </c>
      <c r="BD49" s="80" t="s">
        <v>72</v>
      </c>
    </row>
    <row r="50" spans="1:91" s="1" customFormat="1" ht="10.9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50000000000003" customHeight="1">
      <c r="B51" s="65"/>
      <c r="C51" s="84" t="s">
        <v>73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43">
        <f>ROUND(SUM(AG52:AG55),2)</f>
        <v>0</v>
      </c>
      <c r="AH51" s="343"/>
      <c r="AI51" s="343"/>
      <c r="AJ51" s="343"/>
      <c r="AK51" s="343"/>
      <c r="AL51" s="343"/>
      <c r="AM51" s="343"/>
      <c r="AN51" s="344">
        <f>SUM(AG51,AT51)</f>
        <v>0</v>
      </c>
      <c r="AO51" s="344"/>
      <c r="AP51" s="344"/>
      <c r="AQ51" s="86" t="s">
        <v>37</v>
      </c>
      <c r="AR51" s="68"/>
      <c r="AS51" s="87">
        <f>ROUND(SUM(AS52:AS55),2)</f>
        <v>0</v>
      </c>
      <c r="AT51" s="88">
        <f>ROUND(SUM(AV51:AW51),2)</f>
        <v>0</v>
      </c>
      <c r="AU51" s="89">
        <f>ROUND(SUM(AU52:AU55),5)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ROUND(SUM(AZ52:AZ55),2)</f>
        <v>0</v>
      </c>
      <c r="BA51" s="88">
        <f>ROUND(SUM(BA52:BA55),2)</f>
        <v>0</v>
      </c>
      <c r="BB51" s="88">
        <f>ROUND(SUM(BB52:BB55),2)</f>
        <v>0</v>
      </c>
      <c r="BC51" s="88">
        <f>ROUND(SUM(BC52:BC55),2)</f>
        <v>0</v>
      </c>
      <c r="BD51" s="90">
        <f>ROUND(SUM(BD52:BD55),2)</f>
        <v>0</v>
      </c>
      <c r="BS51" s="91" t="s">
        <v>74</v>
      </c>
      <c r="BT51" s="91" t="s">
        <v>75</v>
      </c>
      <c r="BU51" s="92" t="s">
        <v>76</v>
      </c>
      <c r="BV51" s="91" t="s">
        <v>77</v>
      </c>
      <c r="BW51" s="91" t="s">
        <v>7</v>
      </c>
      <c r="BX51" s="91" t="s">
        <v>78</v>
      </c>
      <c r="CL51" s="91" t="s">
        <v>21</v>
      </c>
    </row>
    <row r="52" spans="1:91" s="5" customFormat="1" ht="16.5" customHeight="1">
      <c r="A52" s="93" t="s">
        <v>79</v>
      </c>
      <c r="B52" s="94"/>
      <c r="C52" s="95"/>
      <c r="D52" s="342" t="s">
        <v>80</v>
      </c>
      <c r="E52" s="342"/>
      <c r="F52" s="342"/>
      <c r="G52" s="342"/>
      <c r="H52" s="342"/>
      <c r="I52" s="96"/>
      <c r="J52" s="342" t="s">
        <v>81</v>
      </c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40">
        <f>'01 - Technologická část'!J27</f>
        <v>0</v>
      </c>
      <c r="AH52" s="341"/>
      <c r="AI52" s="341"/>
      <c r="AJ52" s="341"/>
      <c r="AK52" s="341"/>
      <c r="AL52" s="341"/>
      <c r="AM52" s="341"/>
      <c r="AN52" s="340">
        <f>SUM(AG52,AT52)</f>
        <v>0</v>
      </c>
      <c r="AO52" s="341"/>
      <c r="AP52" s="341"/>
      <c r="AQ52" s="97" t="s">
        <v>82</v>
      </c>
      <c r="AR52" s="98"/>
      <c r="AS52" s="99">
        <v>0</v>
      </c>
      <c r="AT52" s="100">
        <f>ROUND(SUM(AV52:AW52),2)</f>
        <v>0</v>
      </c>
      <c r="AU52" s="101">
        <f>'01 - Technologická část'!P86</f>
        <v>0</v>
      </c>
      <c r="AV52" s="100">
        <f>'01 - Technologická část'!J30</f>
        <v>0</v>
      </c>
      <c r="AW52" s="100">
        <f>'01 - Technologická část'!J31</f>
        <v>0</v>
      </c>
      <c r="AX52" s="100">
        <f>'01 - Technologická část'!J32</f>
        <v>0</v>
      </c>
      <c r="AY52" s="100">
        <f>'01 - Technologická část'!J33</f>
        <v>0</v>
      </c>
      <c r="AZ52" s="100">
        <f>'01 - Technologická část'!F30</f>
        <v>0</v>
      </c>
      <c r="BA52" s="100">
        <f>'01 - Technologická část'!F31</f>
        <v>0</v>
      </c>
      <c r="BB52" s="100">
        <f>'01 - Technologická část'!F32</f>
        <v>0</v>
      </c>
      <c r="BC52" s="100">
        <f>'01 - Technologická část'!F33</f>
        <v>0</v>
      </c>
      <c r="BD52" s="102">
        <f>'01 - Technologická část'!F34</f>
        <v>0</v>
      </c>
      <c r="BT52" s="103" t="s">
        <v>83</v>
      </c>
      <c r="BV52" s="103" t="s">
        <v>77</v>
      </c>
      <c r="BW52" s="103" t="s">
        <v>84</v>
      </c>
      <c r="BX52" s="103" t="s">
        <v>7</v>
      </c>
      <c r="CL52" s="103" t="s">
        <v>37</v>
      </c>
      <c r="CM52" s="103" t="s">
        <v>85</v>
      </c>
    </row>
    <row r="53" spans="1:91" s="5" customFormat="1" ht="47.25" customHeight="1">
      <c r="A53" s="93" t="s">
        <v>79</v>
      </c>
      <c r="B53" s="94"/>
      <c r="C53" s="95"/>
      <c r="D53" s="342" t="s">
        <v>86</v>
      </c>
      <c r="E53" s="342"/>
      <c r="F53" s="342"/>
      <c r="G53" s="342"/>
      <c r="H53" s="342"/>
      <c r="I53" s="96"/>
      <c r="J53" s="342" t="s">
        <v>87</v>
      </c>
      <c r="K53" s="342"/>
      <c r="L53" s="342"/>
      <c r="M53" s="342"/>
      <c r="N53" s="342"/>
      <c r="O53" s="342"/>
      <c r="P53" s="342"/>
      <c r="Q53" s="342"/>
      <c r="R53" s="342"/>
      <c r="S53" s="342"/>
      <c r="T53" s="342"/>
      <c r="U53" s="342"/>
      <c r="V53" s="342"/>
      <c r="W53" s="342"/>
      <c r="X53" s="342"/>
      <c r="Y53" s="342"/>
      <c r="Z53" s="342"/>
      <c r="AA53" s="342"/>
      <c r="AB53" s="342"/>
      <c r="AC53" s="342"/>
      <c r="AD53" s="342"/>
      <c r="AE53" s="342"/>
      <c r="AF53" s="342"/>
      <c r="AG53" s="340">
        <f>'01N (neoceňovat) - Techno...'!J27</f>
        <v>0</v>
      </c>
      <c r="AH53" s="341"/>
      <c r="AI53" s="341"/>
      <c r="AJ53" s="341"/>
      <c r="AK53" s="341"/>
      <c r="AL53" s="341"/>
      <c r="AM53" s="341"/>
      <c r="AN53" s="340">
        <f>SUM(AG53,AT53)</f>
        <v>0</v>
      </c>
      <c r="AO53" s="341"/>
      <c r="AP53" s="341"/>
      <c r="AQ53" s="97" t="s">
        <v>82</v>
      </c>
      <c r="AR53" s="98"/>
      <c r="AS53" s="99">
        <v>0</v>
      </c>
      <c r="AT53" s="100">
        <f>ROUND(SUM(AV53:AW53),2)</f>
        <v>0</v>
      </c>
      <c r="AU53" s="101">
        <f>'01N (neoceňovat) - Techno...'!P77</f>
        <v>0</v>
      </c>
      <c r="AV53" s="100">
        <f>'01N (neoceňovat) - Techno...'!J30</f>
        <v>0</v>
      </c>
      <c r="AW53" s="100">
        <f>'01N (neoceňovat) - Techno...'!J31</f>
        <v>0</v>
      </c>
      <c r="AX53" s="100">
        <f>'01N (neoceňovat) - Techno...'!J32</f>
        <v>0</v>
      </c>
      <c r="AY53" s="100">
        <f>'01N (neoceňovat) - Techno...'!J33</f>
        <v>0</v>
      </c>
      <c r="AZ53" s="100">
        <f>'01N (neoceňovat) - Techno...'!F30</f>
        <v>0</v>
      </c>
      <c r="BA53" s="100">
        <f>'01N (neoceňovat) - Techno...'!F31</f>
        <v>0</v>
      </c>
      <c r="BB53" s="100">
        <f>'01N (neoceňovat) - Techno...'!F32</f>
        <v>0</v>
      </c>
      <c r="BC53" s="100">
        <f>'01N (neoceňovat) - Techno...'!F33</f>
        <v>0</v>
      </c>
      <c r="BD53" s="102">
        <f>'01N (neoceňovat) - Techno...'!F34</f>
        <v>0</v>
      </c>
      <c r="BT53" s="103" t="s">
        <v>83</v>
      </c>
      <c r="BV53" s="103" t="s">
        <v>77</v>
      </c>
      <c r="BW53" s="103" t="s">
        <v>88</v>
      </c>
      <c r="BX53" s="103" t="s">
        <v>7</v>
      </c>
      <c r="CL53" s="103" t="s">
        <v>37</v>
      </c>
      <c r="CM53" s="103" t="s">
        <v>85</v>
      </c>
    </row>
    <row r="54" spans="1:91" s="5" customFormat="1" ht="16.5" customHeight="1">
      <c r="A54" s="93" t="s">
        <v>79</v>
      </c>
      <c r="B54" s="94"/>
      <c r="C54" s="95"/>
      <c r="D54" s="342" t="s">
        <v>89</v>
      </c>
      <c r="E54" s="342"/>
      <c r="F54" s="342"/>
      <c r="G54" s="342"/>
      <c r="H54" s="342"/>
      <c r="I54" s="96"/>
      <c r="J54" s="342" t="s">
        <v>90</v>
      </c>
      <c r="K54" s="342"/>
      <c r="L54" s="342"/>
      <c r="M54" s="342"/>
      <c r="N54" s="342"/>
      <c r="O54" s="342"/>
      <c r="P54" s="342"/>
      <c r="Q54" s="342"/>
      <c r="R54" s="342"/>
      <c r="S54" s="342"/>
      <c r="T54" s="342"/>
      <c r="U54" s="342"/>
      <c r="V54" s="342"/>
      <c r="W54" s="342"/>
      <c r="X54" s="342"/>
      <c r="Y54" s="342"/>
      <c r="Z54" s="342"/>
      <c r="AA54" s="342"/>
      <c r="AB54" s="342"/>
      <c r="AC54" s="342"/>
      <c r="AD54" s="342"/>
      <c r="AE54" s="342"/>
      <c r="AF54" s="342"/>
      <c r="AG54" s="340">
        <f>'02 - Stavební část'!J27</f>
        <v>0</v>
      </c>
      <c r="AH54" s="341"/>
      <c r="AI54" s="341"/>
      <c r="AJ54" s="341"/>
      <c r="AK54" s="341"/>
      <c r="AL54" s="341"/>
      <c r="AM54" s="341"/>
      <c r="AN54" s="340">
        <f>SUM(AG54,AT54)</f>
        <v>0</v>
      </c>
      <c r="AO54" s="341"/>
      <c r="AP54" s="341"/>
      <c r="AQ54" s="97" t="s">
        <v>82</v>
      </c>
      <c r="AR54" s="98"/>
      <c r="AS54" s="99">
        <v>0</v>
      </c>
      <c r="AT54" s="100">
        <f>ROUND(SUM(AV54:AW54),2)</f>
        <v>0</v>
      </c>
      <c r="AU54" s="101">
        <f>'02 - Stavební část'!P79</f>
        <v>0</v>
      </c>
      <c r="AV54" s="100">
        <f>'02 - Stavební část'!J30</f>
        <v>0</v>
      </c>
      <c r="AW54" s="100">
        <f>'02 - Stavební část'!J31</f>
        <v>0</v>
      </c>
      <c r="AX54" s="100">
        <f>'02 - Stavební část'!J32</f>
        <v>0</v>
      </c>
      <c r="AY54" s="100">
        <f>'02 - Stavební část'!J33</f>
        <v>0</v>
      </c>
      <c r="AZ54" s="100">
        <f>'02 - Stavební část'!F30</f>
        <v>0</v>
      </c>
      <c r="BA54" s="100">
        <f>'02 - Stavební část'!F31</f>
        <v>0</v>
      </c>
      <c r="BB54" s="100">
        <f>'02 - Stavební část'!F32</f>
        <v>0</v>
      </c>
      <c r="BC54" s="100">
        <f>'02 - Stavební část'!F33</f>
        <v>0</v>
      </c>
      <c r="BD54" s="102">
        <f>'02 - Stavební část'!F34</f>
        <v>0</v>
      </c>
      <c r="BT54" s="103" t="s">
        <v>83</v>
      </c>
      <c r="BV54" s="103" t="s">
        <v>77</v>
      </c>
      <c r="BW54" s="103" t="s">
        <v>91</v>
      </c>
      <c r="BX54" s="103" t="s">
        <v>7</v>
      </c>
      <c r="CL54" s="103" t="s">
        <v>37</v>
      </c>
      <c r="CM54" s="103" t="s">
        <v>85</v>
      </c>
    </row>
    <row r="55" spans="1:91" s="5" customFormat="1" ht="16.5" customHeight="1">
      <c r="A55" s="93" t="s">
        <v>79</v>
      </c>
      <c r="B55" s="94"/>
      <c r="C55" s="95"/>
      <c r="D55" s="342" t="s">
        <v>92</v>
      </c>
      <c r="E55" s="342"/>
      <c r="F55" s="342"/>
      <c r="G55" s="342"/>
      <c r="H55" s="342"/>
      <c r="I55" s="96"/>
      <c r="J55" s="342" t="s">
        <v>93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0">
        <f>'VRN - Vedlejší rozpočtové...'!J27</f>
        <v>0</v>
      </c>
      <c r="AH55" s="341"/>
      <c r="AI55" s="341"/>
      <c r="AJ55" s="341"/>
      <c r="AK55" s="341"/>
      <c r="AL55" s="341"/>
      <c r="AM55" s="341"/>
      <c r="AN55" s="340">
        <f>SUM(AG55,AT55)</f>
        <v>0</v>
      </c>
      <c r="AO55" s="341"/>
      <c r="AP55" s="341"/>
      <c r="AQ55" s="97" t="s">
        <v>94</v>
      </c>
      <c r="AR55" s="98"/>
      <c r="AS55" s="104">
        <v>0</v>
      </c>
      <c r="AT55" s="105">
        <f>ROUND(SUM(AV55:AW55),2)</f>
        <v>0</v>
      </c>
      <c r="AU55" s="106">
        <f>'VRN - Vedlejší rozpočtové...'!P82</f>
        <v>0</v>
      </c>
      <c r="AV55" s="105">
        <f>'VRN - Vedlejší rozpočtové...'!J30</f>
        <v>0</v>
      </c>
      <c r="AW55" s="105">
        <f>'VRN - Vedlejší rozpočtové...'!J31</f>
        <v>0</v>
      </c>
      <c r="AX55" s="105">
        <f>'VRN - Vedlejší rozpočtové...'!J32</f>
        <v>0</v>
      </c>
      <c r="AY55" s="105">
        <f>'VRN - Vedlejší rozpočtové...'!J33</f>
        <v>0</v>
      </c>
      <c r="AZ55" s="105">
        <f>'VRN - Vedlejší rozpočtové...'!F30</f>
        <v>0</v>
      </c>
      <c r="BA55" s="105">
        <f>'VRN - Vedlejší rozpočtové...'!F31</f>
        <v>0</v>
      </c>
      <c r="BB55" s="105">
        <f>'VRN - Vedlejší rozpočtové...'!F32</f>
        <v>0</v>
      </c>
      <c r="BC55" s="105">
        <f>'VRN - Vedlejší rozpočtové...'!F33</f>
        <v>0</v>
      </c>
      <c r="BD55" s="107">
        <f>'VRN - Vedlejší rozpočtové...'!F34</f>
        <v>0</v>
      </c>
      <c r="BT55" s="103" t="s">
        <v>83</v>
      </c>
      <c r="BV55" s="103" t="s">
        <v>77</v>
      </c>
      <c r="BW55" s="103" t="s">
        <v>95</v>
      </c>
      <c r="BX55" s="103" t="s">
        <v>7</v>
      </c>
      <c r="CL55" s="103" t="s">
        <v>37</v>
      </c>
      <c r="CM55" s="103" t="s">
        <v>85</v>
      </c>
    </row>
    <row r="56" spans="1:91" s="1" customFormat="1" ht="30" customHeight="1">
      <c r="B56" s="38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58"/>
    </row>
    <row r="57" spans="1:91" s="1" customFormat="1" ht="6.95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8"/>
    </row>
  </sheetData>
  <sheetProtection algorithmName="SHA-512" hashValue="pZWD82/MQhuEZtwIzU104LzCW2Wbwjx87D3KNOJb9Lwh1rUKZ2D71v9vzOH+Hz4O3JrWLh7r3TuxsINV6eGnsQ==" saltValue="9MBSMwEHhYginW5ElRv7k16qdXZ55U2U8PZB9U80ToDNPvZBvODbRyM6pKTnEnMDLiqty9g96v7Prs8xyXuMIA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Technologická část'!C2" display="/"/>
    <hyperlink ref="A53" location="'01N (neoceňovat) - Techno...'!C2" display="/"/>
    <hyperlink ref="A54" location="'02 - Stavební část'!C2" display="/"/>
    <hyperlink ref="A55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9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96</v>
      </c>
      <c r="G1" s="354" t="s">
        <v>97</v>
      </c>
      <c r="H1" s="354"/>
      <c r="I1" s="112"/>
      <c r="J1" s="111" t="s">
        <v>98</v>
      </c>
      <c r="K1" s="110" t="s">
        <v>99</v>
      </c>
      <c r="L1" s="111" t="s">
        <v>100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21" t="s">
        <v>84</v>
      </c>
    </row>
    <row r="3" spans="1:70" ht="6.95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50000000000003" customHeight="1">
      <c r="B4" s="25"/>
      <c r="C4" s="26"/>
      <c r="D4" s="27" t="s">
        <v>101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38</v>
      </c>
    </row>
    <row r="5" spans="1:70" ht="6.95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5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16.5" customHeight="1">
      <c r="B7" s="25"/>
      <c r="C7" s="26"/>
      <c r="D7" s="26"/>
      <c r="E7" s="346" t="str">
        <f>'Rekapitulace zakázky'!K6</f>
        <v>Oprava PZS P318 v km 66,164 trati Františkovy Lázně - Aš</v>
      </c>
      <c r="F7" s="347"/>
      <c r="G7" s="347"/>
      <c r="H7" s="347"/>
      <c r="I7" s="114"/>
      <c r="J7" s="26"/>
      <c r="K7" s="28"/>
    </row>
    <row r="8" spans="1:70" s="1" customFormat="1" ht="15">
      <c r="B8" s="38"/>
      <c r="C8" s="39"/>
      <c r="D8" s="34" t="s">
        <v>102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48" t="s">
        <v>103</v>
      </c>
      <c r="F9" s="349"/>
      <c r="G9" s="349"/>
      <c r="H9" s="349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37</v>
      </c>
      <c r="G11" s="39"/>
      <c r="H11" s="39"/>
      <c r="I11" s="116" t="s">
        <v>22</v>
      </c>
      <c r="J11" s="32" t="s">
        <v>37</v>
      </c>
      <c r="K11" s="42"/>
    </row>
    <row r="12" spans="1:70" s="1" customFormat="1" ht="14.45" customHeight="1">
      <c r="B12" s="38"/>
      <c r="C12" s="39"/>
      <c r="D12" s="34" t="s">
        <v>24</v>
      </c>
      <c r="E12" s="39"/>
      <c r="F12" s="32" t="s">
        <v>25</v>
      </c>
      <c r="G12" s="39"/>
      <c r="H12" s="39"/>
      <c r="I12" s="116" t="s">
        <v>26</v>
      </c>
      <c r="J12" s="117" t="str">
        <f>'Rekapitulace zakázky'!AN8</f>
        <v>24. 8. 2018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4" t="s">
        <v>28</v>
      </c>
      <c r="E14" s="39"/>
      <c r="F14" s="39"/>
      <c r="G14" s="39"/>
      <c r="H14" s="39"/>
      <c r="I14" s="116" t="s">
        <v>29</v>
      </c>
      <c r="J14" s="32" t="s">
        <v>30</v>
      </c>
      <c r="K14" s="42"/>
    </row>
    <row r="15" spans="1:70" s="1" customFormat="1" ht="18" customHeight="1">
      <c r="B15" s="38"/>
      <c r="C15" s="39"/>
      <c r="D15" s="39"/>
      <c r="E15" s="32" t="s">
        <v>31</v>
      </c>
      <c r="F15" s="39"/>
      <c r="G15" s="39"/>
      <c r="H15" s="39"/>
      <c r="I15" s="116" t="s">
        <v>32</v>
      </c>
      <c r="J15" s="32" t="s">
        <v>33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4" t="s">
        <v>34</v>
      </c>
      <c r="E17" s="39"/>
      <c r="F17" s="39"/>
      <c r="G17" s="39"/>
      <c r="H17" s="39"/>
      <c r="I17" s="116" t="s">
        <v>29</v>
      </c>
      <c r="J17" s="32" t="str">
        <f>IF('Rekapitulace zakázky'!AN13="Vyplň údaj","",IF('Rekapitulace zakázky'!AN13="","",'Rekapitulace zakázky'!AN13))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zakázky'!E14="Vyplň údaj","",IF('Rekapitulace zakázky'!E14="","",'Rekapitulace zakázky'!E14))</f>
        <v/>
      </c>
      <c r="F18" s="39"/>
      <c r="G18" s="39"/>
      <c r="H18" s="39"/>
      <c r="I18" s="116" t="s">
        <v>32</v>
      </c>
      <c r="J18" s="32" t="str">
        <f>IF('Rekapitulace zakázky'!AN14="Vyplň údaj","",IF('Rekapitulace zakázky'!AN14="","",'Rekapitulace zakázky'!AN14))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4" t="s">
        <v>36</v>
      </c>
      <c r="E20" s="39"/>
      <c r="F20" s="39"/>
      <c r="G20" s="39"/>
      <c r="H20" s="39"/>
      <c r="I20" s="116" t="s">
        <v>29</v>
      </c>
      <c r="J20" s="32" t="s">
        <v>37</v>
      </c>
      <c r="K20" s="42"/>
    </row>
    <row r="21" spans="2:11" s="1" customFormat="1" ht="18" customHeight="1">
      <c r="B21" s="38"/>
      <c r="C21" s="39"/>
      <c r="D21" s="39"/>
      <c r="E21" s="32" t="s">
        <v>25</v>
      </c>
      <c r="F21" s="39"/>
      <c r="G21" s="39"/>
      <c r="H21" s="39"/>
      <c r="I21" s="116" t="s">
        <v>32</v>
      </c>
      <c r="J21" s="32" t="s">
        <v>37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4" t="s">
        <v>39</v>
      </c>
      <c r="E23" s="39"/>
      <c r="F23" s="39"/>
      <c r="G23" s="39"/>
      <c r="H23" s="39"/>
      <c r="I23" s="115"/>
      <c r="J23" s="39"/>
      <c r="K23" s="42"/>
    </row>
    <row r="24" spans="2:11" s="6" customFormat="1" ht="16.5" customHeight="1">
      <c r="B24" s="118"/>
      <c r="C24" s="119"/>
      <c r="D24" s="119"/>
      <c r="E24" s="315" t="s">
        <v>37</v>
      </c>
      <c r="F24" s="315"/>
      <c r="G24" s="315"/>
      <c r="H24" s="315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ROUND(J86,2)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5" hidden="1" customHeight="1">
      <c r="B30" s="38"/>
      <c r="C30" s="39"/>
      <c r="D30" s="46" t="s">
        <v>45</v>
      </c>
      <c r="E30" s="46" t="s">
        <v>46</v>
      </c>
      <c r="F30" s="127">
        <f>ROUND(SUM(BE86:BE188), 2)</f>
        <v>0</v>
      </c>
      <c r="G30" s="39"/>
      <c r="H30" s="39"/>
      <c r="I30" s="128">
        <v>0.21</v>
      </c>
      <c r="J30" s="127">
        <f>ROUND(ROUND((SUM(BE86:BE188)), 2)*I30, 2)</f>
        <v>0</v>
      </c>
      <c r="K30" s="42"/>
    </row>
    <row r="31" spans="2:11" s="1" customFormat="1" ht="14.45" hidden="1" customHeight="1">
      <c r="B31" s="38"/>
      <c r="C31" s="39"/>
      <c r="D31" s="39"/>
      <c r="E31" s="46" t="s">
        <v>47</v>
      </c>
      <c r="F31" s="127">
        <f>ROUND(SUM(BF86:BF188), 2)</f>
        <v>0</v>
      </c>
      <c r="G31" s="39"/>
      <c r="H31" s="39"/>
      <c r="I31" s="128">
        <v>0.15</v>
      </c>
      <c r="J31" s="127">
        <f>ROUND(ROUND((SUM(BF86:BF188)), 2)*I31, 2)</f>
        <v>0</v>
      </c>
      <c r="K31" s="42"/>
    </row>
    <row r="32" spans="2:11" s="1" customFormat="1" ht="14.45" customHeight="1">
      <c r="B32" s="38"/>
      <c r="C32" s="39"/>
      <c r="D32" s="46" t="s">
        <v>45</v>
      </c>
      <c r="E32" s="46" t="s">
        <v>48</v>
      </c>
      <c r="F32" s="127">
        <f>ROUND(SUM(BG86:BG188),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customHeight="1">
      <c r="B33" s="38"/>
      <c r="C33" s="39"/>
      <c r="D33" s="39"/>
      <c r="E33" s="46" t="s">
        <v>49</v>
      </c>
      <c r="F33" s="127">
        <f>ROUND(SUM(BH86:BH188),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50</v>
      </c>
      <c r="F34" s="127">
        <f>ROUND(SUM(BI86:BI188),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7" t="s">
        <v>104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46" t="str">
        <f>E7</f>
        <v>Oprava PZS P318 v km 66,164 trati Františkovy Lázně - Aš</v>
      </c>
      <c r="F45" s="347"/>
      <c r="G45" s="347"/>
      <c r="H45" s="347"/>
      <c r="I45" s="115"/>
      <c r="J45" s="39"/>
      <c r="K45" s="42"/>
    </row>
    <row r="46" spans="2:11" s="1" customFormat="1" ht="14.45" customHeight="1">
      <c r="B46" s="38"/>
      <c r="C46" s="34" t="s">
        <v>102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48" t="str">
        <f>E9</f>
        <v>01 - Technologická část</v>
      </c>
      <c r="F47" s="349"/>
      <c r="G47" s="349"/>
      <c r="H47" s="349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24</v>
      </c>
      <c r="D49" s="39"/>
      <c r="E49" s="39"/>
      <c r="F49" s="32" t="str">
        <f>F12</f>
        <v xml:space="preserve"> </v>
      </c>
      <c r="G49" s="39"/>
      <c r="H49" s="39"/>
      <c r="I49" s="116" t="s">
        <v>26</v>
      </c>
      <c r="J49" s="117" t="str">
        <f>IF(J12="","",J12)</f>
        <v>24. 8. 2018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4" t="s">
        <v>28</v>
      </c>
      <c r="D51" s="39"/>
      <c r="E51" s="39"/>
      <c r="F51" s="32" t="str">
        <f>E15</f>
        <v>Správa železniční dopravní cesty,státní organizace</v>
      </c>
      <c r="G51" s="39"/>
      <c r="H51" s="39"/>
      <c r="I51" s="116" t="s">
        <v>36</v>
      </c>
      <c r="J51" s="315" t="str">
        <f>E21</f>
        <v xml:space="preserve"> </v>
      </c>
      <c r="K51" s="42"/>
    </row>
    <row r="52" spans="2:47" s="1" customFormat="1" ht="14.45" customHeight="1">
      <c r="B52" s="38"/>
      <c r="C52" s="34" t="s">
        <v>34</v>
      </c>
      <c r="D52" s="39"/>
      <c r="E52" s="39"/>
      <c r="F52" s="32" t="str">
        <f>IF(E18="","",E18)</f>
        <v/>
      </c>
      <c r="G52" s="39"/>
      <c r="H52" s="39"/>
      <c r="I52" s="115"/>
      <c r="J52" s="350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105</v>
      </c>
      <c r="D54" s="129"/>
      <c r="E54" s="129"/>
      <c r="F54" s="129"/>
      <c r="G54" s="129"/>
      <c r="H54" s="129"/>
      <c r="I54" s="142"/>
      <c r="J54" s="143" t="s">
        <v>106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107</v>
      </c>
      <c r="D56" s="39"/>
      <c r="E56" s="39"/>
      <c r="F56" s="39"/>
      <c r="G56" s="39"/>
      <c r="H56" s="39"/>
      <c r="I56" s="115"/>
      <c r="J56" s="125">
        <f>J86</f>
        <v>0</v>
      </c>
      <c r="K56" s="42"/>
      <c r="AU56" s="21" t="s">
        <v>108</v>
      </c>
    </row>
    <row r="57" spans="2:47" s="7" customFormat="1" ht="24.95" customHeight="1">
      <c r="B57" s="146"/>
      <c r="C57" s="147"/>
      <c r="D57" s="148" t="s">
        <v>109</v>
      </c>
      <c r="E57" s="149"/>
      <c r="F57" s="149"/>
      <c r="G57" s="149"/>
      <c r="H57" s="149"/>
      <c r="I57" s="150"/>
      <c r="J57" s="151">
        <f>J87</f>
        <v>0</v>
      </c>
      <c r="K57" s="152"/>
    </row>
    <row r="58" spans="2:47" s="7" customFormat="1" ht="24.95" customHeight="1">
      <c r="B58" s="146"/>
      <c r="C58" s="147"/>
      <c r="D58" s="148" t="s">
        <v>110</v>
      </c>
      <c r="E58" s="149"/>
      <c r="F58" s="149"/>
      <c r="G58" s="149"/>
      <c r="H58" s="149"/>
      <c r="I58" s="150"/>
      <c r="J58" s="151">
        <f>J110</f>
        <v>0</v>
      </c>
      <c r="K58" s="152"/>
    </row>
    <row r="59" spans="2:47" s="8" customFormat="1" ht="19.899999999999999" customHeight="1">
      <c r="B59" s="153"/>
      <c r="C59" s="154"/>
      <c r="D59" s="155" t="s">
        <v>111</v>
      </c>
      <c r="E59" s="156"/>
      <c r="F59" s="156"/>
      <c r="G59" s="156"/>
      <c r="H59" s="156"/>
      <c r="I59" s="157"/>
      <c r="J59" s="158">
        <f>J118</f>
        <v>0</v>
      </c>
      <c r="K59" s="159"/>
    </row>
    <row r="60" spans="2:47" s="7" customFormat="1" ht="24.95" customHeight="1">
      <c r="B60" s="146"/>
      <c r="C60" s="147"/>
      <c r="D60" s="148" t="s">
        <v>112</v>
      </c>
      <c r="E60" s="149"/>
      <c r="F60" s="149"/>
      <c r="G60" s="149"/>
      <c r="H60" s="149"/>
      <c r="I60" s="150"/>
      <c r="J60" s="151">
        <f>J127</f>
        <v>0</v>
      </c>
      <c r="K60" s="152"/>
    </row>
    <row r="61" spans="2:47" s="7" customFormat="1" ht="24.95" customHeight="1">
      <c r="B61" s="146"/>
      <c r="C61" s="147"/>
      <c r="D61" s="148" t="s">
        <v>113</v>
      </c>
      <c r="E61" s="149"/>
      <c r="F61" s="149"/>
      <c r="G61" s="149"/>
      <c r="H61" s="149"/>
      <c r="I61" s="150"/>
      <c r="J61" s="151">
        <f>J145</f>
        <v>0</v>
      </c>
      <c r="K61" s="152"/>
    </row>
    <row r="62" spans="2:47" s="8" customFormat="1" ht="19.899999999999999" customHeight="1">
      <c r="B62" s="153"/>
      <c r="C62" s="154"/>
      <c r="D62" s="155" t="s">
        <v>114</v>
      </c>
      <c r="E62" s="156"/>
      <c r="F62" s="156"/>
      <c r="G62" s="156"/>
      <c r="H62" s="156"/>
      <c r="I62" s="157"/>
      <c r="J62" s="158">
        <f>J148</f>
        <v>0</v>
      </c>
      <c r="K62" s="159"/>
    </row>
    <row r="63" spans="2:47" s="7" customFormat="1" ht="24.95" customHeight="1">
      <c r="B63" s="146"/>
      <c r="C63" s="147"/>
      <c r="D63" s="148" t="s">
        <v>115</v>
      </c>
      <c r="E63" s="149"/>
      <c r="F63" s="149"/>
      <c r="G63" s="149"/>
      <c r="H63" s="149"/>
      <c r="I63" s="150"/>
      <c r="J63" s="151">
        <f>J151</f>
        <v>0</v>
      </c>
      <c r="K63" s="152"/>
    </row>
    <row r="64" spans="2:47" s="7" customFormat="1" ht="24.95" customHeight="1">
      <c r="B64" s="146"/>
      <c r="C64" s="147"/>
      <c r="D64" s="148" t="s">
        <v>116</v>
      </c>
      <c r="E64" s="149"/>
      <c r="F64" s="149"/>
      <c r="G64" s="149"/>
      <c r="H64" s="149"/>
      <c r="I64" s="150"/>
      <c r="J64" s="151">
        <f>J160</f>
        <v>0</v>
      </c>
      <c r="K64" s="152"/>
    </row>
    <row r="65" spans="2:12" s="7" customFormat="1" ht="24.95" customHeight="1">
      <c r="B65" s="146"/>
      <c r="C65" s="147"/>
      <c r="D65" s="148" t="s">
        <v>117</v>
      </c>
      <c r="E65" s="149"/>
      <c r="F65" s="149"/>
      <c r="G65" s="149"/>
      <c r="H65" s="149"/>
      <c r="I65" s="150"/>
      <c r="J65" s="151">
        <f>J165</f>
        <v>0</v>
      </c>
      <c r="K65" s="152"/>
    </row>
    <row r="66" spans="2:12" s="7" customFormat="1" ht="24.95" customHeight="1">
      <c r="B66" s="146"/>
      <c r="C66" s="147"/>
      <c r="D66" s="148" t="s">
        <v>118</v>
      </c>
      <c r="E66" s="149"/>
      <c r="F66" s="149"/>
      <c r="G66" s="149"/>
      <c r="H66" s="149"/>
      <c r="I66" s="150"/>
      <c r="J66" s="151">
        <f>J174</f>
        <v>0</v>
      </c>
      <c r="K66" s="152"/>
    </row>
    <row r="67" spans="2:12" s="1" customFormat="1" ht="21.75" customHeight="1">
      <c r="B67" s="38"/>
      <c r="C67" s="39"/>
      <c r="D67" s="39"/>
      <c r="E67" s="39"/>
      <c r="F67" s="39"/>
      <c r="G67" s="39"/>
      <c r="H67" s="39"/>
      <c r="I67" s="115"/>
      <c r="J67" s="39"/>
      <c r="K67" s="4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36"/>
      <c r="J68" s="54"/>
      <c r="K68" s="5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39"/>
      <c r="J72" s="57"/>
      <c r="K72" s="57"/>
      <c r="L72" s="58"/>
    </row>
    <row r="73" spans="2:12" s="1" customFormat="1" ht="36.950000000000003" customHeight="1">
      <c r="B73" s="38"/>
      <c r="C73" s="59" t="s">
        <v>119</v>
      </c>
      <c r="D73" s="60"/>
      <c r="E73" s="60"/>
      <c r="F73" s="60"/>
      <c r="G73" s="60"/>
      <c r="H73" s="60"/>
      <c r="I73" s="160"/>
      <c r="J73" s="60"/>
      <c r="K73" s="60"/>
      <c r="L73" s="58"/>
    </row>
    <row r="74" spans="2:12" s="1" customFormat="1" ht="6.95" customHeight="1">
      <c r="B74" s="38"/>
      <c r="C74" s="60"/>
      <c r="D74" s="60"/>
      <c r="E74" s="60"/>
      <c r="F74" s="60"/>
      <c r="G74" s="60"/>
      <c r="H74" s="60"/>
      <c r="I74" s="160"/>
      <c r="J74" s="60"/>
      <c r="K74" s="60"/>
      <c r="L74" s="58"/>
    </row>
    <row r="75" spans="2:12" s="1" customFormat="1" ht="14.45" customHeight="1">
      <c r="B75" s="38"/>
      <c r="C75" s="62" t="s">
        <v>18</v>
      </c>
      <c r="D75" s="60"/>
      <c r="E75" s="60"/>
      <c r="F75" s="60"/>
      <c r="G75" s="60"/>
      <c r="H75" s="60"/>
      <c r="I75" s="160"/>
      <c r="J75" s="60"/>
      <c r="K75" s="60"/>
      <c r="L75" s="58"/>
    </row>
    <row r="76" spans="2:12" s="1" customFormat="1" ht="16.5" customHeight="1">
      <c r="B76" s="38"/>
      <c r="C76" s="60"/>
      <c r="D76" s="60"/>
      <c r="E76" s="351" t="str">
        <f>E7</f>
        <v>Oprava PZS P318 v km 66,164 trati Františkovy Lázně - Aš</v>
      </c>
      <c r="F76" s="352"/>
      <c r="G76" s="352"/>
      <c r="H76" s="352"/>
      <c r="I76" s="160"/>
      <c r="J76" s="60"/>
      <c r="K76" s="60"/>
      <c r="L76" s="58"/>
    </row>
    <row r="77" spans="2:12" s="1" customFormat="1" ht="14.45" customHeight="1">
      <c r="B77" s="38"/>
      <c r="C77" s="62" t="s">
        <v>102</v>
      </c>
      <c r="D77" s="60"/>
      <c r="E77" s="60"/>
      <c r="F77" s="60"/>
      <c r="G77" s="60"/>
      <c r="H77" s="60"/>
      <c r="I77" s="160"/>
      <c r="J77" s="60"/>
      <c r="K77" s="60"/>
      <c r="L77" s="58"/>
    </row>
    <row r="78" spans="2:12" s="1" customFormat="1" ht="17.25" customHeight="1">
      <c r="B78" s="38"/>
      <c r="C78" s="60"/>
      <c r="D78" s="60"/>
      <c r="E78" s="326" t="str">
        <f>E9</f>
        <v>01 - Technologická část</v>
      </c>
      <c r="F78" s="353"/>
      <c r="G78" s="353"/>
      <c r="H78" s="353"/>
      <c r="I78" s="160"/>
      <c r="J78" s="60"/>
      <c r="K78" s="60"/>
      <c r="L78" s="58"/>
    </row>
    <row r="79" spans="2:12" s="1" customFormat="1" ht="6.95" customHeight="1">
      <c r="B79" s="38"/>
      <c r="C79" s="60"/>
      <c r="D79" s="60"/>
      <c r="E79" s="60"/>
      <c r="F79" s="60"/>
      <c r="G79" s="60"/>
      <c r="H79" s="60"/>
      <c r="I79" s="160"/>
      <c r="J79" s="60"/>
      <c r="K79" s="60"/>
      <c r="L79" s="58"/>
    </row>
    <row r="80" spans="2:12" s="1" customFormat="1" ht="18" customHeight="1">
      <c r="B80" s="38"/>
      <c r="C80" s="62" t="s">
        <v>24</v>
      </c>
      <c r="D80" s="60"/>
      <c r="E80" s="60"/>
      <c r="F80" s="161" t="str">
        <f>F12</f>
        <v xml:space="preserve"> </v>
      </c>
      <c r="G80" s="60"/>
      <c r="H80" s="60"/>
      <c r="I80" s="162" t="s">
        <v>26</v>
      </c>
      <c r="J80" s="70" t="str">
        <f>IF(J12="","",J12)</f>
        <v>24. 8. 2018</v>
      </c>
      <c r="K80" s="60"/>
      <c r="L80" s="58"/>
    </row>
    <row r="81" spans="2:65" s="1" customFormat="1" ht="6.95" customHeight="1">
      <c r="B81" s="38"/>
      <c r="C81" s="60"/>
      <c r="D81" s="60"/>
      <c r="E81" s="60"/>
      <c r="F81" s="60"/>
      <c r="G81" s="60"/>
      <c r="H81" s="60"/>
      <c r="I81" s="160"/>
      <c r="J81" s="60"/>
      <c r="K81" s="60"/>
      <c r="L81" s="58"/>
    </row>
    <row r="82" spans="2:65" s="1" customFormat="1" ht="15">
      <c r="B82" s="38"/>
      <c r="C82" s="62" t="s">
        <v>28</v>
      </c>
      <c r="D82" s="60"/>
      <c r="E82" s="60"/>
      <c r="F82" s="161" t="str">
        <f>E15</f>
        <v>Správa železniční dopravní cesty,státní organizace</v>
      </c>
      <c r="G82" s="60"/>
      <c r="H82" s="60"/>
      <c r="I82" s="162" t="s">
        <v>36</v>
      </c>
      <c r="J82" s="161" t="str">
        <f>E21</f>
        <v xml:space="preserve"> </v>
      </c>
      <c r="K82" s="60"/>
      <c r="L82" s="58"/>
    </row>
    <row r="83" spans="2:65" s="1" customFormat="1" ht="14.45" customHeight="1">
      <c r="B83" s="38"/>
      <c r="C83" s="62" t="s">
        <v>34</v>
      </c>
      <c r="D83" s="60"/>
      <c r="E83" s="60"/>
      <c r="F83" s="161" t="str">
        <f>IF(E18="","",E18)</f>
        <v/>
      </c>
      <c r="G83" s="60"/>
      <c r="H83" s="60"/>
      <c r="I83" s="160"/>
      <c r="J83" s="60"/>
      <c r="K83" s="60"/>
      <c r="L83" s="58"/>
    </row>
    <row r="84" spans="2:65" s="1" customFormat="1" ht="10.35" customHeight="1">
      <c r="B84" s="38"/>
      <c r="C84" s="60"/>
      <c r="D84" s="60"/>
      <c r="E84" s="60"/>
      <c r="F84" s="60"/>
      <c r="G84" s="60"/>
      <c r="H84" s="60"/>
      <c r="I84" s="160"/>
      <c r="J84" s="60"/>
      <c r="K84" s="60"/>
      <c r="L84" s="58"/>
    </row>
    <row r="85" spans="2:65" s="9" customFormat="1" ht="29.25" customHeight="1">
      <c r="B85" s="163"/>
      <c r="C85" s="164" t="s">
        <v>120</v>
      </c>
      <c r="D85" s="165" t="s">
        <v>60</v>
      </c>
      <c r="E85" s="165" t="s">
        <v>56</v>
      </c>
      <c r="F85" s="165" t="s">
        <v>121</v>
      </c>
      <c r="G85" s="165" t="s">
        <v>122</v>
      </c>
      <c r="H85" s="165" t="s">
        <v>123</v>
      </c>
      <c r="I85" s="166" t="s">
        <v>124</v>
      </c>
      <c r="J85" s="165" t="s">
        <v>106</v>
      </c>
      <c r="K85" s="167" t="s">
        <v>125</v>
      </c>
      <c r="L85" s="168"/>
      <c r="M85" s="78" t="s">
        <v>126</v>
      </c>
      <c r="N85" s="79" t="s">
        <v>45</v>
      </c>
      <c r="O85" s="79" t="s">
        <v>127</v>
      </c>
      <c r="P85" s="79" t="s">
        <v>128</v>
      </c>
      <c r="Q85" s="79" t="s">
        <v>129</v>
      </c>
      <c r="R85" s="79" t="s">
        <v>130</v>
      </c>
      <c r="S85" s="79" t="s">
        <v>131</v>
      </c>
      <c r="T85" s="80" t="s">
        <v>132</v>
      </c>
    </row>
    <row r="86" spans="2:65" s="1" customFormat="1" ht="29.25" customHeight="1">
      <c r="B86" s="38"/>
      <c r="C86" s="84" t="s">
        <v>107</v>
      </c>
      <c r="D86" s="60"/>
      <c r="E86" s="60"/>
      <c r="F86" s="60"/>
      <c r="G86" s="60"/>
      <c r="H86" s="60"/>
      <c r="I86" s="160"/>
      <c r="J86" s="169">
        <f>BK86</f>
        <v>0</v>
      </c>
      <c r="K86" s="60"/>
      <c r="L86" s="58"/>
      <c r="M86" s="81"/>
      <c r="N86" s="82"/>
      <c r="O86" s="82"/>
      <c r="P86" s="170">
        <f>P87+P110+P127+P145+P151+P160+P165+P174</f>
        <v>0</v>
      </c>
      <c r="Q86" s="82"/>
      <c r="R86" s="170">
        <f>R87+R110+R127+R145+R151+R160+R165+R174</f>
        <v>0</v>
      </c>
      <c r="S86" s="82"/>
      <c r="T86" s="171">
        <f>T87+T110+T127+T145+T151+T160+T165+T174</f>
        <v>0</v>
      </c>
      <c r="AT86" s="21" t="s">
        <v>74</v>
      </c>
      <c r="AU86" s="21" t="s">
        <v>108</v>
      </c>
      <c r="BK86" s="172">
        <f>BK87+BK110+BK127+BK145+BK151+BK160+BK165+BK174</f>
        <v>0</v>
      </c>
    </row>
    <row r="87" spans="2:65" s="10" customFormat="1" ht="37.35" customHeight="1">
      <c r="B87" s="173"/>
      <c r="C87" s="174"/>
      <c r="D87" s="175" t="s">
        <v>74</v>
      </c>
      <c r="E87" s="176" t="s">
        <v>133</v>
      </c>
      <c r="F87" s="176" t="s">
        <v>134</v>
      </c>
      <c r="G87" s="174"/>
      <c r="H87" s="174"/>
      <c r="I87" s="177"/>
      <c r="J87" s="178">
        <f>BK87</f>
        <v>0</v>
      </c>
      <c r="K87" s="174"/>
      <c r="L87" s="179"/>
      <c r="M87" s="180"/>
      <c r="N87" s="181"/>
      <c r="O87" s="181"/>
      <c r="P87" s="182">
        <f>SUM(P88:P109)</f>
        <v>0</v>
      </c>
      <c r="Q87" s="181"/>
      <c r="R87" s="182">
        <f>SUM(R88:R109)</f>
        <v>0</v>
      </c>
      <c r="S87" s="181"/>
      <c r="T87" s="183">
        <f>SUM(T88:T109)</f>
        <v>0</v>
      </c>
      <c r="AR87" s="184" t="s">
        <v>83</v>
      </c>
      <c r="AT87" s="185" t="s">
        <v>74</v>
      </c>
      <c r="AU87" s="185" t="s">
        <v>75</v>
      </c>
      <c r="AY87" s="184" t="s">
        <v>135</v>
      </c>
      <c r="BK87" s="186">
        <f>SUM(BK88:BK109)</f>
        <v>0</v>
      </c>
    </row>
    <row r="88" spans="2:65" s="1" customFormat="1" ht="25.5" customHeight="1">
      <c r="B88" s="38"/>
      <c r="C88" s="187" t="s">
        <v>83</v>
      </c>
      <c r="D88" s="187" t="s">
        <v>136</v>
      </c>
      <c r="E88" s="188" t="s">
        <v>137</v>
      </c>
      <c r="F88" s="189" t="s">
        <v>138</v>
      </c>
      <c r="G88" s="190" t="s">
        <v>139</v>
      </c>
      <c r="H88" s="191">
        <v>15</v>
      </c>
      <c r="I88" s="192"/>
      <c r="J88" s="193">
        <f t="shared" ref="J88:J109" si="0">ROUND(I88*H88,2)</f>
        <v>0</v>
      </c>
      <c r="K88" s="189" t="s">
        <v>140</v>
      </c>
      <c r="L88" s="194"/>
      <c r="M88" s="195" t="s">
        <v>37</v>
      </c>
      <c r="N88" s="196" t="s">
        <v>48</v>
      </c>
      <c r="O88" s="39"/>
      <c r="P88" s="197">
        <f t="shared" ref="P88:P109" si="1">O88*H88</f>
        <v>0</v>
      </c>
      <c r="Q88" s="197">
        <v>0</v>
      </c>
      <c r="R88" s="197">
        <f t="shared" ref="R88:R109" si="2">Q88*H88</f>
        <v>0</v>
      </c>
      <c r="S88" s="197">
        <v>0</v>
      </c>
      <c r="T88" s="198">
        <f t="shared" ref="T88:T109" si="3">S88*H88</f>
        <v>0</v>
      </c>
      <c r="AR88" s="21" t="s">
        <v>141</v>
      </c>
      <c r="AT88" s="21" t="s">
        <v>136</v>
      </c>
      <c r="AU88" s="21" t="s">
        <v>83</v>
      </c>
      <c r="AY88" s="21" t="s">
        <v>135</v>
      </c>
      <c r="BE88" s="199">
        <f t="shared" ref="BE88:BE109" si="4">IF(N88="základní",J88,0)</f>
        <v>0</v>
      </c>
      <c r="BF88" s="199">
        <f t="shared" ref="BF88:BF109" si="5">IF(N88="snížená",J88,0)</f>
        <v>0</v>
      </c>
      <c r="BG88" s="199">
        <f t="shared" ref="BG88:BG109" si="6">IF(N88="zákl. přenesená",J88,0)</f>
        <v>0</v>
      </c>
      <c r="BH88" s="199">
        <f t="shared" ref="BH88:BH109" si="7">IF(N88="sníž. přenesená",J88,0)</f>
        <v>0</v>
      </c>
      <c r="BI88" s="199">
        <f t="shared" ref="BI88:BI109" si="8">IF(N88="nulová",J88,0)</f>
        <v>0</v>
      </c>
      <c r="BJ88" s="21" t="s">
        <v>142</v>
      </c>
      <c r="BK88" s="199">
        <f t="shared" ref="BK88:BK109" si="9">ROUND(I88*H88,2)</f>
        <v>0</v>
      </c>
      <c r="BL88" s="21" t="s">
        <v>143</v>
      </c>
      <c r="BM88" s="21" t="s">
        <v>144</v>
      </c>
    </row>
    <row r="89" spans="2:65" s="1" customFormat="1" ht="25.5" customHeight="1">
      <c r="B89" s="38"/>
      <c r="C89" s="187" t="s">
        <v>85</v>
      </c>
      <c r="D89" s="187" t="s">
        <v>136</v>
      </c>
      <c r="E89" s="188" t="s">
        <v>145</v>
      </c>
      <c r="F89" s="189" t="s">
        <v>146</v>
      </c>
      <c r="G89" s="190" t="s">
        <v>139</v>
      </c>
      <c r="H89" s="191">
        <v>55</v>
      </c>
      <c r="I89" s="192"/>
      <c r="J89" s="193">
        <f t="shared" si="0"/>
        <v>0</v>
      </c>
      <c r="K89" s="189" t="s">
        <v>140</v>
      </c>
      <c r="L89" s="194"/>
      <c r="M89" s="195" t="s">
        <v>37</v>
      </c>
      <c r="N89" s="196" t="s">
        <v>48</v>
      </c>
      <c r="O89" s="39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AR89" s="21" t="s">
        <v>141</v>
      </c>
      <c r="AT89" s="21" t="s">
        <v>136</v>
      </c>
      <c r="AU89" s="21" t="s">
        <v>83</v>
      </c>
      <c r="AY89" s="21" t="s">
        <v>135</v>
      </c>
      <c r="BE89" s="199">
        <f t="shared" si="4"/>
        <v>0</v>
      </c>
      <c r="BF89" s="199">
        <f t="shared" si="5"/>
        <v>0</v>
      </c>
      <c r="BG89" s="199">
        <f t="shared" si="6"/>
        <v>0</v>
      </c>
      <c r="BH89" s="199">
        <f t="shared" si="7"/>
        <v>0</v>
      </c>
      <c r="BI89" s="199">
        <f t="shared" si="8"/>
        <v>0</v>
      </c>
      <c r="BJ89" s="21" t="s">
        <v>142</v>
      </c>
      <c r="BK89" s="199">
        <f t="shared" si="9"/>
        <v>0</v>
      </c>
      <c r="BL89" s="21" t="s">
        <v>143</v>
      </c>
      <c r="BM89" s="21" t="s">
        <v>147</v>
      </c>
    </row>
    <row r="90" spans="2:65" s="1" customFormat="1" ht="25.5" customHeight="1">
      <c r="B90" s="38"/>
      <c r="C90" s="187" t="s">
        <v>148</v>
      </c>
      <c r="D90" s="187" t="s">
        <v>136</v>
      </c>
      <c r="E90" s="188" t="s">
        <v>149</v>
      </c>
      <c r="F90" s="189" t="s">
        <v>150</v>
      </c>
      <c r="G90" s="190" t="s">
        <v>139</v>
      </c>
      <c r="H90" s="191">
        <v>151</v>
      </c>
      <c r="I90" s="192"/>
      <c r="J90" s="193">
        <f t="shared" si="0"/>
        <v>0</v>
      </c>
      <c r="K90" s="189" t="s">
        <v>140</v>
      </c>
      <c r="L90" s="194"/>
      <c r="M90" s="195" t="s">
        <v>37</v>
      </c>
      <c r="N90" s="196" t="s">
        <v>48</v>
      </c>
      <c r="O90" s="39"/>
      <c r="P90" s="197">
        <f t="shared" si="1"/>
        <v>0</v>
      </c>
      <c r="Q90" s="197">
        <v>0</v>
      </c>
      <c r="R90" s="197">
        <f t="shared" si="2"/>
        <v>0</v>
      </c>
      <c r="S90" s="197">
        <v>0</v>
      </c>
      <c r="T90" s="198">
        <f t="shared" si="3"/>
        <v>0</v>
      </c>
      <c r="AR90" s="21" t="s">
        <v>141</v>
      </c>
      <c r="AT90" s="21" t="s">
        <v>136</v>
      </c>
      <c r="AU90" s="21" t="s">
        <v>83</v>
      </c>
      <c r="AY90" s="21" t="s">
        <v>135</v>
      </c>
      <c r="BE90" s="199">
        <f t="shared" si="4"/>
        <v>0</v>
      </c>
      <c r="BF90" s="199">
        <f t="shared" si="5"/>
        <v>0</v>
      </c>
      <c r="BG90" s="199">
        <f t="shared" si="6"/>
        <v>0</v>
      </c>
      <c r="BH90" s="199">
        <f t="shared" si="7"/>
        <v>0</v>
      </c>
      <c r="BI90" s="199">
        <f t="shared" si="8"/>
        <v>0</v>
      </c>
      <c r="BJ90" s="21" t="s">
        <v>142</v>
      </c>
      <c r="BK90" s="199">
        <f t="shared" si="9"/>
        <v>0</v>
      </c>
      <c r="BL90" s="21" t="s">
        <v>143</v>
      </c>
      <c r="BM90" s="21" t="s">
        <v>151</v>
      </c>
    </row>
    <row r="91" spans="2:65" s="1" customFormat="1" ht="25.5" customHeight="1">
      <c r="B91" s="38"/>
      <c r="C91" s="187" t="s">
        <v>142</v>
      </c>
      <c r="D91" s="187" t="s">
        <v>136</v>
      </c>
      <c r="E91" s="188" t="s">
        <v>152</v>
      </c>
      <c r="F91" s="189" t="s">
        <v>153</v>
      </c>
      <c r="G91" s="190" t="s">
        <v>139</v>
      </c>
      <c r="H91" s="191">
        <v>8</v>
      </c>
      <c r="I91" s="192"/>
      <c r="J91" s="193">
        <f t="shared" si="0"/>
        <v>0</v>
      </c>
      <c r="K91" s="189" t="s">
        <v>140</v>
      </c>
      <c r="L91" s="194"/>
      <c r="M91" s="195" t="s">
        <v>37</v>
      </c>
      <c r="N91" s="196" t="s">
        <v>48</v>
      </c>
      <c r="O91" s="39"/>
      <c r="P91" s="197">
        <f t="shared" si="1"/>
        <v>0</v>
      </c>
      <c r="Q91" s="197">
        <v>0</v>
      </c>
      <c r="R91" s="197">
        <f t="shared" si="2"/>
        <v>0</v>
      </c>
      <c r="S91" s="197">
        <v>0</v>
      </c>
      <c r="T91" s="198">
        <f t="shared" si="3"/>
        <v>0</v>
      </c>
      <c r="AR91" s="21" t="s">
        <v>154</v>
      </c>
      <c r="AT91" s="21" t="s">
        <v>136</v>
      </c>
      <c r="AU91" s="21" t="s">
        <v>83</v>
      </c>
      <c r="AY91" s="21" t="s">
        <v>135</v>
      </c>
      <c r="BE91" s="199">
        <f t="shared" si="4"/>
        <v>0</v>
      </c>
      <c r="BF91" s="199">
        <f t="shared" si="5"/>
        <v>0</v>
      </c>
      <c r="BG91" s="199">
        <f t="shared" si="6"/>
        <v>0</v>
      </c>
      <c r="BH91" s="199">
        <f t="shared" si="7"/>
        <v>0</v>
      </c>
      <c r="BI91" s="199">
        <f t="shared" si="8"/>
        <v>0</v>
      </c>
      <c r="BJ91" s="21" t="s">
        <v>142</v>
      </c>
      <c r="BK91" s="199">
        <f t="shared" si="9"/>
        <v>0</v>
      </c>
      <c r="BL91" s="21" t="s">
        <v>154</v>
      </c>
      <c r="BM91" s="21" t="s">
        <v>155</v>
      </c>
    </row>
    <row r="92" spans="2:65" s="1" customFormat="1" ht="25.5" customHeight="1">
      <c r="B92" s="38"/>
      <c r="C92" s="187" t="s">
        <v>156</v>
      </c>
      <c r="D92" s="187" t="s">
        <v>136</v>
      </c>
      <c r="E92" s="188" t="s">
        <v>157</v>
      </c>
      <c r="F92" s="189" t="s">
        <v>158</v>
      </c>
      <c r="G92" s="190" t="s">
        <v>139</v>
      </c>
      <c r="H92" s="191">
        <v>81</v>
      </c>
      <c r="I92" s="192"/>
      <c r="J92" s="193">
        <f t="shared" si="0"/>
        <v>0</v>
      </c>
      <c r="K92" s="189" t="s">
        <v>140</v>
      </c>
      <c r="L92" s="194"/>
      <c r="M92" s="195" t="s">
        <v>37</v>
      </c>
      <c r="N92" s="196" t="s">
        <v>48</v>
      </c>
      <c r="O92" s="39"/>
      <c r="P92" s="197">
        <f t="shared" si="1"/>
        <v>0</v>
      </c>
      <c r="Q92" s="197">
        <v>0</v>
      </c>
      <c r="R92" s="197">
        <f t="shared" si="2"/>
        <v>0</v>
      </c>
      <c r="S92" s="197">
        <v>0</v>
      </c>
      <c r="T92" s="198">
        <f t="shared" si="3"/>
        <v>0</v>
      </c>
      <c r="AR92" s="21" t="s">
        <v>85</v>
      </c>
      <c r="AT92" s="21" t="s">
        <v>136</v>
      </c>
      <c r="AU92" s="21" t="s">
        <v>83</v>
      </c>
      <c r="AY92" s="21" t="s">
        <v>135</v>
      </c>
      <c r="BE92" s="199">
        <f t="shared" si="4"/>
        <v>0</v>
      </c>
      <c r="BF92" s="199">
        <f t="shared" si="5"/>
        <v>0</v>
      </c>
      <c r="BG92" s="199">
        <f t="shared" si="6"/>
        <v>0</v>
      </c>
      <c r="BH92" s="199">
        <f t="shared" si="7"/>
        <v>0</v>
      </c>
      <c r="BI92" s="199">
        <f t="shared" si="8"/>
        <v>0</v>
      </c>
      <c r="BJ92" s="21" t="s">
        <v>142</v>
      </c>
      <c r="BK92" s="199">
        <f t="shared" si="9"/>
        <v>0</v>
      </c>
      <c r="BL92" s="21" t="s">
        <v>83</v>
      </c>
      <c r="BM92" s="21" t="s">
        <v>159</v>
      </c>
    </row>
    <row r="93" spans="2:65" s="1" customFormat="1" ht="25.5" customHeight="1">
      <c r="B93" s="38"/>
      <c r="C93" s="187" t="s">
        <v>160</v>
      </c>
      <c r="D93" s="187" t="s">
        <v>136</v>
      </c>
      <c r="E93" s="188" t="s">
        <v>161</v>
      </c>
      <c r="F93" s="189" t="s">
        <v>162</v>
      </c>
      <c r="G93" s="190" t="s">
        <v>139</v>
      </c>
      <c r="H93" s="191">
        <v>15</v>
      </c>
      <c r="I93" s="192"/>
      <c r="J93" s="193">
        <f t="shared" si="0"/>
        <v>0</v>
      </c>
      <c r="K93" s="189" t="s">
        <v>140</v>
      </c>
      <c r="L93" s="194"/>
      <c r="M93" s="195" t="s">
        <v>37</v>
      </c>
      <c r="N93" s="196" t="s">
        <v>48</v>
      </c>
      <c r="O93" s="39"/>
      <c r="P93" s="197">
        <f t="shared" si="1"/>
        <v>0</v>
      </c>
      <c r="Q93" s="197">
        <v>0</v>
      </c>
      <c r="R93" s="197">
        <f t="shared" si="2"/>
        <v>0</v>
      </c>
      <c r="S93" s="197">
        <v>0</v>
      </c>
      <c r="T93" s="198">
        <f t="shared" si="3"/>
        <v>0</v>
      </c>
      <c r="AR93" s="21" t="s">
        <v>85</v>
      </c>
      <c r="AT93" s="21" t="s">
        <v>136</v>
      </c>
      <c r="AU93" s="21" t="s">
        <v>83</v>
      </c>
      <c r="AY93" s="21" t="s">
        <v>135</v>
      </c>
      <c r="BE93" s="199">
        <f t="shared" si="4"/>
        <v>0</v>
      </c>
      <c r="BF93" s="199">
        <f t="shared" si="5"/>
        <v>0</v>
      </c>
      <c r="BG93" s="199">
        <f t="shared" si="6"/>
        <v>0</v>
      </c>
      <c r="BH93" s="199">
        <f t="shared" si="7"/>
        <v>0</v>
      </c>
      <c r="BI93" s="199">
        <f t="shared" si="8"/>
        <v>0</v>
      </c>
      <c r="BJ93" s="21" t="s">
        <v>142</v>
      </c>
      <c r="BK93" s="199">
        <f t="shared" si="9"/>
        <v>0</v>
      </c>
      <c r="BL93" s="21" t="s">
        <v>83</v>
      </c>
      <c r="BM93" s="21" t="s">
        <v>163</v>
      </c>
    </row>
    <row r="94" spans="2:65" s="1" customFormat="1" ht="25.5" customHeight="1">
      <c r="B94" s="38"/>
      <c r="C94" s="187" t="s">
        <v>164</v>
      </c>
      <c r="D94" s="187" t="s">
        <v>136</v>
      </c>
      <c r="E94" s="188" t="s">
        <v>165</v>
      </c>
      <c r="F94" s="189" t="s">
        <v>166</v>
      </c>
      <c r="G94" s="190" t="s">
        <v>139</v>
      </c>
      <c r="H94" s="191">
        <v>8</v>
      </c>
      <c r="I94" s="192"/>
      <c r="J94" s="193">
        <f t="shared" si="0"/>
        <v>0</v>
      </c>
      <c r="K94" s="189" t="s">
        <v>140</v>
      </c>
      <c r="L94" s="194"/>
      <c r="M94" s="195" t="s">
        <v>37</v>
      </c>
      <c r="N94" s="196" t="s">
        <v>48</v>
      </c>
      <c r="O94" s="39"/>
      <c r="P94" s="197">
        <f t="shared" si="1"/>
        <v>0</v>
      </c>
      <c r="Q94" s="197">
        <v>0</v>
      </c>
      <c r="R94" s="197">
        <f t="shared" si="2"/>
        <v>0</v>
      </c>
      <c r="S94" s="197">
        <v>0</v>
      </c>
      <c r="T94" s="198">
        <f t="shared" si="3"/>
        <v>0</v>
      </c>
      <c r="AR94" s="21" t="s">
        <v>85</v>
      </c>
      <c r="AT94" s="21" t="s">
        <v>136</v>
      </c>
      <c r="AU94" s="21" t="s">
        <v>83</v>
      </c>
      <c r="AY94" s="21" t="s">
        <v>135</v>
      </c>
      <c r="BE94" s="199">
        <f t="shared" si="4"/>
        <v>0</v>
      </c>
      <c r="BF94" s="199">
        <f t="shared" si="5"/>
        <v>0</v>
      </c>
      <c r="BG94" s="199">
        <f t="shared" si="6"/>
        <v>0</v>
      </c>
      <c r="BH94" s="199">
        <f t="shared" si="7"/>
        <v>0</v>
      </c>
      <c r="BI94" s="199">
        <f t="shared" si="8"/>
        <v>0</v>
      </c>
      <c r="BJ94" s="21" t="s">
        <v>142</v>
      </c>
      <c r="BK94" s="199">
        <f t="shared" si="9"/>
        <v>0</v>
      </c>
      <c r="BL94" s="21" t="s">
        <v>83</v>
      </c>
      <c r="BM94" s="21" t="s">
        <v>167</v>
      </c>
    </row>
    <row r="95" spans="2:65" s="1" customFormat="1" ht="25.5" customHeight="1">
      <c r="B95" s="38"/>
      <c r="C95" s="187" t="s">
        <v>168</v>
      </c>
      <c r="D95" s="187" t="s">
        <v>136</v>
      </c>
      <c r="E95" s="188" t="s">
        <v>169</v>
      </c>
      <c r="F95" s="189" t="s">
        <v>170</v>
      </c>
      <c r="G95" s="190" t="s">
        <v>139</v>
      </c>
      <c r="H95" s="191">
        <v>99</v>
      </c>
      <c r="I95" s="192"/>
      <c r="J95" s="193">
        <f t="shared" si="0"/>
        <v>0</v>
      </c>
      <c r="K95" s="189" t="s">
        <v>140</v>
      </c>
      <c r="L95" s="194"/>
      <c r="M95" s="195" t="s">
        <v>37</v>
      </c>
      <c r="N95" s="196" t="s">
        <v>48</v>
      </c>
      <c r="O95" s="39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AR95" s="21" t="s">
        <v>85</v>
      </c>
      <c r="AT95" s="21" t="s">
        <v>136</v>
      </c>
      <c r="AU95" s="21" t="s">
        <v>83</v>
      </c>
      <c r="AY95" s="21" t="s">
        <v>135</v>
      </c>
      <c r="BE95" s="199">
        <f t="shared" si="4"/>
        <v>0</v>
      </c>
      <c r="BF95" s="199">
        <f t="shared" si="5"/>
        <v>0</v>
      </c>
      <c r="BG95" s="199">
        <f t="shared" si="6"/>
        <v>0</v>
      </c>
      <c r="BH95" s="199">
        <f t="shared" si="7"/>
        <v>0</v>
      </c>
      <c r="BI95" s="199">
        <f t="shared" si="8"/>
        <v>0</v>
      </c>
      <c r="BJ95" s="21" t="s">
        <v>142</v>
      </c>
      <c r="BK95" s="199">
        <f t="shared" si="9"/>
        <v>0</v>
      </c>
      <c r="BL95" s="21" t="s">
        <v>83</v>
      </c>
      <c r="BM95" s="21" t="s">
        <v>171</v>
      </c>
    </row>
    <row r="96" spans="2:65" s="1" customFormat="1" ht="25.5" customHeight="1">
      <c r="B96" s="38"/>
      <c r="C96" s="187" t="s">
        <v>172</v>
      </c>
      <c r="D96" s="187" t="s">
        <v>136</v>
      </c>
      <c r="E96" s="188" t="s">
        <v>173</v>
      </c>
      <c r="F96" s="189" t="s">
        <v>174</v>
      </c>
      <c r="G96" s="190" t="s">
        <v>139</v>
      </c>
      <c r="H96" s="191">
        <v>99</v>
      </c>
      <c r="I96" s="192"/>
      <c r="J96" s="193">
        <f t="shared" si="0"/>
        <v>0</v>
      </c>
      <c r="K96" s="189" t="s">
        <v>140</v>
      </c>
      <c r="L96" s="194"/>
      <c r="M96" s="195" t="s">
        <v>37</v>
      </c>
      <c r="N96" s="196" t="s">
        <v>48</v>
      </c>
      <c r="O96" s="39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AR96" s="21" t="s">
        <v>85</v>
      </c>
      <c r="AT96" s="21" t="s">
        <v>136</v>
      </c>
      <c r="AU96" s="21" t="s">
        <v>83</v>
      </c>
      <c r="AY96" s="21" t="s">
        <v>135</v>
      </c>
      <c r="BE96" s="199">
        <f t="shared" si="4"/>
        <v>0</v>
      </c>
      <c r="BF96" s="199">
        <f t="shared" si="5"/>
        <v>0</v>
      </c>
      <c r="BG96" s="199">
        <f t="shared" si="6"/>
        <v>0</v>
      </c>
      <c r="BH96" s="199">
        <f t="shared" si="7"/>
        <v>0</v>
      </c>
      <c r="BI96" s="199">
        <f t="shared" si="8"/>
        <v>0</v>
      </c>
      <c r="BJ96" s="21" t="s">
        <v>142</v>
      </c>
      <c r="BK96" s="199">
        <f t="shared" si="9"/>
        <v>0</v>
      </c>
      <c r="BL96" s="21" t="s">
        <v>83</v>
      </c>
      <c r="BM96" s="21" t="s">
        <v>175</v>
      </c>
    </row>
    <row r="97" spans="2:65" s="1" customFormat="1" ht="25.5" customHeight="1">
      <c r="B97" s="38"/>
      <c r="C97" s="187" t="s">
        <v>176</v>
      </c>
      <c r="D97" s="187" t="s">
        <v>136</v>
      </c>
      <c r="E97" s="188" t="s">
        <v>177</v>
      </c>
      <c r="F97" s="189" t="s">
        <v>178</v>
      </c>
      <c r="G97" s="190" t="s">
        <v>139</v>
      </c>
      <c r="H97" s="191">
        <v>1000</v>
      </c>
      <c r="I97" s="192"/>
      <c r="J97" s="193">
        <f t="shared" si="0"/>
        <v>0</v>
      </c>
      <c r="K97" s="189" t="s">
        <v>140</v>
      </c>
      <c r="L97" s="194"/>
      <c r="M97" s="195" t="s">
        <v>37</v>
      </c>
      <c r="N97" s="196" t="s">
        <v>48</v>
      </c>
      <c r="O97" s="39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AR97" s="21" t="s">
        <v>85</v>
      </c>
      <c r="AT97" s="21" t="s">
        <v>136</v>
      </c>
      <c r="AU97" s="21" t="s">
        <v>83</v>
      </c>
      <c r="AY97" s="21" t="s">
        <v>135</v>
      </c>
      <c r="BE97" s="199">
        <f t="shared" si="4"/>
        <v>0</v>
      </c>
      <c r="BF97" s="199">
        <f t="shared" si="5"/>
        <v>0</v>
      </c>
      <c r="BG97" s="199">
        <f t="shared" si="6"/>
        <v>0</v>
      </c>
      <c r="BH97" s="199">
        <f t="shared" si="7"/>
        <v>0</v>
      </c>
      <c r="BI97" s="199">
        <f t="shared" si="8"/>
        <v>0</v>
      </c>
      <c r="BJ97" s="21" t="s">
        <v>142</v>
      </c>
      <c r="BK97" s="199">
        <f t="shared" si="9"/>
        <v>0</v>
      </c>
      <c r="BL97" s="21" t="s">
        <v>83</v>
      </c>
      <c r="BM97" s="21" t="s">
        <v>179</v>
      </c>
    </row>
    <row r="98" spans="2:65" s="1" customFormat="1" ht="76.5" customHeight="1">
      <c r="B98" s="38"/>
      <c r="C98" s="200" t="s">
        <v>180</v>
      </c>
      <c r="D98" s="200" t="s">
        <v>181</v>
      </c>
      <c r="E98" s="201" t="s">
        <v>182</v>
      </c>
      <c r="F98" s="202" t="s">
        <v>183</v>
      </c>
      <c r="G98" s="203" t="s">
        <v>139</v>
      </c>
      <c r="H98" s="204">
        <v>221</v>
      </c>
      <c r="I98" s="205"/>
      <c r="J98" s="206">
        <f t="shared" si="0"/>
        <v>0</v>
      </c>
      <c r="K98" s="202" t="s">
        <v>140</v>
      </c>
      <c r="L98" s="58"/>
      <c r="M98" s="207" t="s">
        <v>37</v>
      </c>
      <c r="N98" s="208" t="s">
        <v>48</v>
      </c>
      <c r="O98" s="39"/>
      <c r="P98" s="197">
        <f t="shared" si="1"/>
        <v>0</v>
      </c>
      <c r="Q98" s="197">
        <v>0</v>
      </c>
      <c r="R98" s="197">
        <f t="shared" si="2"/>
        <v>0</v>
      </c>
      <c r="S98" s="197">
        <v>0</v>
      </c>
      <c r="T98" s="198">
        <f t="shared" si="3"/>
        <v>0</v>
      </c>
      <c r="AR98" s="21" t="s">
        <v>83</v>
      </c>
      <c r="AT98" s="21" t="s">
        <v>181</v>
      </c>
      <c r="AU98" s="21" t="s">
        <v>83</v>
      </c>
      <c r="AY98" s="21" t="s">
        <v>135</v>
      </c>
      <c r="BE98" s="199">
        <f t="shared" si="4"/>
        <v>0</v>
      </c>
      <c r="BF98" s="199">
        <f t="shared" si="5"/>
        <v>0</v>
      </c>
      <c r="BG98" s="199">
        <f t="shared" si="6"/>
        <v>0</v>
      </c>
      <c r="BH98" s="199">
        <f t="shared" si="7"/>
        <v>0</v>
      </c>
      <c r="BI98" s="199">
        <f t="shared" si="8"/>
        <v>0</v>
      </c>
      <c r="BJ98" s="21" t="s">
        <v>142</v>
      </c>
      <c r="BK98" s="199">
        <f t="shared" si="9"/>
        <v>0</v>
      </c>
      <c r="BL98" s="21" t="s">
        <v>83</v>
      </c>
      <c r="BM98" s="21" t="s">
        <v>184</v>
      </c>
    </row>
    <row r="99" spans="2:65" s="1" customFormat="1" ht="51" customHeight="1">
      <c r="B99" s="38"/>
      <c r="C99" s="200" t="s">
        <v>185</v>
      </c>
      <c r="D99" s="200" t="s">
        <v>181</v>
      </c>
      <c r="E99" s="201" t="s">
        <v>186</v>
      </c>
      <c r="F99" s="202" t="s">
        <v>187</v>
      </c>
      <c r="G99" s="203" t="s">
        <v>139</v>
      </c>
      <c r="H99" s="204">
        <v>1310</v>
      </c>
      <c r="I99" s="205"/>
      <c r="J99" s="206">
        <f t="shared" si="0"/>
        <v>0</v>
      </c>
      <c r="K99" s="202" t="s">
        <v>140</v>
      </c>
      <c r="L99" s="58"/>
      <c r="M99" s="207" t="s">
        <v>37</v>
      </c>
      <c r="N99" s="208" t="s">
        <v>48</v>
      </c>
      <c r="O99" s="39"/>
      <c r="P99" s="197">
        <f t="shared" si="1"/>
        <v>0</v>
      </c>
      <c r="Q99" s="197">
        <v>0</v>
      </c>
      <c r="R99" s="197">
        <f t="shared" si="2"/>
        <v>0</v>
      </c>
      <c r="S99" s="197">
        <v>0</v>
      </c>
      <c r="T99" s="198">
        <f t="shared" si="3"/>
        <v>0</v>
      </c>
      <c r="AR99" s="21" t="s">
        <v>83</v>
      </c>
      <c r="AT99" s="21" t="s">
        <v>181</v>
      </c>
      <c r="AU99" s="21" t="s">
        <v>83</v>
      </c>
      <c r="AY99" s="21" t="s">
        <v>135</v>
      </c>
      <c r="BE99" s="199">
        <f t="shared" si="4"/>
        <v>0</v>
      </c>
      <c r="BF99" s="199">
        <f t="shared" si="5"/>
        <v>0</v>
      </c>
      <c r="BG99" s="199">
        <f t="shared" si="6"/>
        <v>0</v>
      </c>
      <c r="BH99" s="199">
        <f t="shared" si="7"/>
        <v>0</v>
      </c>
      <c r="BI99" s="199">
        <f t="shared" si="8"/>
        <v>0</v>
      </c>
      <c r="BJ99" s="21" t="s">
        <v>142</v>
      </c>
      <c r="BK99" s="199">
        <f t="shared" si="9"/>
        <v>0</v>
      </c>
      <c r="BL99" s="21" t="s">
        <v>83</v>
      </c>
      <c r="BM99" s="21" t="s">
        <v>188</v>
      </c>
    </row>
    <row r="100" spans="2:65" s="1" customFormat="1" ht="63.75" customHeight="1">
      <c r="B100" s="38"/>
      <c r="C100" s="200" t="s">
        <v>189</v>
      </c>
      <c r="D100" s="200" t="s">
        <v>181</v>
      </c>
      <c r="E100" s="201" t="s">
        <v>190</v>
      </c>
      <c r="F100" s="202" t="s">
        <v>191</v>
      </c>
      <c r="G100" s="203" t="s">
        <v>192</v>
      </c>
      <c r="H100" s="204">
        <v>2</v>
      </c>
      <c r="I100" s="205"/>
      <c r="J100" s="206">
        <f t="shared" si="0"/>
        <v>0</v>
      </c>
      <c r="K100" s="202" t="s">
        <v>140</v>
      </c>
      <c r="L100" s="58"/>
      <c r="M100" s="207" t="s">
        <v>37</v>
      </c>
      <c r="N100" s="208" t="s">
        <v>48</v>
      </c>
      <c r="O100" s="39"/>
      <c r="P100" s="197">
        <f t="shared" si="1"/>
        <v>0</v>
      </c>
      <c r="Q100" s="197">
        <v>0</v>
      </c>
      <c r="R100" s="197">
        <f t="shared" si="2"/>
        <v>0</v>
      </c>
      <c r="S100" s="197">
        <v>0</v>
      </c>
      <c r="T100" s="198">
        <f t="shared" si="3"/>
        <v>0</v>
      </c>
      <c r="AR100" s="21" t="s">
        <v>83</v>
      </c>
      <c r="AT100" s="21" t="s">
        <v>181</v>
      </c>
      <c r="AU100" s="21" t="s">
        <v>83</v>
      </c>
      <c r="AY100" s="21" t="s">
        <v>135</v>
      </c>
      <c r="BE100" s="199">
        <f t="shared" si="4"/>
        <v>0</v>
      </c>
      <c r="BF100" s="199">
        <f t="shared" si="5"/>
        <v>0</v>
      </c>
      <c r="BG100" s="199">
        <f t="shared" si="6"/>
        <v>0</v>
      </c>
      <c r="BH100" s="199">
        <f t="shared" si="7"/>
        <v>0</v>
      </c>
      <c r="BI100" s="199">
        <f t="shared" si="8"/>
        <v>0</v>
      </c>
      <c r="BJ100" s="21" t="s">
        <v>142</v>
      </c>
      <c r="BK100" s="199">
        <f t="shared" si="9"/>
        <v>0</v>
      </c>
      <c r="BL100" s="21" t="s">
        <v>83</v>
      </c>
      <c r="BM100" s="21" t="s">
        <v>193</v>
      </c>
    </row>
    <row r="101" spans="2:65" s="1" customFormat="1" ht="63.75" customHeight="1">
      <c r="B101" s="38"/>
      <c r="C101" s="200" t="s">
        <v>194</v>
      </c>
      <c r="D101" s="200" t="s">
        <v>181</v>
      </c>
      <c r="E101" s="201" t="s">
        <v>195</v>
      </c>
      <c r="F101" s="202" t="s">
        <v>196</v>
      </c>
      <c r="G101" s="203" t="s">
        <v>192</v>
      </c>
      <c r="H101" s="204">
        <v>4</v>
      </c>
      <c r="I101" s="205"/>
      <c r="J101" s="206">
        <f t="shared" si="0"/>
        <v>0</v>
      </c>
      <c r="K101" s="202" t="s">
        <v>140</v>
      </c>
      <c r="L101" s="58"/>
      <c r="M101" s="207" t="s">
        <v>37</v>
      </c>
      <c r="N101" s="208" t="s">
        <v>48</v>
      </c>
      <c r="O101" s="39"/>
      <c r="P101" s="197">
        <f t="shared" si="1"/>
        <v>0</v>
      </c>
      <c r="Q101" s="197">
        <v>0</v>
      </c>
      <c r="R101" s="197">
        <f t="shared" si="2"/>
        <v>0</v>
      </c>
      <c r="S101" s="197">
        <v>0</v>
      </c>
      <c r="T101" s="198">
        <f t="shared" si="3"/>
        <v>0</v>
      </c>
      <c r="AR101" s="21" t="s">
        <v>83</v>
      </c>
      <c r="AT101" s="21" t="s">
        <v>181</v>
      </c>
      <c r="AU101" s="21" t="s">
        <v>83</v>
      </c>
      <c r="AY101" s="21" t="s">
        <v>135</v>
      </c>
      <c r="BE101" s="199">
        <f t="shared" si="4"/>
        <v>0</v>
      </c>
      <c r="BF101" s="199">
        <f t="shared" si="5"/>
        <v>0</v>
      </c>
      <c r="BG101" s="199">
        <f t="shared" si="6"/>
        <v>0</v>
      </c>
      <c r="BH101" s="199">
        <f t="shared" si="7"/>
        <v>0</v>
      </c>
      <c r="BI101" s="199">
        <f t="shared" si="8"/>
        <v>0</v>
      </c>
      <c r="BJ101" s="21" t="s">
        <v>142</v>
      </c>
      <c r="BK101" s="199">
        <f t="shared" si="9"/>
        <v>0</v>
      </c>
      <c r="BL101" s="21" t="s">
        <v>83</v>
      </c>
      <c r="BM101" s="21" t="s">
        <v>197</v>
      </c>
    </row>
    <row r="102" spans="2:65" s="1" customFormat="1" ht="63.75" customHeight="1">
      <c r="B102" s="38"/>
      <c r="C102" s="200" t="s">
        <v>10</v>
      </c>
      <c r="D102" s="200" t="s">
        <v>181</v>
      </c>
      <c r="E102" s="201" t="s">
        <v>198</v>
      </c>
      <c r="F102" s="202" t="s">
        <v>199</v>
      </c>
      <c r="G102" s="203" t="s">
        <v>192</v>
      </c>
      <c r="H102" s="204">
        <v>10</v>
      </c>
      <c r="I102" s="205"/>
      <c r="J102" s="206">
        <f t="shared" si="0"/>
        <v>0</v>
      </c>
      <c r="K102" s="202" t="s">
        <v>140</v>
      </c>
      <c r="L102" s="58"/>
      <c r="M102" s="207" t="s">
        <v>37</v>
      </c>
      <c r="N102" s="208" t="s">
        <v>48</v>
      </c>
      <c r="O102" s="39"/>
      <c r="P102" s="197">
        <f t="shared" si="1"/>
        <v>0</v>
      </c>
      <c r="Q102" s="197">
        <v>0</v>
      </c>
      <c r="R102" s="197">
        <f t="shared" si="2"/>
        <v>0</v>
      </c>
      <c r="S102" s="197">
        <v>0</v>
      </c>
      <c r="T102" s="198">
        <f t="shared" si="3"/>
        <v>0</v>
      </c>
      <c r="AR102" s="21" t="s">
        <v>83</v>
      </c>
      <c r="AT102" s="21" t="s">
        <v>181</v>
      </c>
      <c r="AU102" s="21" t="s">
        <v>83</v>
      </c>
      <c r="AY102" s="21" t="s">
        <v>135</v>
      </c>
      <c r="BE102" s="199">
        <f t="shared" si="4"/>
        <v>0</v>
      </c>
      <c r="BF102" s="199">
        <f t="shared" si="5"/>
        <v>0</v>
      </c>
      <c r="BG102" s="199">
        <f t="shared" si="6"/>
        <v>0</v>
      </c>
      <c r="BH102" s="199">
        <f t="shared" si="7"/>
        <v>0</v>
      </c>
      <c r="BI102" s="199">
        <f t="shared" si="8"/>
        <v>0</v>
      </c>
      <c r="BJ102" s="21" t="s">
        <v>142</v>
      </c>
      <c r="BK102" s="199">
        <f t="shared" si="9"/>
        <v>0</v>
      </c>
      <c r="BL102" s="21" t="s">
        <v>83</v>
      </c>
      <c r="BM102" s="21" t="s">
        <v>200</v>
      </c>
    </row>
    <row r="103" spans="2:65" s="1" customFormat="1" ht="63.75" customHeight="1">
      <c r="B103" s="38"/>
      <c r="C103" s="200" t="s">
        <v>201</v>
      </c>
      <c r="D103" s="200" t="s">
        <v>181</v>
      </c>
      <c r="E103" s="201" t="s">
        <v>202</v>
      </c>
      <c r="F103" s="202" t="s">
        <v>203</v>
      </c>
      <c r="G103" s="203" t="s">
        <v>192</v>
      </c>
      <c r="H103" s="204">
        <v>2</v>
      </c>
      <c r="I103" s="205"/>
      <c r="J103" s="206">
        <f t="shared" si="0"/>
        <v>0</v>
      </c>
      <c r="K103" s="202" t="s">
        <v>140</v>
      </c>
      <c r="L103" s="58"/>
      <c r="M103" s="207" t="s">
        <v>37</v>
      </c>
      <c r="N103" s="208" t="s">
        <v>48</v>
      </c>
      <c r="O103" s="39"/>
      <c r="P103" s="197">
        <f t="shared" si="1"/>
        <v>0</v>
      </c>
      <c r="Q103" s="197">
        <v>0</v>
      </c>
      <c r="R103" s="197">
        <f t="shared" si="2"/>
        <v>0</v>
      </c>
      <c r="S103" s="197">
        <v>0</v>
      </c>
      <c r="T103" s="198">
        <f t="shared" si="3"/>
        <v>0</v>
      </c>
      <c r="AR103" s="21" t="s">
        <v>83</v>
      </c>
      <c r="AT103" s="21" t="s">
        <v>181</v>
      </c>
      <c r="AU103" s="21" t="s">
        <v>83</v>
      </c>
      <c r="AY103" s="21" t="s">
        <v>135</v>
      </c>
      <c r="BE103" s="199">
        <f t="shared" si="4"/>
        <v>0</v>
      </c>
      <c r="BF103" s="199">
        <f t="shared" si="5"/>
        <v>0</v>
      </c>
      <c r="BG103" s="199">
        <f t="shared" si="6"/>
        <v>0</v>
      </c>
      <c r="BH103" s="199">
        <f t="shared" si="7"/>
        <v>0</v>
      </c>
      <c r="BI103" s="199">
        <f t="shared" si="8"/>
        <v>0</v>
      </c>
      <c r="BJ103" s="21" t="s">
        <v>142</v>
      </c>
      <c r="BK103" s="199">
        <f t="shared" si="9"/>
        <v>0</v>
      </c>
      <c r="BL103" s="21" t="s">
        <v>83</v>
      </c>
      <c r="BM103" s="21" t="s">
        <v>204</v>
      </c>
    </row>
    <row r="104" spans="2:65" s="1" customFormat="1" ht="38.25" customHeight="1">
      <c r="B104" s="38"/>
      <c r="C104" s="200" t="s">
        <v>205</v>
      </c>
      <c r="D104" s="200" t="s">
        <v>181</v>
      </c>
      <c r="E104" s="201" t="s">
        <v>206</v>
      </c>
      <c r="F104" s="202" t="s">
        <v>207</v>
      </c>
      <c r="G104" s="203" t="s">
        <v>192</v>
      </c>
      <c r="H104" s="204">
        <v>20</v>
      </c>
      <c r="I104" s="205"/>
      <c r="J104" s="206">
        <f t="shared" si="0"/>
        <v>0</v>
      </c>
      <c r="K104" s="202" t="s">
        <v>140</v>
      </c>
      <c r="L104" s="58"/>
      <c r="M104" s="207" t="s">
        <v>37</v>
      </c>
      <c r="N104" s="208" t="s">
        <v>48</v>
      </c>
      <c r="O104" s="39"/>
      <c r="P104" s="197">
        <f t="shared" si="1"/>
        <v>0</v>
      </c>
      <c r="Q104" s="197">
        <v>0</v>
      </c>
      <c r="R104" s="197">
        <f t="shared" si="2"/>
        <v>0</v>
      </c>
      <c r="S104" s="197">
        <v>0</v>
      </c>
      <c r="T104" s="198">
        <f t="shared" si="3"/>
        <v>0</v>
      </c>
      <c r="AR104" s="21" t="s">
        <v>83</v>
      </c>
      <c r="AT104" s="21" t="s">
        <v>181</v>
      </c>
      <c r="AU104" s="21" t="s">
        <v>83</v>
      </c>
      <c r="AY104" s="21" t="s">
        <v>135</v>
      </c>
      <c r="BE104" s="199">
        <f t="shared" si="4"/>
        <v>0</v>
      </c>
      <c r="BF104" s="199">
        <f t="shared" si="5"/>
        <v>0</v>
      </c>
      <c r="BG104" s="199">
        <f t="shared" si="6"/>
        <v>0</v>
      </c>
      <c r="BH104" s="199">
        <f t="shared" si="7"/>
        <v>0</v>
      </c>
      <c r="BI104" s="199">
        <f t="shared" si="8"/>
        <v>0</v>
      </c>
      <c r="BJ104" s="21" t="s">
        <v>142</v>
      </c>
      <c r="BK104" s="199">
        <f t="shared" si="9"/>
        <v>0</v>
      </c>
      <c r="BL104" s="21" t="s">
        <v>83</v>
      </c>
      <c r="BM104" s="21" t="s">
        <v>208</v>
      </c>
    </row>
    <row r="105" spans="2:65" s="1" customFormat="1" ht="63.75" customHeight="1">
      <c r="B105" s="38"/>
      <c r="C105" s="200" t="s">
        <v>209</v>
      </c>
      <c r="D105" s="200" t="s">
        <v>181</v>
      </c>
      <c r="E105" s="201" t="s">
        <v>210</v>
      </c>
      <c r="F105" s="202" t="s">
        <v>211</v>
      </c>
      <c r="G105" s="203" t="s">
        <v>192</v>
      </c>
      <c r="H105" s="204">
        <v>4</v>
      </c>
      <c r="I105" s="205"/>
      <c r="J105" s="206">
        <f t="shared" si="0"/>
        <v>0</v>
      </c>
      <c r="K105" s="202" t="s">
        <v>140</v>
      </c>
      <c r="L105" s="58"/>
      <c r="M105" s="207" t="s">
        <v>37</v>
      </c>
      <c r="N105" s="208" t="s">
        <v>48</v>
      </c>
      <c r="O105" s="39"/>
      <c r="P105" s="197">
        <f t="shared" si="1"/>
        <v>0</v>
      </c>
      <c r="Q105" s="197">
        <v>0</v>
      </c>
      <c r="R105" s="197">
        <f t="shared" si="2"/>
        <v>0</v>
      </c>
      <c r="S105" s="197">
        <v>0</v>
      </c>
      <c r="T105" s="198">
        <f t="shared" si="3"/>
        <v>0</v>
      </c>
      <c r="AR105" s="21" t="s">
        <v>83</v>
      </c>
      <c r="AT105" s="21" t="s">
        <v>181</v>
      </c>
      <c r="AU105" s="21" t="s">
        <v>83</v>
      </c>
      <c r="AY105" s="21" t="s">
        <v>135</v>
      </c>
      <c r="BE105" s="199">
        <f t="shared" si="4"/>
        <v>0</v>
      </c>
      <c r="BF105" s="199">
        <f t="shared" si="5"/>
        <v>0</v>
      </c>
      <c r="BG105" s="199">
        <f t="shared" si="6"/>
        <v>0</v>
      </c>
      <c r="BH105" s="199">
        <f t="shared" si="7"/>
        <v>0</v>
      </c>
      <c r="BI105" s="199">
        <f t="shared" si="8"/>
        <v>0</v>
      </c>
      <c r="BJ105" s="21" t="s">
        <v>142</v>
      </c>
      <c r="BK105" s="199">
        <f t="shared" si="9"/>
        <v>0</v>
      </c>
      <c r="BL105" s="21" t="s">
        <v>83</v>
      </c>
      <c r="BM105" s="21" t="s">
        <v>212</v>
      </c>
    </row>
    <row r="106" spans="2:65" s="1" customFormat="1" ht="38.25" customHeight="1">
      <c r="B106" s="38"/>
      <c r="C106" s="187" t="s">
        <v>213</v>
      </c>
      <c r="D106" s="187" t="s">
        <v>136</v>
      </c>
      <c r="E106" s="188" t="s">
        <v>214</v>
      </c>
      <c r="F106" s="189" t="s">
        <v>215</v>
      </c>
      <c r="G106" s="190" t="s">
        <v>192</v>
      </c>
      <c r="H106" s="191">
        <v>4</v>
      </c>
      <c r="I106" s="192"/>
      <c r="J106" s="193">
        <f t="shared" si="0"/>
        <v>0</v>
      </c>
      <c r="K106" s="189" t="s">
        <v>140</v>
      </c>
      <c r="L106" s="194"/>
      <c r="M106" s="195" t="s">
        <v>37</v>
      </c>
      <c r="N106" s="196" t="s">
        <v>48</v>
      </c>
      <c r="O106" s="39"/>
      <c r="P106" s="197">
        <f t="shared" si="1"/>
        <v>0</v>
      </c>
      <c r="Q106" s="197">
        <v>0</v>
      </c>
      <c r="R106" s="197">
        <f t="shared" si="2"/>
        <v>0</v>
      </c>
      <c r="S106" s="197">
        <v>0</v>
      </c>
      <c r="T106" s="198">
        <f t="shared" si="3"/>
        <v>0</v>
      </c>
      <c r="AR106" s="21" t="s">
        <v>141</v>
      </c>
      <c r="AT106" s="21" t="s">
        <v>136</v>
      </c>
      <c r="AU106" s="21" t="s">
        <v>83</v>
      </c>
      <c r="AY106" s="21" t="s">
        <v>135</v>
      </c>
      <c r="BE106" s="199">
        <f t="shared" si="4"/>
        <v>0</v>
      </c>
      <c r="BF106" s="199">
        <f t="shared" si="5"/>
        <v>0</v>
      </c>
      <c r="BG106" s="199">
        <f t="shared" si="6"/>
        <v>0</v>
      </c>
      <c r="BH106" s="199">
        <f t="shared" si="7"/>
        <v>0</v>
      </c>
      <c r="BI106" s="199">
        <f t="shared" si="8"/>
        <v>0</v>
      </c>
      <c r="BJ106" s="21" t="s">
        <v>142</v>
      </c>
      <c r="BK106" s="199">
        <f t="shared" si="9"/>
        <v>0</v>
      </c>
      <c r="BL106" s="21" t="s">
        <v>143</v>
      </c>
      <c r="BM106" s="21" t="s">
        <v>216</v>
      </c>
    </row>
    <row r="107" spans="2:65" s="1" customFormat="1" ht="25.5" customHeight="1">
      <c r="B107" s="38"/>
      <c r="C107" s="200" t="s">
        <v>217</v>
      </c>
      <c r="D107" s="200" t="s">
        <v>181</v>
      </c>
      <c r="E107" s="201" t="s">
        <v>218</v>
      </c>
      <c r="F107" s="202" t="s">
        <v>219</v>
      </c>
      <c r="G107" s="203" t="s">
        <v>192</v>
      </c>
      <c r="H107" s="204">
        <v>8</v>
      </c>
      <c r="I107" s="205"/>
      <c r="J107" s="206">
        <f t="shared" si="0"/>
        <v>0</v>
      </c>
      <c r="K107" s="202" t="s">
        <v>140</v>
      </c>
      <c r="L107" s="58"/>
      <c r="M107" s="207" t="s">
        <v>37</v>
      </c>
      <c r="N107" s="208" t="s">
        <v>48</v>
      </c>
      <c r="O107" s="39"/>
      <c r="P107" s="197">
        <f t="shared" si="1"/>
        <v>0</v>
      </c>
      <c r="Q107" s="197">
        <v>0</v>
      </c>
      <c r="R107" s="197">
        <f t="shared" si="2"/>
        <v>0</v>
      </c>
      <c r="S107" s="197">
        <v>0</v>
      </c>
      <c r="T107" s="198">
        <f t="shared" si="3"/>
        <v>0</v>
      </c>
      <c r="AR107" s="21" t="s">
        <v>143</v>
      </c>
      <c r="AT107" s="21" t="s">
        <v>181</v>
      </c>
      <c r="AU107" s="21" t="s">
        <v>83</v>
      </c>
      <c r="AY107" s="21" t="s">
        <v>135</v>
      </c>
      <c r="BE107" s="199">
        <f t="shared" si="4"/>
        <v>0</v>
      </c>
      <c r="BF107" s="199">
        <f t="shared" si="5"/>
        <v>0</v>
      </c>
      <c r="BG107" s="199">
        <f t="shared" si="6"/>
        <v>0</v>
      </c>
      <c r="BH107" s="199">
        <f t="shared" si="7"/>
        <v>0</v>
      </c>
      <c r="BI107" s="199">
        <f t="shared" si="8"/>
        <v>0</v>
      </c>
      <c r="BJ107" s="21" t="s">
        <v>142</v>
      </c>
      <c r="BK107" s="199">
        <f t="shared" si="9"/>
        <v>0</v>
      </c>
      <c r="BL107" s="21" t="s">
        <v>143</v>
      </c>
      <c r="BM107" s="21" t="s">
        <v>220</v>
      </c>
    </row>
    <row r="108" spans="2:65" s="1" customFormat="1" ht="16.5" customHeight="1">
      <c r="B108" s="38"/>
      <c r="C108" s="200" t="s">
        <v>9</v>
      </c>
      <c r="D108" s="200" t="s">
        <v>181</v>
      </c>
      <c r="E108" s="201" t="s">
        <v>221</v>
      </c>
      <c r="F108" s="202" t="s">
        <v>222</v>
      </c>
      <c r="G108" s="203" t="s">
        <v>192</v>
      </c>
      <c r="H108" s="204">
        <v>9</v>
      </c>
      <c r="I108" s="205"/>
      <c r="J108" s="206">
        <f t="shared" si="0"/>
        <v>0</v>
      </c>
      <c r="K108" s="202" t="s">
        <v>140</v>
      </c>
      <c r="L108" s="58"/>
      <c r="M108" s="207" t="s">
        <v>37</v>
      </c>
      <c r="N108" s="208" t="s">
        <v>48</v>
      </c>
      <c r="O108" s="39"/>
      <c r="P108" s="197">
        <f t="shared" si="1"/>
        <v>0</v>
      </c>
      <c r="Q108" s="197">
        <v>0</v>
      </c>
      <c r="R108" s="197">
        <f t="shared" si="2"/>
        <v>0</v>
      </c>
      <c r="S108" s="197">
        <v>0</v>
      </c>
      <c r="T108" s="198">
        <f t="shared" si="3"/>
        <v>0</v>
      </c>
      <c r="AR108" s="21" t="s">
        <v>143</v>
      </c>
      <c r="AT108" s="21" t="s">
        <v>181</v>
      </c>
      <c r="AU108" s="21" t="s">
        <v>83</v>
      </c>
      <c r="AY108" s="21" t="s">
        <v>135</v>
      </c>
      <c r="BE108" s="199">
        <f t="shared" si="4"/>
        <v>0</v>
      </c>
      <c r="BF108" s="199">
        <f t="shared" si="5"/>
        <v>0</v>
      </c>
      <c r="BG108" s="199">
        <f t="shared" si="6"/>
        <v>0</v>
      </c>
      <c r="BH108" s="199">
        <f t="shared" si="7"/>
        <v>0</v>
      </c>
      <c r="BI108" s="199">
        <f t="shared" si="8"/>
        <v>0</v>
      </c>
      <c r="BJ108" s="21" t="s">
        <v>142</v>
      </c>
      <c r="BK108" s="199">
        <f t="shared" si="9"/>
        <v>0</v>
      </c>
      <c r="BL108" s="21" t="s">
        <v>143</v>
      </c>
      <c r="BM108" s="21" t="s">
        <v>223</v>
      </c>
    </row>
    <row r="109" spans="2:65" s="1" customFormat="1" ht="16.5" customHeight="1">
      <c r="B109" s="38"/>
      <c r="C109" s="200" t="s">
        <v>224</v>
      </c>
      <c r="D109" s="200" t="s">
        <v>181</v>
      </c>
      <c r="E109" s="201" t="s">
        <v>225</v>
      </c>
      <c r="F109" s="202" t="s">
        <v>226</v>
      </c>
      <c r="G109" s="203" t="s">
        <v>227</v>
      </c>
      <c r="H109" s="204">
        <v>158</v>
      </c>
      <c r="I109" s="205"/>
      <c r="J109" s="206">
        <f t="shared" si="0"/>
        <v>0</v>
      </c>
      <c r="K109" s="202" t="s">
        <v>140</v>
      </c>
      <c r="L109" s="58"/>
      <c r="M109" s="207" t="s">
        <v>37</v>
      </c>
      <c r="N109" s="208" t="s">
        <v>48</v>
      </c>
      <c r="O109" s="39"/>
      <c r="P109" s="197">
        <f t="shared" si="1"/>
        <v>0</v>
      </c>
      <c r="Q109" s="197">
        <v>0</v>
      </c>
      <c r="R109" s="197">
        <f t="shared" si="2"/>
        <v>0</v>
      </c>
      <c r="S109" s="197">
        <v>0</v>
      </c>
      <c r="T109" s="198">
        <f t="shared" si="3"/>
        <v>0</v>
      </c>
      <c r="AR109" s="21" t="s">
        <v>228</v>
      </c>
      <c r="AT109" s="21" t="s">
        <v>181</v>
      </c>
      <c r="AU109" s="21" t="s">
        <v>83</v>
      </c>
      <c r="AY109" s="21" t="s">
        <v>135</v>
      </c>
      <c r="BE109" s="199">
        <f t="shared" si="4"/>
        <v>0</v>
      </c>
      <c r="BF109" s="199">
        <f t="shared" si="5"/>
        <v>0</v>
      </c>
      <c r="BG109" s="199">
        <f t="shared" si="6"/>
        <v>0</v>
      </c>
      <c r="BH109" s="199">
        <f t="shared" si="7"/>
        <v>0</v>
      </c>
      <c r="BI109" s="199">
        <f t="shared" si="8"/>
        <v>0</v>
      </c>
      <c r="BJ109" s="21" t="s">
        <v>142</v>
      </c>
      <c r="BK109" s="199">
        <f t="shared" si="9"/>
        <v>0</v>
      </c>
      <c r="BL109" s="21" t="s">
        <v>228</v>
      </c>
      <c r="BM109" s="21" t="s">
        <v>229</v>
      </c>
    </row>
    <row r="110" spans="2:65" s="10" customFormat="1" ht="37.35" customHeight="1">
      <c r="B110" s="173"/>
      <c r="C110" s="174"/>
      <c r="D110" s="175" t="s">
        <v>74</v>
      </c>
      <c r="E110" s="176" t="s">
        <v>230</v>
      </c>
      <c r="F110" s="176" t="s">
        <v>231</v>
      </c>
      <c r="G110" s="174"/>
      <c r="H110" s="174"/>
      <c r="I110" s="177"/>
      <c r="J110" s="178">
        <f>BK110</f>
        <v>0</v>
      </c>
      <c r="K110" s="174"/>
      <c r="L110" s="179"/>
      <c r="M110" s="180"/>
      <c r="N110" s="181"/>
      <c r="O110" s="181"/>
      <c r="P110" s="182">
        <f>P111+SUM(P112:P118)</f>
        <v>0</v>
      </c>
      <c r="Q110" s="181"/>
      <c r="R110" s="182">
        <f>R111+SUM(R112:R118)</f>
        <v>0</v>
      </c>
      <c r="S110" s="181"/>
      <c r="T110" s="183">
        <f>T111+SUM(T112:T118)</f>
        <v>0</v>
      </c>
      <c r="AR110" s="184" t="s">
        <v>83</v>
      </c>
      <c r="AT110" s="185" t="s">
        <v>74</v>
      </c>
      <c r="AU110" s="185" t="s">
        <v>75</v>
      </c>
      <c r="AY110" s="184" t="s">
        <v>135</v>
      </c>
      <c r="BK110" s="186">
        <f>BK111+SUM(BK112:BK118)</f>
        <v>0</v>
      </c>
    </row>
    <row r="111" spans="2:65" s="1" customFormat="1" ht="25.5" customHeight="1">
      <c r="B111" s="38"/>
      <c r="C111" s="187" t="s">
        <v>232</v>
      </c>
      <c r="D111" s="187" t="s">
        <v>136</v>
      </c>
      <c r="E111" s="188" t="s">
        <v>233</v>
      </c>
      <c r="F111" s="189" t="s">
        <v>234</v>
      </c>
      <c r="G111" s="190" t="s">
        <v>192</v>
      </c>
      <c r="H111" s="191">
        <v>1</v>
      </c>
      <c r="I111" s="192"/>
      <c r="J111" s="193">
        <f t="shared" ref="J111:J117" si="10">ROUND(I111*H111,2)</f>
        <v>0</v>
      </c>
      <c r="K111" s="189" t="s">
        <v>140</v>
      </c>
      <c r="L111" s="194"/>
      <c r="M111" s="195" t="s">
        <v>37</v>
      </c>
      <c r="N111" s="196" t="s">
        <v>48</v>
      </c>
      <c r="O111" s="39"/>
      <c r="P111" s="197">
        <f t="shared" ref="P111:P117" si="11">O111*H111</f>
        <v>0</v>
      </c>
      <c r="Q111" s="197">
        <v>0</v>
      </c>
      <c r="R111" s="197">
        <f t="shared" ref="R111:R117" si="12">Q111*H111</f>
        <v>0</v>
      </c>
      <c r="S111" s="197">
        <v>0</v>
      </c>
      <c r="T111" s="198">
        <f t="shared" ref="T111:T117" si="13">S111*H111</f>
        <v>0</v>
      </c>
      <c r="AR111" s="21" t="s">
        <v>141</v>
      </c>
      <c r="AT111" s="21" t="s">
        <v>136</v>
      </c>
      <c r="AU111" s="21" t="s">
        <v>83</v>
      </c>
      <c r="AY111" s="21" t="s">
        <v>135</v>
      </c>
      <c r="BE111" s="199">
        <f t="shared" ref="BE111:BE117" si="14">IF(N111="základní",J111,0)</f>
        <v>0</v>
      </c>
      <c r="BF111" s="199">
        <f t="shared" ref="BF111:BF117" si="15">IF(N111="snížená",J111,0)</f>
        <v>0</v>
      </c>
      <c r="BG111" s="199">
        <f t="shared" ref="BG111:BG117" si="16">IF(N111="zákl. přenesená",J111,0)</f>
        <v>0</v>
      </c>
      <c r="BH111" s="199">
        <f t="shared" ref="BH111:BH117" si="17">IF(N111="sníž. přenesená",J111,0)</f>
        <v>0</v>
      </c>
      <c r="BI111" s="199">
        <f t="shared" ref="BI111:BI117" si="18">IF(N111="nulová",J111,0)</f>
        <v>0</v>
      </c>
      <c r="BJ111" s="21" t="s">
        <v>142</v>
      </c>
      <c r="BK111" s="199">
        <f t="shared" ref="BK111:BK117" si="19">ROUND(I111*H111,2)</f>
        <v>0</v>
      </c>
      <c r="BL111" s="21" t="s">
        <v>143</v>
      </c>
      <c r="BM111" s="21" t="s">
        <v>235</v>
      </c>
    </row>
    <row r="112" spans="2:65" s="1" customFormat="1" ht="38.25" customHeight="1">
      <c r="B112" s="38"/>
      <c r="C112" s="200" t="s">
        <v>236</v>
      </c>
      <c r="D112" s="200" t="s">
        <v>181</v>
      </c>
      <c r="E112" s="201" t="s">
        <v>237</v>
      </c>
      <c r="F112" s="202" t="s">
        <v>238</v>
      </c>
      <c r="G112" s="203" t="s">
        <v>192</v>
      </c>
      <c r="H112" s="204">
        <v>1</v>
      </c>
      <c r="I112" s="205"/>
      <c r="J112" s="206">
        <f t="shared" si="10"/>
        <v>0</v>
      </c>
      <c r="K112" s="202" t="s">
        <v>140</v>
      </c>
      <c r="L112" s="58"/>
      <c r="M112" s="207" t="s">
        <v>37</v>
      </c>
      <c r="N112" s="208" t="s">
        <v>48</v>
      </c>
      <c r="O112" s="39"/>
      <c r="P112" s="197">
        <f t="shared" si="11"/>
        <v>0</v>
      </c>
      <c r="Q112" s="197">
        <v>0</v>
      </c>
      <c r="R112" s="197">
        <f t="shared" si="12"/>
        <v>0</v>
      </c>
      <c r="S112" s="197">
        <v>0</v>
      </c>
      <c r="T112" s="198">
        <f t="shared" si="13"/>
        <v>0</v>
      </c>
      <c r="AR112" s="21" t="s">
        <v>83</v>
      </c>
      <c r="AT112" s="21" t="s">
        <v>181</v>
      </c>
      <c r="AU112" s="21" t="s">
        <v>83</v>
      </c>
      <c r="AY112" s="21" t="s">
        <v>135</v>
      </c>
      <c r="BE112" s="199">
        <f t="shared" si="14"/>
        <v>0</v>
      </c>
      <c r="BF112" s="199">
        <f t="shared" si="15"/>
        <v>0</v>
      </c>
      <c r="BG112" s="199">
        <f t="shared" si="16"/>
        <v>0</v>
      </c>
      <c r="BH112" s="199">
        <f t="shared" si="17"/>
        <v>0</v>
      </c>
      <c r="BI112" s="199">
        <f t="shared" si="18"/>
        <v>0</v>
      </c>
      <c r="BJ112" s="21" t="s">
        <v>142</v>
      </c>
      <c r="BK112" s="199">
        <f t="shared" si="19"/>
        <v>0</v>
      </c>
      <c r="BL112" s="21" t="s">
        <v>83</v>
      </c>
      <c r="BM112" s="21" t="s">
        <v>239</v>
      </c>
    </row>
    <row r="113" spans="2:65" s="1" customFormat="1" ht="25.5" customHeight="1">
      <c r="B113" s="38"/>
      <c r="C113" s="187" t="s">
        <v>240</v>
      </c>
      <c r="D113" s="187" t="s">
        <v>136</v>
      </c>
      <c r="E113" s="188" t="s">
        <v>241</v>
      </c>
      <c r="F113" s="189" t="s">
        <v>242</v>
      </c>
      <c r="G113" s="190" t="s">
        <v>192</v>
      </c>
      <c r="H113" s="191">
        <v>1</v>
      </c>
      <c r="I113" s="192"/>
      <c r="J113" s="193">
        <f t="shared" si="10"/>
        <v>0</v>
      </c>
      <c r="K113" s="189" t="s">
        <v>140</v>
      </c>
      <c r="L113" s="194"/>
      <c r="M113" s="195" t="s">
        <v>37</v>
      </c>
      <c r="N113" s="196" t="s">
        <v>48</v>
      </c>
      <c r="O113" s="39"/>
      <c r="P113" s="197">
        <f t="shared" si="11"/>
        <v>0</v>
      </c>
      <c r="Q113" s="197">
        <v>0</v>
      </c>
      <c r="R113" s="197">
        <f t="shared" si="12"/>
        <v>0</v>
      </c>
      <c r="S113" s="197">
        <v>0</v>
      </c>
      <c r="T113" s="198">
        <f t="shared" si="13"/>
        <v>0</v>
      </c>
      <c r="AR113" s="21" t="s">
        <v>141</v>
      </c>
      <c r="AT113" s="21" t="s">
        <v>136</v>
      </c>
      <c r="AU113" s="21" t="s">
        <v>83</v>
      </c>
      <c r="AY113" s="21" t="s">
        <v>135</v>
      </c>
      <c r="BE113" s="199">
        <f t="shared" si="14"/>
        <v>0</v>
      </c>
      <c r="BF113" s="199">
        <f t="shared" si="15"/>
        <v>0</v>
      </c>
      <c r="BG113" s="199">
        <f t="shared" si="16"/>
        <v>0</v>
      </c>
      <c r="BH113" s="199">
        <f t="shared" si="17"/>
        <v>0</v>
      </c>
      <c r="BI113" s="199">
        <f t="shared" si="18"/>
        <v>0</v>
      </c>
      <c r="BJ113" s="21" t="s">
        <v>142</v>
      </c>
      <c r="BK113" s="199">
        <f t="shared" si="19"/>
        <v>0</v>
      </c>
      <c r="BL113" s="21" t="s">
        <v>143</v>
      </c>
      <c r="BM113" s="21" t="s">
        <v>243</v>
      </c>
    </row>
    <row r="114" spans="2:65" s="1" customFormat="1" ht="25.5" customHeight="1">
      <c r="B114" s="38"/>
      <c r="C114" s="187" t="s">
        <v>244</v>
      </c>
      <c r="D114" s="187" t="s">
        <v>136</v>
      </c>
      <c r="E114" s="188" t="s">
        <v>245</v>
      </c>
      <c r="F114" s="189" t="s">
        <v>246</v>
      </c>
      <c r="G114" s="190" t="s">
        <v>192</v>
      </c>
      <c r="H114" s="191">
        <v>1</v>
      </c>
      <c r="I114" s="192"/>
      <c r="J114" s="193">
        <f t="shared" si="10"/>
        <v>0</v>
      </c>
      <c r="K114" s="189" t="s">
        <v>140</v>
      </c>
      <c r="L114" s="194"/>
      <c r="M114" s="195" t="s">
        <v>37</v>
      </c>
      <c r="N114" s="196" t="s">
        <v>48</v>
      </c>
      <c r="O114" s="39"/>
      <c r="P114" s="197">
        <f t="shared" si="11"/>
        <v>0</v>
      </c>
      <c r="Q114" s="197">
        <v>0</v>
      </c>
      <c r="R114" s="197">
        <f t="shared" si="12"/>
        <v>0</v>
      </c>
      <c r="S114" s="197">
        <v>0</v>
      </c>
      <c r="T114" s="198">
        <f t="shared" si="13"/>
        <v>0</v>
      </c>
      <c r="AR114" s="21" t="s">
        <v>141</v>
      </c>
      <c r="AT114" s="21" t="s">
        <v>136</v>
      </c>
      <c r="AU114" s="21" t="s">
        <v>83</v>
      </c>
      <c r="AY114" s="21" t="s">
        <v>135</v>
      </c>
      <c r="BE114" s="199">
        <f t="shared" si="14"/>
        <v>0</v>
      </c>
      <c r="BF114" s="199">
        <f t="shared" si="15"/>
        <v>0</v>
      </c>
      <c r="BG114" s="199">
        <f t="shared" si="16"/>
        <v>0</v>
      </c>
      <c r="BH114" s="199">
        <f t="shared" si="17"/>
        <v>0</v>
      </c>
      <c r="BI114" s="199">
        <f t="shared" si="18"/>
        <v>0</v>
      </c>
      <c r="BJ114" s="21" t="s">
        <v>142</v>
      </c>
      <c r="BK114" s="199">
        <f t="shared" si="19"/>
        <v>0</v>
      </c>
      <c r="BL114" s="21" t="s">
        <v>143</v>
      </c>
      <c r="BM114" s="21" t="s">
        <v>247</v>
      </c>
    </row>
    <row r="115" spans="2:65" s="1" customFormat="1" ht="38.25" customHeight="1">
      <c r="B115" s="38"/>
      <c r="C115" s="200" t="s">
        <v>248</v>
      </c>
      <c r="D115" s="200" t="s">
        <v>181</v>
      </c>
      <c r="E115" s="201" t="s">
        <v>249</v>
      </c>
      <c r="F115" s="202" t="s">
        <v>250</v>
      </c>
      <c r="G115" s="203" t="s">
        <v>192</v>
      </c>
      <c r="H115" s="204">
        <v>1</v>
      </c>
      <c r="I115" s="205"/>
      <c r="J115" s="206">
        <f t="shared" si="10"/>
        <v>0</v>
      </c>
      <c r="K115" s="202" t="s">
        <v>140</v>
      </c>
      <c r="L115" s="58"/>
      <c r="M115" s="207" t="s">
        <v>37</v>
      </c>
      <c r="N115" s="208" t="s">
        <v>48</v>
      </c>
      <c r="O115" s="39"/>
      <c r="P115" s="197">
        <f t="shared" si="11"/>
        <v>0</v>
      </c>
      <c r="Q115" s="197">
        <v>0</v>
      </c>
      <c r="R115" s="197">
        <f t="shared" si="12"/>
        <v>0</v>
      </c>
      <c r="S115" s="197">
        <v>0</v>
      </c>
      <c r="T115" s="198">
        <f t="shared" si="13"/>
        <v>0</v>
      </c>
      <c r="AR115" s="21" t="s">
        <v>83</v>
      </c>
      <c r="AT115" s="21" t="s">
        <v>181</v>
      </c>
      <c r="AU115" s="21" t="s">
        <v>83</v>
      </c>
      <c r="AY115" s="21" t="s">
        <v>135</v>
      </c>
      <c r="BE115" s="199">
        <f t="shared" si="14"/>
        <v>0</v>
      </c>
      <c r="BF115" s="199">
        <f t="shared" si="15"/>
        <v>0</v>
      </c>
      <c r="BG115" s="199">
        <f t="shared" si="16"/>
        <v>0</v>
      </c>
      <c r="BH115" s="199">
        <f t="shared" si="17"/>
        <v>0</v>
      </c>
      <c r="BI115" s="199">
        <f t="shared" si="18"/>
        <v>0</v>
      </c>
      <c r="BJ115" s="21" t="s">
        <v>142</v>
      </c>
      <c r="BK115" s="199">
        <f t="shared" si="19"/>
        <v>0</v>
      </c>
      <c r="BL115" s="21" t="s">
        <v>83</v>
      </c>
      <c r="BM115" s="21" t="s">
        <v>251</v>
      </c>
    </row>
    <row r="116" spans="2:65" s="1" customFormat="1" ht="16.5" customHeight="1">
      <c r="B116" s="38"/>
      <c r="C116" s="187" t="s">
        <v>252</v>
      </c>
      <c r="D116" s="187" t="s">
        <v>136</v>
      </c>
      <c r="E116" s="188" t="s">
        <v>253</v>
      </c>
      <c r="F116" s="189" t="s">
        <v>254</v>
      </c>
      <c r="G116" s="190" t="s">
        <v>192</v>
      </c>
      <c r="H116" s="191">
        <v>1</v>
      </c>
      <c r="I116" s="192"/>
      <c r="J116" s="193">
        <f t="shared" si="10"/>
        <v>0</v>
      </c>
      <c r="K116" s="189" t="s">
        <v>140</v>
      </c>
      <c r="L116" s="194"/>
      <c r="M116" s="195" t="s">
        <v>37</v>
      </c>
      <c r="N116" s="196" t="s">
        <v>48</v>
      </c>
      <c r="O116" s="39"/>
      <c r="P116" s="197">
        <f t="shared" si="11"/>
        <v>0</v>
      </c>
      <c r="Q116" s="197">
        <v>0</v>
      </c>
      <c r="R116" s="197">
        <f t="shared" si="12"/>
        <v>0</v>
      </c>
      <c r="S116" s="197">
        <v>0</v>
      </c>
      <c r="T116" s="198">
        <f t="shared" si="13"/>
        <v>0</v>
      </c>
      <c r="AR116" s="21" t="s">
        <v>85</v>
      </c>
      <c r="AT116" s="21" t="s">
        <v>136</v>
      </c>
      <c r="AU116" s="21" t="s">
        <v>83</v>
      </c>
      <c r="AY116" s="21" t="s">
        <v>135</v>
      </c>
      <c r="BE116" s="199">
        <f t="shared" si="14"/>
        <v>0</v>
      </c>
      <c r="BF116" s="199">
        <f t="shared" si="15"/>
        <v>0</v>
      </c>
      <c r="BG116" s="199">
        <f t="shared" si="16"/>
        <v>0</v>
      </c>
      <c r="BH116" s="199">
        <f t="shared" si="17"/>
        <v>0</v>
      </c>
      <c r="BI116" s="199">
        <f t="shared" si="18"/>
        <v>0</v>
      </c>
      <c r="BJ116" s="21" t="s">
        <v>142</v>
      </c>
      <c r="BK116" s="199">
        <f t="shared" si="19"/>
        <v>0</v>
      </c>
      <c r="BL116" s="21" t="s">
        <v>83</v>
      </c>
      <c r="BM116" s="21" t="s">
        <v>255</v>
      </c>
    </row>
    <row r="117" spans="2:65" s="1" customFormat="1" ht="16.5" customHeight="1">
      <c r="B117" s="38"/>
      <c r="C117" s="187" t="s">
        <v>256</v>
      </c>
      <c r="D117" s="187" t="s">
        <v>136</v>
      </c>
      <c r="E117" s="188" t="s">
        <v>257</v>
      </c>
      <c r="F117" s="189" t="s">
        <v>258</v>
      </c>
      <c r="G117" s="190" t="s">
        <v>192</v>
      </c>
      <c r="H117" s="191">
        <v>4</v>
      </c>
      <c r="I117" s="192"/>
      <c r="J117" s="193">
        <f t="shared" si="10"/>
        <v>0</v>
      </c>
      <c r="K117" s="189" t="s">
        <v>140</v>
      </c>
      <c r="L117" s="194"/>
      <c r="M117" s="195" t="s">
        <v>37</v>
      </c>
      <c r="N117" s="196" t="s">
        <v>48</v>
      </c>
      <c r="O117" s="39"/>
      <c r="P117" s="197">
        <f t="shared" si="11"/>
        <v>0</v>
      </c>
      <c r="Q117" s="197">
        <v>0</v>
      </c>
      <c r="R117" s="197">
        <f t="shared" si="12"/>
        <v>0</v>
      </c>
      <c r="S117" s="197">
        <v>0</v>
      </c>
      <c r="T117" s="198">
        <f t="shared" si="13"/>
        <v>0</v>
      </c>
      <c r="AR117" s="21" t="s">
        <v>85</v>
      </c>
      <c r="AT117" s="21" t="s">
        <v>136</v>
      </c>
      <c r="AU117" s="21" t="s">
        <v>83</v>
      </c>
      <c r="AY117" s="21" t="s">
        <v>135</v>
      </c>
      <c r="BE117" s="199">
        <f t="shared" si="14"/>
        <v>0</v>
      </c>
      <c r="BF117" s="199">
        <f t="shared" si="15"/>
        <v>0</v>
      </c>
      <c r="BG117" s="199">
        <f t="shared" si="16"/>
        <v>0</v>
      </c>
      <c r="BH117" s="199">
        <f t="shared" si="17"/>
        <v>0</v>
      </c>
      <c r="BI117" s="199">
        <f t="shared" si="18"/>
        <v>0</v>
      </c>
      <c r="BJ117" s="21" t="s">
        <v>142</v>
      </c>
      <c r="BK117" s="199">
        <f t="shared" si="19"/>
        <v>0</v>
      </c>
      <c r="BL117" s="21" t="s">
        <v>83</v>
      </c>
      <c r="BM117" s="21" t="s">
        <v>259</v>
      </c>
    </row>
    <row r="118" spans="2:65" s="10" customFormat="1" ht="29.85" customHeight="1">
      <c r="B118" s="173"/>
      <c r="C118" s="174"/>
      <c r="D118" s="175" t="s">
        <v>74</v>
      </c>
      <c r="E118" s="209" t="s">
        <v>260</v>
      </c>
      <c r="F118" s="209" t="s">
        <v>261</v>
      </c>
      <c r="G118" s="174"/>
      <c r="H118" s="174"/>
      <c r="I118" s="177"/>
      <c r="J118" s="210">
        <f>BK118</f>
        <v>0</v>
      </c>
      <c r="K118" s="174"/>
      <c r="L118" s="179"/>
      <c r="M118" s="180"/>
      <c r="N118" s="181"/>
      <c r="O118" s="181"/>
      <c r="P118" s="182">
        <f>SUM(P119:P126)</f>
        <v>0</v>
      </c>
      <c r="Q118" s="181"/>
      <c r="R118" s="182">
        <f>SUM(R119:R126)</f>
        <v>0</v>
      </c>
      <c r="S118" s="181"/>
      <c r="T118" s="183">
        <f>SUM(T119:T126)</f>
        <v>0</v>
      </c>
      <c r="AR118" s="184" t="s">
        <v>83</v>
      </c>
      <c r="AT118" s="185" t="s">
        <v>74</v>
      </c>
      <c r="AU118" s="185" t="s">
        <v>83</v>
      </c>
      <c r="AY118" s="184" t="s">
        <v>135</v>
      </c>
      <c r="BK118" s="186">
        <f>SUM(BK119:BK126)</f>
        <v>0</v>
      </c>
    </row>
    <row r="119" spans="2:65" s="1" customFormat="1" ht="51" customHeight="1">
      <c r="B119" s="38"/>
      <c r="C119" s="187" t="s">
        <v>262</v>
      </c>
      <c r="D119" s="187" t="s">
        <v>136</v>
      </c>
      <c r="E119" s="188" t="s">
        <v>263</v>
      </c>
      <c r="F119" s="189" t="s">
        <v>264</v>
      </c>
      <c r="G119" s="190" t="s">
        <v>192</v>
      </c>
      <c r="H119" s="191">
        <v>1</v>
      </c>
      <c r="I119" s="192"/>
      <c r="J119" s="193">
        <f t="shared" ref="J119:J126" si="20">ROUND(I119*H119,2)</f>
        <v>0</v>
      </c>
      <c r="K119" s="189" t="s">
        <v>140</v>
      </c>
      <c r="L119" s="194"/>
      <c r="M119" s="195" t="s">
        <v>37</v>
      </c>
      <c r="N119" s="196" t="s">
        <v>48</v>
      </c>
      <c r="O119" s="39"/>
      <c r="P119" s="197">
        <f t="shared" ref="P119:P126" si="21">O119*H119</f>
        <v>0</v>
      </c>
      <c r="Q119" s="197">
        <v>0</v>
      </c>
      <c r="R119" s="197">
        <f t="shared" ref="R119:R126" si="22">Q119*H119</f>
        <v>0</v>
      </c>
      <c r="S119" s="197">
        <v>0</v>
      </c>
      <c r="T119" s="198">
        <f t="shared" ref="T119:T126" si="23">S119*H119</f>
        <v>0</v>
      </c>
      <c r="AR119" s="21" t="s">
        <v>154</v>
      </c>
      <c r="AT119" s="21" t="s">
        <v>136</v>
      </c>
      <c r="AU119" s="21" t="s">
        <v>85</v>
      </c>
      <c r="AY119" s="21" t="s">
        <v>135</v>
      </c>
      <c r="BE119" s="199">
        <f t="shared" ref="BE119:BE126" si="24">IF(N119="základní",J119,0)</f>
        <v>0</v>
      </c>
      <c r="BF119" s="199">
        <f t="shared" ref="BF119:BF126" si="25">IF(N119="snížená",J119,0)</f>
        <v>0</v>
      </c>
      <c r="BG119" s="199">
        <f t="shared" ref="BG119:BG126" si="26">IF(N119="zákl. přenesená",J119,0)</f>
        <v>0</v>
      </c>
      <c r="BH119" s="199">
        <f t="shared" ref="BH119:BH126" si="27">IF(N119="sníž. přenesená",J119,0)</f>
        <v>0</v>
      </c>
      <c r="BI119" s="199">
        <f t="shared" ref="BI119:BI126" si="28">IF(N119="nulová",J119,0)</f>
        <v>0</v>
      </c>
      <c r="BJ119" s="21" t="s">
        <v>142</v>
      </c>
      <c r="BK119" s="199">
        <f t="shared" ref="BK119:BK126" si="29">ROUND(I119*H119,2)</f>
        <v>0</v>
      </c>
      <c r="BL119" s="21" t="s">
        <v>154</v>
      </c>
      <c r="BM119" s="21" t="s">
        <v>265</v>
      </c>
    </row>
    <row r="120" spans="2:65" s="1" customFormat="1" ht="38.25" customHeight="1">
      <c r="B120" s="38"/>
      <c r="C120" s="200" t="s">
        <v>266</v>
      </c>
      <c r="D120" s="200" t="s">
        <v>181</v>
      </c>
      <c r="E120" s="201" t="s">
        <v>267</v>
      </c>
      <c r="F120" s="202" t="s">
        <v>268</v>
      </c>
      <c r="G120" s="203" t="s">
        <v>192</v>
      </c>
      <c r="H120" s="204">
        <v>1</v>
      </c>
      <c r="I120" s="205"/>
      <c r="J120" s="206">
        <f t="shared" si="20"/>
        <v>0</v>
      </c>
      <c r="K120" s="202" t="s">
        <v>140</v>
      </c>
      <c r="L120" s="58"/>
      <c r="M120" s="207" t="s">
        <v>37</v>
      </c>
      <c r="N120" s="208" t="s">
        <v>48</v>
      </c>
      <c r="O120" s="39"/>
      <c r="P120" s="197">
        <f t="shared" si="21"/>
        <v>0</v>
      </c>
      <c r="Q120" s="197">
        <v>0</v>
      </c>
      <c r="R120" s="197">
        <f t="shared" si="22"/>
        <v>0</v>
      </c>
      <c r="S120" s="197">
        <v>0</v>
      </c>
      <c r="T120" s="198">
        <f t="shared" si="23"/>
        <v>0</v>
      </c>
      <c r="AR120" s="21" t="s">
        <v>83</v>
      </c>
      <c r="AT120" s="21" t="s">
        <v>181</v>
      </c>
      <c r="AU120" s="21" t="s">
        <v>85</v>
      </c>
      <c r="AY120" s="21" t="s">
        <v>135</v>
      </c>
      <c r="BE120" s="199">
        <f t="shared" si="24"/>
        <v>0</v>
      </c>
      <c r="BF120" s="199">
        <f t="shared" si="25"/>
        <v>0</v>
      </c>
      <c r="BG120" s="199">
        <f t="shared" si="26"/>
        <v>0</v>
      </c>
      <c r="BH120" s="199">
        <f t="shared" si="27"/>
        <v>0</v>
      </c>
      <c r="BI120" s="199">
        <f t="shared" si="28"/>
        <v>0</v>
      </c>
      <c r="BJ120" s="21" t="s">
        <v>142</v>
      </c>
      <c r="BK120" s="199">
        <f t="shared" si="29"/>
        <v>0</v>
      </c>
      <c r="BL120" s="21" t="s">
        <v>83</v>
      </c>
      <c r="BM120" s="21" t="s">
        <v>269</v>
      </c>
    </row>
    <row r="121" spans="2:65" s="1" customFormat="1" ht="25.5" customHeight="1">
      <c r="B121" s="38"/>
      <c r="C121" s="187" t="s">
        <v>270</v>
      </c>
      <c r="D121" s="187" t="s">
        <v>136</v>
      </c>
      <c r="E121" s="188" t="s">
        <v>271</v>
      </c>
      <c r="F121" s="189" t="s">
        <v>272</v>
      </c>
      <c r="G121" s="190" t="s">
        <v>192</v>
      </c>
      <c r="H121" s="191">
        <v>1</v>
      </c>
      <c r="I121" s="192"/>
      <c r="J121" s="193">
        <f t="shared" si="20"/>
        <v>0</v>
      </c>
      <c r="K121" s="189" t="s">
        <v>140</v>
      </c>
      <c r="L121" s="194"/>
      <c r="M121" s="195" t="s">
        <v>37</v>
      </c>
      <c r="N121" s="196" t="s">
        <v>48</v>
      </c>
      <c r="O121" s="39"/>
      <c r="P121" s="197">
        <f t="shared" si="21"/>
        <v>0</v>
      </c>
      <c r="Q121" s="197">
        <v>0</v>
      </c>
      <c r="R121" s="197">
        <f t="shared" si="22"/>
        <v>0</v>
      </c>
      <c r="S121" s="197">
        <v>0</v>
      </c>
      <c r="T121" s="198">
        <f t="shared" si="23"/>
        <v>0</v>
      </c>
      <c r="AR121" s="21" t="s">
        <v>85</v>
      </c>
      <c r="AT121" s="21" t="s">
        <v>136</v>
      </c>
      <c r="AU121" s="21" t="s">
        <v>85</v>
      </c>
      <c r="AY121" s="21" t="s">
        <v>135</v>
      </c>
      <c r="BE121" s="199">
        <f t="shared" si="24"/>
        <v>0</v>
      </c>
      <c r="BF121" s="199">
        <f t="shared" si="25"/>
        <v>0</v>
      </c>
      <c r="BG121" s="199">
        <f t="shared" si="26"/>
        <v>0</v>
      </c>
      <c r="BH121" s="199">
        <f t="shared" si="27"/>
        <v>0</v>
      </c>
      <c r="BI121" s="199">
        <f t="shared" si="28"/>
        <v>0</v>
      </c>
      <c r="BJ121" s="21" t="s">
        <v>142</v>
      </c>
      <c r="BK121" s="199">
        <f t="shared" si="29"/>
        <v>0</v>
      </c>
      <c r="BL121" s="21" t="s">
        <v>83</v>
      </c>
      <c r="BM121" s="21" t="s">
        <v>273</v>
      </c>
    </row>
    <row r="122" spans="2:65" s="1" customFormat="1" ht="25.5" customHeight="1">
      <c r="B122" s="38"/>
      <c r="C122" s="187" t="s">
        <v>274</v>
      </c>
      <c r="D122" s="187" t="s">
        <v>136</v>
      </c>
      <c r="E122" s="188" t="s">
        <v>275</v>
      </c>
      <c r="F122" s="189" t="s">
        <v>276</v>
      </c>
      <c r="G122" s="190" t="s">
        <v>192</v>
      </c>
      <c r="H122" s="191">
        <v>8</v>
      </c>
      <c r="I122" s="192"/>
      <c r="J122" s="193">
        <f t="shared" si="20"/>
        <v>0</v>
      </c>
      <c r="K122" s="189" t="s">
        <v>140</v>
      </c>
      <c r="L122" s="194"/>
      <c r="M122" s="195" t="s">
        <v>37</v>
      </c>
      <c r="N122" s="196" t="s">
        <v>48</v>
      </c>
      <c r="O122" s="39"/>
      <c r="P122" s="197">
        <f t="shared" si="21"/>
        <v>0</v>
      </c>
      <c r="Q122" s="197">
        <v>0</v>
      </c>
      <c r="R122" s="197">
        <f t="shared" si="22"/>
        <v>0</v>
      </c>
      <c r="S122" s="197">
        <v>0</v>
      </c>
      <c r="T122" s="198">
        <f t="shared" si="23"/>
        <v>0</v>
      </c>
      <c r="AR122" s="21" t="s">
        <v>154</v>
      </c>
      <c r="AT122" s="21" t="s">
        <v>136</v>
      </c>
      <c r="AU122" s="21" t="s">
        <v>85</v>
      </c>
      <c r="AY122" s="21" t="s">
        <v>135</v>
      </c>
      <c r="BE122" s="199">
        <f t="shared" si="24"/>
        <v>0</v>
      </c>
      <c r="BF122" s="199">
        <f t="shared" si="25"/>
        <v>0</v>
      </c>
      <c r="BG122" s="199">
        <f t="shared" si="26"/>
        <v>0</v>
      </c>
      <c r="BH122" s="199">
        <f t="shared" si="27"/>
        <v>0</v>
      </c>
      <c r="BI122" s="199">
        <f t="shared" si="28"/>
        <v>0</v>
      </c>
      <c r="BJ122" s="21" t="s">
        <v>142</v>
      </c>
      <c r="BK122" s="199">
        <f t="shared" si="29"/>
        <v>0</v>
      </c>
      <c r="BL122" s="21" t="s">
        <v>154</v>
      </c>
      <c r="BM122" s="21" t="s">
        <v>277</v>
      </c>
    </row>
    <row r="123" spans="2:65" s="1" customFormat="1" ht="16.5" customHeight="1">
      <c r="B123" s="38"/>
      <c r="C123" s="200" t="s">
        <v>278</v>
      </c>
      <c r="D123" s="200" t="s">
        <v>181</v>
      </c>
      <c r="E123" s="201" t="s">
        <v>279</v>
      </c>
      <c r="F123" s="202" t="s">
        <v>280</v>
      </c>
      <c r="G123" s="203" t="s">
        <v>192</v>
      </c>
      <c r="H123" s="204">
        <v>8</v>
      </c>
      <c r="I123" s="205"/>
      <c r="J123" s="206">
        <f t="shared" si="20"/>
        <v>0</v>
      </c>
      <c r="K123" s="202" t="s">
        <v>140</v>
      </c>
      <c r="L123" s="58"/>
      <c r="M123" s="207" t="s">
        <v>37</v>
      </c>
      <c r="N123" s="208" t="s">
        <v>48</v>
      </c>
      <c r="O123" s="39"/>
      <c r="P123" s="197">
        <f t="shared" si="21"/>
        <v>0</v>
      </c>
      <c r="Q123" s="197">
        <v>0</v>
      </c>
      <c r="R123" s="197">
        <f t="shared" si="22"/>
        <v>0</v>
      </c>
      <c r="S123" s="197">
        <v>0</v>
      </c>
      <c r="T123" s="198">
        <f t="shared" si="23"/>
        <v>0</v>
      </c>
      <c r="AR123" s="21" t="s">
        <v>83</v>
      </c>
      <c r="AT123" s="21" t="s">
        <v>181</v>
      </c>
      <c r="AU123" s="21" t="s">
        <v>85</v>
      </c>
      <c r="AY123" s="21" t="s">
        <v>135</v>
      </c>
      <c r="BE123" s="199">
        <f t="shared" si="24"/>
        <v>0</v>
      </c>
      <c r="BF123" s="199">
        <f t="shared" si="25"/>
        <v>0</v>
      </c>
      <c r="BG123" s="199">
        <f t="shared" si="26"/>
        <v>0</v>
      </c>
      <c r="BH123" s="199">
        <f t="shared" si="27"/>
        <v>0</v>
      </c>
      <c r="BI123" s="199">
        <f t="shared" si="28"/>
        <v>0</v>
      </c>
      <c r="BJ123" s="21" t="s">
        <v>142</v>
      </c>
      <c r="BK123" s="199">
        <f t="shared" si="29"/>
        <v>0</v>
      </c>
      <c r="BL123" s="21" t="s">
        <v>83</v>
      </c>
      <c r="BM123" s="21" t="s">
        <v>281</v>
      </c>
    </row>
    <row r="124" spans="2:65" s="1" customFormat="1" ht="16.5" customHeight="1">
      <c r="B124" s="38"/>
      <c r="C124" s="200" t="s">
        <v>282</v>
      </c>
      <c r="D124" s="200" t="s">
        <v>181</v>
      </c>
      <c r="E124" s="201" t="s">
        <v>283</v>
      </c>
      <c r="F124" s="202" t="s">
        <v>284</v>
      </c>
      <c r="G124" s="203" t="s">
        <v>192</v>
      </c>
      <c r="H124" s="204">
        <v>1</v>
      </c>
      <c r="I124" s="205"/>
      <c r="J124" s="206">
        <f t="shared" si="20"/>
        <v>0</v>
      </c>
      <c r="K124" s="202" t="s">
        <v>140</v>
      </c>
      <c r="L124" s="58"/>
      <c r="M124" s="207" t="s">
        <v>37</v>
      </c>
      <c r="N124" s="208" t="s">
        <v>48</v>
      </c>
      <c r="O124" s="39"/>
      <c r="P124" s="197">
        <f t="shared" si="21"/>
        <v>0</v>
      </c>
      <c r="Q124" s="197">
        <v>0</v>
      </c>
      <c r="R124" s="197">
        <f t="shared" si="22"/>
        <v>0</v>
      </c>
      <c r="S124" s="197">
        <v>0</v>
      </c>
      <c r="T124" s="198">
        <f t="shared" si="23"/>
        <v>0</v>
      </c>
      <c r="AR124" s="21" t="s">
        <v>83</v>
      </c>
      <c r="AT124" s="21" t="s">
        <v>181</v>
      </c>
      <c r="AU124" s="21" t="s">
        <v>85</v>
      </c>
      <c r="AY124" s="21" t="s">
        <v>135</v>
      </c>
      <c r="BE124" s="199">
        <f t="shared" si="24"/>
        <v>0</v>
      </c>
      <c r="BF124" s="199">
        <f t="shared" si="25"/>
        <v>0</v>
      </c>
      <c r="BG124" s="199">
        <f t="shared" si="26"/>
        <v>0</v>
      </c>
      <c r="BH124" s="199">
        <f t="shared" si="27"/>
        <v>0</v>
      </c>
      <c r="BI124" s="199">
        <f t="shared" si="28"/>
        <v>0</v>
      </c>
      <c r="BJ124" s="21" t="s">
        <v>142</v>
      </c>
      <c r="BK124" s="199">
        <f t="shared" si="29"/>
        <v>0</v>
      </c>
      <c r="BL124" s="21" t="s">
        <v>83</v>
      </c>
      <c r="BM124" s="21" t="s">
        <v>285</v>
      </c>
    </row>
    <row r="125" spans="2:65" s="1" customFormat="1" ht="25.5" customHeight="1">
      <c r="B125" s="38"/>
      <c r="C125" s="187" t="s">
        <v>286</v>
      </c>
      <c r="D125" s="187" t="s">
        <v>136</v>
      </c>
      <c r="E125" s="188" t="s">
        <v>287</v>
      </c>
      <c r="F125" s="189" t="s">
        <v>288</v>
      </c>
      <c r="G125" s="190" t="s">
        <v>192</v>
      </c>
      <c r="H125" s="191">
        <v>8</v>
      </c>
      <c r="I125" s="192"/>
      <c r="J125" s="193">
        <f t="shared" si="20"/>
        <v>0</v>
      </c>
      <c r="K125" s="189" t="s">
        <v>140</v>
      </c>
      <c r="L125" s="194"/>
      <c r="M125" s="195" t="s">
        <v>37</v>
      </c>
      <c r="N125" s="196" t="s">
        <v>48</v>
      </c>
      <c r="O125" s="39"/>
      <c r="P125" s="197">
        <f t="shared" si="21"/>
        <v>0</v>
      </c>
      <c r="Q125" s="197">
        <v>0</v>
      </c>
      <c r="R125" s="197">
        <f t="shared" si="22"/>
        <v>0</v>
      </c>
      <c r="S125" s="197">
        <v>0</v>
      </c>
      <c r="T125" s="198">
        <f t="shared" si="23"/>
        <v>0</v>
      </c>
      <c r="AR125" s="21" t="s">
        <v>85</v>
      </c>
      <c r="AT125" s="21" t="s">
        <v>136</v>
      </c>
      <c r="AU125" s="21" t="s">
        <v>85</v>
      </c>
      <c r="AY125" s="21" t="s">
        <v>135</v>
      </c>
      <c r="BE125" s="199">
        <f t="shared" si="24"/>
        <v>0</v>
      </c>
      <c r="BF125" s="199">
        <f t="shared" si="25"/>
        <v>0</v>
      </c>
      <c r="BG125" s="199">
        <f t="shared" si="26"/>
        <v>0</v>
      </c>
      <c r="BH125" s="199">
        <f t="shared" si="27"/>
        <v>0</v>
      </c>
      <c r="BI125" s="199">
        <f t="shared" si="28"/>
        <v>0</v>
      </c>
      <c r="BJ125" s="21" t="s">
        <v>142</v>
      </c>
      <c r="BK125" s="199">
        <f t="shared" si="29"/>
        <v>0</v>
      </c>
      <c r="BL125" s="21" t="s">
        <v>83</v>
      </c>
      <c r="BM125" s="21" t="s">
        <v>289</v>
      </c>
    </row>
    <row r="126" spans="2:65" s="1" customFormat="1" ht="16.5" customHeight="1">
      <c r="B126" s="38"/>
      <c r="C126" s="187" t="s">
        <v>290</v>
      </c>
      <c r="D126" s="187" t="s">
        <v>136</v>
      </c>
      <c r="E126" s="188" t="s">
        <v>291</v>
      </c>
      <c r="F126" s="189" t="s">
        <v>292</v>
      </c>
      <c r="G126" s="190" t="s">
        <v>192</v>
      </c>
      <c r="H126" s="191">
        <v>1</v>
      </c>
      <c r="I126" s="192"/>
      <c r="J126" s="193">
        <f t="shared" si="20"/>
        <v>0</v>
      </c>
      <c r="K126" s="189" t="s">
        <v>140</v>
      </c>
      <c r="L126" s="194"/>
      <c r="M126" s="195" t="s">
        <v>37</v>
      </c>
      <c r="N126" s="196" t="s">
        <v>48</v>
      </c>
      <c r="O126" s="39"/>
      <c r="P126" s="197">
        <f t="shared" si="21"/>
        <v>0</v>
      </c>
      <c r="Q126" s="197">
        <v>0</v>
      </c>
      <c r="R126" s="197">
        <f t="shared" si="22"/>
        <v>0</v>
      </c>
      <c r="S126" s="197">
        <v>0</v>
      </c>
      <c r="T126" s="198">
        <f t="shared" si="23"/>
        <v>0</v>
      </c>
      <c r="AR126" s="21" t="s">
        <v>85</v>
      </c>
      <c r="AT126" s="21" t="s">
        <v>136</v>
      </c>
      <c r="AU126" s="21" t="s">
        <v>85</v>
      </c>
      <c r="AY126" s="21" t="s">
        <v>135</v>
      </c>
      <c r="BE126" s="199">
        <f t="shared" si="24"/>
        <v>0</v>
      </c>
      <c r="BF126" s="199">
        <f t="shared" si="25"/>
        <v>0</v>
      </c>
      <c r="BG126" s="199">
        <f t="shared" si="26"/>
        <v>0</v>
      </c>
      <c r="BH126" s="199">
        <f t="shared" si="27"/>
        <v>0</v>
      </c>
      <c r="BI126" s="199">
        <f t="shared" si="28"/>
        <v>0</v>
      </c>
      <c r="BJ126" s="21" t="s">
        <v>142</v>
      </c>
      <c r="BK126" s="199">
        <f t="shared" si="29"/>
        <v>0</v>
      </c>
      <c r="BL126" s="21" t="s">
        <v>83</v>
      </c>
      <c r="BM126" s="21" t="s">
        <v>293</v>
      </c>
    </row>
    <row r="127" spans="2:65" s="10" customFormat="1" ht="37.35" customHeight="1">
      <c r="B127" s="173"/>
      <c r="C127" s="174"/>
      <c r="D127" s="175" t="s">
        <v>74</v>
      </c>
      <c r="E127" s="176" t="s">
        <v>294</v>
      </c>
      <c r="F127" s="176" t="s">
        <v>295</v>
      </c>
      <c r="G127" s="174"/>
      <c r="H127" s="174"/>
      <c r="I127" s="177"/>
      <c r="J127" s="178">
        <f>BK127</f>
        <v>0</v>
      </c>
      <c r="K127" s="174"/>
      <c r="L127" s="179"/>
      <c r="M127" s="180"/>
      <c r="N127" s="181"/>
      <c r="O127" s="181"/>
      <c r="P127" s="182">
        <f>SUM(P128:P144)</f>
        <v>0</v>
      </c>
      <c r="Q127" s="181"/>
      <c r="R127" s="182">
        <f>SUM(R128:R144)</f>
        <v>0</v>
      </c>
      <c r="S127" s="181"/>
      <c r="T127" s="183">
        <f>SUM(T128:T144)</f>
        <v>0</v>
      </c>
      <c r="AR127" s="184" t="s">
        <v>83</v>
      </c>
      <c r="AT127" s="185" t="s">
        <v>74</v>
      </c>
      <c r="AU127" s="185" t="s">
        <v>75</v>
      </c>
      <c r="AY127" s="184" t="s">
        <v>135</v>
      </c>
      <c r="BK127" s="186">
        <f>SUM(BK128:BK144)</f>
        <v>0</v>
      </c>
    </row>
    <row r="128" spans="2:65" s="1" customFormat="1" ht="38.25" customHeight="1">
      <c r="B128" s="38"/>
      <c r="C128" s="187" t="s">
        <v>296</v>
      </c>
      <c r="D128" s="187" t="s">
        <v>136</v>
      </c>
      <c r="E128" s="188" t="s">
        <v>297</v>
      </c>
      <c r="F128" s="189" t="s">
        <v>298</v>
      </c>
      <c r="G128" s="190" t="s">
        <v>192</v>
      </c>
      <c r="H128" s="191">
        <v>2</v>
      </c>
      <c r="I128" s="192"/>
      <c r="J128" s="193">
        <f t="shared" ref="J128:J144" si="30">ROUND(I128*H128,2)</f>
        <v>0</v>
      </c>
      <c r="K128" s="189" t="s">
        <v>140</v>
      </c>
      <c r="L128" s="194"/>
      <c r="M128" s="195" t="s">
        <v>37</v>
      </c>
      <c r="N128" s="196" t="s">
        <v>48</v>
      </c>
      <c r="O128" s="39"/>
      <c r="P128" s="197">
        <f t="shared" ref="P128:P144" si="31">O128*H128</f>
        <v>0</v>
      </c>
      <c r="Q128" s="197">
        <v>0</v>
      </c>
      <c r="R128" s="197">
        <f t="shared" ref="R128:R144" si="32">Q128*H128</f>
        <v>0</v>
      </c>
      <c r="S128" s="197">
        <v>0</v>
      </c>
      <c r="T128" s="198">
        <f t="shared" ref="T128:T144" si="33">S128*H128</f>
        <v>0</v>
      </c>
      <c r="AR128" s="21" t="s">
        <v>154</v>
      </c>
      <c r="AT128" s="21" t="s">
        <v>136</v>
      </c>
      <c r="AU128" s="21" t="s">
        <v>83</v>
      </c>
      <c r="AY128" s="21" t="s">
        <v>135</v>
      </c>
      <c r="BE128" s="199">
        <f t="shared" ref="BE128:BE144" si="34">IF(N128="základní",J128,0)</f>
        <v>0</v>
      </c>
      <c r="BF128" s="199">
        <f t="shared" ref="BF128:BF144" si="35">IF(N128="snížená",J128,0)</f>
        <v>0</v>
      </c>
      <c r="BG128" s="199">
        <f t="shared" ref="BG128:BG144" si="36">IF(N128="zákl. přenesená",J128,0)</f>
        <v>0</v>
      </c>
      <c r="BH128" s="199">
        <f t="shared" ref="BH128:BH144" si="37">IF(N128="sníž. přenesená",J128,0)</f>
        <v>0</v>
      </c>
      <c r="BI128" s="199">
        <f t="shared" ref="BI128:BI144" si="38">IF(N128="nulová",J128,0)</f>
        <v>0</v>
      </c>
      <c r="BJ128" s="21" t="s">
        <v>142</v>
      </c>
      <c r="BK128" s="199">
        <f t="shared" ref="BK128:BK144" si="39">ROUND(I128*H128,2)</f>
        <v>0</v>
      </c>
      <c r="BL128" s="21" t="s">
        <v>154</v>
      </c>
      <c r="BM128" s="21" t="s">
        <v>299</v>
      </c>
    </row>
    <row r="129" spans="2:65" s="1" customFormat="1" ht="25.5" customHeight="1">
      <c r="B129" s="38"/>
      <c r="C129" s="200" t="s">
        <v>300</v>
      </c>
      <c r="D129" s="200" t="s">
        <v>181</v>
      </c>
      <c r="E129" s="201" t="s">
        <v>301</v>
      </c>
      <c r="F129" s="202" t="s">
        <v>302</v>
      </c>
      <c r="G129" s="203" t="s">
        <v>192</v>
      </c>
      <c r="H129" s="204">
        <v>2</v>
      </c>
      <c r="I129" s="205"/>
      <c r="J129" s="206">
        <f t="shared" si="30"/>
        <v>0</v>
      </c>
      <c r="K129" s="202" t="s">
        <v>140</v>
      </c>
      <c r="L129" s="58"/>
      <c r="M129" s="207" t="s">
        <v>37</v>
      </c>
      <c r="N129" s="208" t="s">
        <v>48</v>
      </c>
      <c r="O129" s="39"/>
      <c r="P129" s="197">
        <f t="shared" si="31"/>
        <v>0</v>
      </c>
      <c r="Q129" s="197">
        <v>0</v>
      </c>
      <c r="R129" s="197">
        <f t="shared" si="32"/>
        <v>0</v>
      </c>
      <c r="S129" s="197">
        <v>0</v>
      </c>
      <c r="T129" s="198">
        <f t="shared" si="33"/>
        <v>0</v>
      </c>
      <c r="AR129" s="21" t="s">
        <v>83</v>
      </c>
      <c r="AT129" s="21" t="s">
        <v>181</v>
      </c>
      <c r="AU129" s="21" t="s">
        <v>83</v>
      </c>
      <c r="AY129" s="21" t="s">
        <v>135</v>
      </c>
      <c r="BE129" s="199">
        <f t="shared" si="34"/>
        <v>0</v>
      </c>
      <c r="BF129" s="199">
        <f t="shared" si="35"/>
        <v>0</v>
      </c>
      <c r="BG129" s="199">
        <f t="shared" si="36"/>
        <v>0</v>
      </c>
      <c r="BH129" s="199">
        <f t="shared" si="37"/>
        <v>0</v>
      </c>
      <c r="BI129" s="199">
        <f t="shared" si="38"/>
        <v>0</v>
      </c>
      <c r="BJ129" s="21" t="s">
        <v>142</v>
      </c>
      <c r="BK129" s="199">
        <f t="shared" si="39"/>
        <v>0</v>
      </c>
      <c r="BL129" s="21" t="s">
        <v>83</v>
      </c>
      <c r="BM129" s="21" t="s">
        <v>303</v>
      </c>
    </row>
    <row r="130" spans="2:65" s="1" customFormat="1" ht="25.5" customHeight="1">
      <c r="B130" s="38"/>
      <c r="C130" s="200" t="s">
        <v>304</v>
      </c>
      <c r="D130" s="200" t="s">
        <v>181</v>
      </c>
      <c r="E130" s="201" t="s">
        <v>305</v>
      </c>
      <c r="F130" s="202" t="s">
        <v>306</v>
      </c>
      <c r="G130" s="203" t="s">
        <v>192</v>
      </c>
      <c r="H130" s="204">
        <v>1</v>
      </c>
      <c r="I130" s="205"/>
      <c r="J130" s="206">
        <f t="shared" si="30"/>
        <v>0</v>
      </c>
      <c r="K130" s="202" t="s">
        <v>140</v>
      </c>
      <c r="L130" s="58"/>
      <c r="M130" s="207" t="s">
        <v>37</v>
      </c>
      <c r="N130" s="208" t="s">
        <v>48</v>
      </c>
      <c r="O130" s="39"/>
      <c r="P130" s="197">
        <f t="shared" si="31"/>
        <v>0</v>
      </c>
      <c r="Q130" s="197">
        <v>0</v>
      </c>
      <c r="R130" s="197">
        <f t="shared" si="32"/>
        <v>0</v>
      </c>
      <c r="S130" s="197">
        <v>0</v>
      </c>
      <c r="T130" s="198">
        <f t="shared" si="33"/>
        <v>0</v>
      </c>
      <c r="AR130" s="21" t="s">
        <v>83</v>
      </c>
      <c r="AT130" s="21" t="s">
        <v>181</v>
      </c>
      <c r="AU130" s="21" t="s">
        <v>83</v>
      </c>
      <c r="AY130" s="21" t="s">
        <v>135</v>
      </c>
      <c r="BE130" s="199">
        <f t="shared" si="34"/>
        <v>0</v>
      </c>
      <c r="BF130" s="199">
        <f t="shared" si="35"/>
        <v>0</v>
      </c>
      <c r="BG130" s="199">
        <f t="shared" si="36"/>
        <v>0</v>
      </c>
      <c r="BH130" s="199">
        <f t="shared" si="37"/>
        <v>0</v>
      </c>
      <c r="BI130" s="199">
        <f t="shared" si="38"/>
        <v>0</v>
      </c>
      <c r="BJ130" s="21" t="s">
        <v>142</v>
      </c>
      <c r="BK130" s="199">
        <f t="shared" si="39"/>
        <v>0</v>
      </c>
      <c r="BL130" s="21" t="s">
        <v>83</v>
      </c>
      <c r="BM130" s="21" t="s">
        <v>307</v>
      </c>
    </row>
    <row r="131" spans="2:65" s="1" customFormat="1" ht="25.5" customHeight="1">
      <c r="B131" s="38"/>
      <c r="C131" s="187" t="s">
        <v>308</v>
      </c>
      <c r="D131" s="187" t="s">
        <v>136</v>
      </c>
      <c r="E131" s="188" t="s">
        <v>309</v>
      </c>
      <c r="F131" s="189" t="s">
        <v>310</v>
      </c>
      <c r="G131" s="190" t="s">
        <v>192</v>
      </c>
      <c r="H131" s="191">
        <v>3</v>
      </c>
      <c r="I131" s="192"/>
      <c r="J131" s="193">
        <f t="shared" si="30"/>
        <v>0</v>
      </c>
      <c r="K131" s="189" t="s">
        <v>140</v>
      </c>
      <c r="L131" s="194"/>
      <c r="M131" s="195" t="s">
        <v>37</v>
      </c>
      <c r="N131" s="196" t="s">
        <v>48</v>
      </c>
      <c r="O131" s="39"/>
      <c r="P131" s="197">
        <f t="shared" si="31"/>
        <v>0</v>
      </c>
      <c r="Q131" s="197">
        <v>0</v>
      </c>
      <c r="R131" s="197">
        <f t="shared" si="32"/>
        <v>0</v>
      </c>
      <c r="S131" s="197">
        <v>0</v>
      </c>
      <c r="T131" s="198">
        <f t="shared" si="33"/>
        <v>0</v>
      </c>
      <c r="AR131" s="21" t="s">
        <v>154</v>
      </c>
      <c r="AT131" s="21" t="s">
        <v>136</v>
      </c>
      <c r="AU131" s="21" t="s">
        <v>83</v>
      </c>
      <c r="AY131" s="21" t="s">
        <v>135</v>
      </c>
      <c r="BE131" s="199">
        <f t="shared" si="34"/>
        <v>0</v>
      </c>
      <c r="BF131" s="199">
        <f t="shared" si="35"/>
        <v>0</v>
      </c>
      <c r="BG131" s="199">
        <f t="shared" si="36"/>
        <v>0</v>
      </c>
      <c r="BH131" s="199">
        <f t="shared" si="37"/>
        <v>0</v>
      </c>
      <c r="BI131" s="199">
        <f t="shared" si="38"/>
        <v>0</v>
      </c>
      <c r="BJ131" s="21" t="s">
        <v>142</v>
      </c>
      <c r="BK131" s="199">
        <f t="shared" si="39"/>
        <v>0</v>
      </c>
      <c r="BL131" s="21" t="s">
        <v>154</v>
      </c>
      <c r="BM131" s="21" t="s">
        <v>311</v>
      </c>
    </row>
    <row r="132" spans="2:65" s="1" customFormat="1" ht="25.5" customHeight="1">
      <c r="B132" s="38"/>
      <c r="C132" s="187" t="s">
        <v>312</v>
      </c>
      <c r="D132" s="187" t="s">
        <v>136</v>
      </c>
      <c r="E132" s="188" t="s">
        <v>313</v>
      </c>
      <c r="F132" s="189" t="s">
        <v>314</v>
      </c>
      <c r="G132" s="190" t="s">
        <v>192</v>
      </c>
      <c r="H132" s="191">
        <v>1</v>
      </c>
      <c r="I132" s="192"/>
      <c r="J132" s="193">
        <f t="shared" si="30"/>
        <v>0</v>
      </c>
      <c r="K132" s="189" t="s">
        <v>140</v>
      </c>
      <c r="L132" s="194"/>
      <c r="M132" s="195" t="s">
        <v>37</v>
      </c>
      <c r="N132" s="196" t="s">
        <v>48</v>
      </c>
      <c r="O132" s="39"/>
      <c r="P132" s="197">
        <f t="shared" si="31"/>
        <v>0</v>
      </c>
      <c r="Q132" s="197">
        <v>0</v>
      </c>
      <c r="R132" s="197">
        <f t="shared" si="32"/>
        <v>0</v>
      </c>
      <c r="S132" s="197">
        <v>0</v>
      </c>
      <c r="T132" s="198">
        <f t="shared" si="33"/>
        <v>0</v>
      </c>
      <c r="AR132" s="21" t="s">
        <v>85</v>
      </c>
      <c r="AT132" s="21" t="s">
        <v>136</v>
      </c>
      <c r="AU132" s="21" t="s">
        <v>83</v>
      </c>
      <c r="AY132" s="21" t="s">
        <v>135</v>
      </c>
      <c r="BE132" s="199">
        <f t="shared" si="34"/>
        <v>0</v>
      </c>
      <c r="BF132" s="199">
        <f t="shared" si="35"/>
        <v>0</v>
      </c>
      <c r="BG132" s="199">
        <f t="shared" si="36"/>
        <v>0</v>
      </c>
      <c r="BH132" s="199">
        <f t="shared" si="37"/>
        <v>0</v>
      </c>
      <c r="BI132" s="199">
        <f t="shared" si="38"/>
        <v>0</v>
      </c>
      <c r="BJ132" s="21" t="s">
        <v>142</v>
      </c>
      <c r="BK132" s="199">
        <f t="shared" si="39"/>
        <v>0</v>
      </c>
      <c r="BL132" s="21" t="s">
        <v>83</v>
      </c>
      <c r="BM132" s="21" t="s">
        <v>315</v>
      </c>
    </row>
    <row r="133" spans="2:65" s="1" customFormat="1" ht="25.5" customHeight="1">
      <c r="B133" s="38"/>
      <c r="C133" s="187" t="s">
        <v>316</v>
      </c>
      <c r="D133" s="187" t="s">
        <v>136</v>
      </c>
      <c r="E133" s="188" t="s">
        <v>317</v>
      </c>
      <c r="F133" s="189" t="s">
        <v>318</v>
      </c>
      <c r="G133" s="190" t="s">
        <v>192</v>
      </c>
      <c r="H133" s="191">
        <v>3</v>
      </c>
      <c r="I133" s="192"/>
      <c r="J133" s="193">
        <f t="shared" si="30"/>
        <v>0</v>
      </c>
      <c r="K133" s="189" t="s">
        <v>140</v>
      </c>
      <c r="L133" s="194"/>
      <c r="M133" s="195" t="s">
        <v>37</v>
      </c>
      <c r="N133" s="196" t="s">
        <v>48</v>
      </c>
      <c r="O133" s="39"/>
      <c r="P133" s="197">
        <f t="shared" si="31"/>
        <v>0</v>
      </c>
      <c r="Q133" s="197">
        <v>0</v>
      </c>
      <c r="R133" s="197">
        <f t="shared" si="32"/>
        <v>0</v>
      </c>
      <c r="S133" s="197">
        <v>0</v>
      </c>
      <c r="T133" s="198">
        <f t="shared" si="33"/>
        <v>0</v>
      </c>
      <c r="AR133" s="21" t="s">
        <v>85</v>
      </c>
      <c r="AT133" s="21" t="s">
        <v>136</v>
      </c>
      <c r="AU133" s="21" t="s">
        <v>83</v>
      </c>
      <c r="AY133" s="21" t="s">
        <v>135</v>
      </c>
      <c r="BE133" s="199">
        <f t="shared" si="34"/>
        <v>0</v>
      </c>
      <c r="BF133" s="199">
        <f t="shared" si="35"/>
        <v>0</v>
      </c>
      <c r="BG133" s="199">
        <f t="shared" si="36"/>
        <v>0</v>
      </c>
      <c r="BH133" s="199">
        <f t="shared" si="37"/>
        <v>0</v>
      </c>
      <c r="BI133" s="199">
        <f t="shared" si="38"/>
        <v>0</v>
      </c>
      <c r="BJ133" s="21" t="s">
        <v>142</v>
      </c>
      <c r="BK133" s="199">
        <f t="shared" si="39"/>
        <v>0</v>
      </c>
      <c r="BL133" s="21" t="s">
        <v>83</v>
      </c>
      <c r="BM133" s="21" t="s">
        <v>319</v>
      </c>
    </row>
    <row r="134" spans="2:65" s="1" customFormat="1" ht="51" customHeight="1">
      <c r="B134" s="38"/>
      <c r="C134" s="187" t="s">
        <v>320</v>
      </c>
      <c r="D134" s="187" t="s">
        <v>136</v>
      </c>
      <c r="E134" s="188" t="s">
        <v>321</v>
      </c>
      <c r="F134" s="189" t="s">
        <v>322</v>
      </c>
      <c r="G134" s="190" t="s">
        <v>192</v>
      </c>
      <c r="H134" s="191">
        <v>1</v>
      </c>
      <c r="I134" s="192"/>
      <c r="J134" s="193">
        <f t="shared" si="30"/>
        <v>0</v>
      </c>
      <c r="K134" s="189" t="s">
        <v>140</v>
      </c>
      <c r="L134" s="194"/>
      <c r="M134" s="195" t="s">
        <v>37</v>
      </c>
      <c r="N134" s="196" t="s">
        <v>48</v>
      </c>
      <c r="O134" s="39"/>
      <c r="P134" s="197">
        <f t="shared" si="31"/>
        <v>0</v>
      </c>
      <c r="Q134" s="197">
        <v>0</v>
      </c>
      <c r="R134" s="197">
        <f t="shared" si="32"/>
        <v>0</v>
      </c>
      <c r="S134" s="197">
        <v>0</v>
      </c>
      <c r="T134" s="198">
        <f t="shared" si="33"/>
        <v>0</v>
      </c>
      <c r="AR134" s="21" t="s">
        <v>85</v>
      </c>
      <c r="AT134" s="21" t="s">
        <v>136</v>
      </c>
      <c r="AU134" s="21" t="s">
        <v>83</v>
      </c>
      <c r="AY134" s="21" t="s">
        <v>135</v>
      </c>
      <c r="BE134" s="199">
        <f t="shared" si="34"/>
        <v>0</v>
      </c>
      <c r="BF134" s="199">
        <f t="shared" si="35"/>
        <v>0</v>
      </c>
      <c r="BG134" s="199">
        <f t="shared" si="36"/>
        <v>0</v>
      </c>
      <c r="BH134" s="199">
        <f t="shared" si="37"/>
        <v>0</v>
      </c>
      <c r="BI134" s="199">
        <f t="shared" si="38"/>
        <v>0</v>
      </c>
      <c r="BJ134" s="21" t="s">
        <v>142</v>
      </c>
      <c r="BK134" s="199">
        <f t="shared" si="39"/>
        <v>0</v>
      </c>
      <c r="BL134" s="21" t="s">
        <v>83</v>
      </c>
      <c r="BM134" s="21" t="s">
        <v>323</v>
      </c>
    </row>
    <row r="135" spans="2:65" s="1" customFormat="1" ht="51" customHeight="1">
      <c r="B135" s="38"/>
      <c r="C135" s="200" t="s">
        <v>324</v>
      </c>
      <c r="D135" s="200" t="s">
        <v>181</v>
      </c>
      <c r="E135" s="201" t="s">
        <v>325</v>
      </c>
      <c r="F135" s="202" t="s">
        <v>326</v>
      </c>
      <c r="G135" s="203" t="s">
        <v>192</v>
      </c>
      <c r="H135" s="204">
        <v>1</v>
      </c>
      <c r="I135" s="205"/>
      <c r="J135" s="206">
        <f t="shared" si="30"/>
        <v>0</v>
      </c>
      <c r="K135" s="202" t="s">
        <v>140</v>
      </c>
      <c r="L135" s="58"/>
      <c r="M135" s="207" t="s">
        <v>37</v>
      </c>
      <c r="N135" s="208" t="s">
        <v>48</v>
      </c>
      <c r="O135" s="39"/>
      <c r="P135" s="197">
        <f t="shared" si="31"/>
        <v>0</v>
      </c>
      <c r="Q135" s="197">
        <v>0</v>
      </c>
      <c r="R135" s="197">
        <f t="shared" si="32"/>
        <v>0</v>
      </c>
      <c r="S135" s="197">
        <v>0</v>
      </c>
      <c r="T135" s="198">
        <f t="shared" si="33"/>
        <v>0</v>
      </c>
      <c r="AR135" s="21" t="s">
        <v>83</v>
      </c>
      <c r="AT135" s="21" t="s">
        <v>181</v>
      </c>
      <c r="AU135" s="21" t="s">
        <v>83</v>
      </c>
      <c r="AY135" s="21" t="s">
        <v>135</v>
      </c>
      <c r="BE135" s="199">
        <f t="shared" si="34"/>
        <v>0</v>
      </c>
      <c r="BF135" s="199">
        <f t="shared" si="35"/>
        <v>0</v>
      </c>
      <c r="BG135" s="199">
        <f t="shared" si="36"/>
        <v>0</v>
      </c>
      <c r="BH135" s="199">
        <f t="shared" si="37"/>
        <v>0</v>
      </c>
      <c r="BI135" s="199">
        <f t="shared" si="38"/>
        <v>0</v>
      </c>
      <c r="BJ135" s="21" t="s">
        <v>142</v>
      </c>
      <c r="BK135" s="199">
        <f t="shared" si="39"/>
        <v>0</v>
      </c>
      <c r="BL135" s="21" t="s">
        <v>83</v>
      </c>
      <c r="BM135" s="21" t="s">
        <v>327</v>
      </c>
    </row>
    <row r="136" spans="2:65" s="1" customFormat="1" ht="38.25" customHeight="1">
      <c r="B136" s="38"/>
      <c r="C136" s="187" t="s">
        <v>328</v>
      </c>
      <c r="D136" s="187" t="s">
        <v>136</v>
      </c>
      <c r="E136" s="188" t="s">
        <v>329</v>
      </c>
      <c r="F136" s="189" t="s">
        <v>330</v>
      </c>
      <c r="G136" s="190" t="s">
        <v>192</v>
      </c>
      <c r="H136" s="191">
        <v>20</v>
      </c>
      <c r="I136" s="192"/>
      <c r="J136" s="193">
        <f t="shared" si="30"/>
        <v>0</v>
      </c>
      <c r="K136" s="189" t="s">
        <v>140</v>
      </c>
      <c r="L136" s="194"/>
      <c r="M136" s="195" t="s">
        <v>37</v>
      </c>
      <c r="N136" s="196" t="s">
        <v>48</v>
      </c>
      <c r="O136" s="39"/>
      <c r="P136" s="197">
        <f t="shared" si="31"/>
        <v>0</v>
      </c>
      <c r="Q136" s="197">
        <v>0</v>
      </c>
      <c r="R136" s="197">
        <f t="shared" si="32"/>
        <v>0</v>
      </c>
      <c r="S136" s="197">
        <v>0</v>
      </c>
      <c r="T136" s="198">
        <f t="shared" si="33"/>
        <v>0</v>
      </c>
      <c r="AR136" s="21" t="s">
        <v>85</v>
      </c>
      <c r="AT136" s="21" t="s">
        <v>136</v>
      </c>
      <c r="AU136" s="21" t="s">
        <v>83</v>
      </c>
      <c r="AY136" s="21" t="s">
        <v>135</v>
      </c>
      <c r="BE136" s="199">
        <f t="shared" si="34"/>
        <v>0</v>
      </c>
      <c r="BF136" s="199">
        <f t="shared" si="35"/>
        <v>0</v>
      </c>
      <c r="BG136" s="199">
        <f t="shared" si="36"/>
        <v>0</v>
      </c>
      <c r="BH136" s="199">
        <f t="shared" si="37"/>
        <v>0</v>
      </c>
      <c r="BI136" s="199">
        <f t="shared" si="38"/>
        <v>0</v>
      </c>
      <c r="BJ136" s="21" t="s">
        <v>142</v>
      </c>
      <c r="BK136" s="199">
        <f t="shared" si="39"/>
        <v>0</v>
      </c>
      <c r="BL136" s="21" t="s">
        <v>83</v>
      </c>
      <c r="BM136" s="21" t="s">
        <v>331</v>
      </c>
    </row>
    <row r="137" spans="2:65" s="1" customFormat="1" ht="25.5" customHeight="1">
      <c r="B137" s="38"/>
      <c r="C137" s="187" t="s">
        <v>332</v>
      </c>
      <c r="D137" s="187" t="s">
        <v>136</v>
      </c>
      <c r="E137" s="188" t="s">
        <v>333</v>
      </c>
      <c r="F137" s="189" t="s">
        <v>334</v>
      </c>
      <c r="G137" s="190" t="s">
        <v>192</v>
      </c>
      <c r="H137" s="191">
        <v>20</v>
      </c>
      <c r="I137" s="192"/>
      <c r="J137" s="193">
        <f t="shared" si="30"/>
        <v>0</v>
      </c>
      <c r="K137" s="189" t="s">
        <v>140</v>
      </c>
      <c r="L137" s="194"/>
      <c r="M137" s="195" t="s">
        <v>37</v>
      </c>
      <c r="N137" s="196" t="s">
        <v>48</v>
      </c>
      <c r="O137" s="39"/>
      <c r="P137" s="197">
        <f t="shared" si="31"/>
        <v>0</v>
      </c>
      <c r="Q137" s="197">
        <v>0</v>
      </c>
      <c r="R137" s="197">
        <f t="shared" si="32"/>
        <v>0</v>
      </c>
      <c r="S137" s="197">
        <v>0</v>
      </c>
      <c r="T137" s="198">
        <f t="shared" si="33"/>
        <v>0</v>
      </c>
      <c r="AR137" s="21" t="s">
        <v>85</v>
      </c>
      <c r="AT137" s="21" t="s">
        <v>136</v>
      </c>
      <c r="AU137" s="21" t="s">
        <v>83</v>
      </c>
      <c r="AY137" s="21" t="s">
        <v>135</v>
      </c>
      <c r="BE137" s="199">
        <f t="shared" si="34"/>
        <v>0</v>
      </c>
      <c r="BF137" s="199">
        <f t="shared" si="35"/>
        <v>0</v>
      </c>
      <c r="BG137" s="199">
        <f t="shared" si="36"/>
        <v>0</v>
      </c>
      <c r="BH137" s="199">
        <f t="shared" si="37"/>
        <v>0</v>
      </c>
      <c r="BI137" s="199">
        <f t="shared" si="38"/>
        <v>0</v>
      </c>
      <c r="BJ137" s="21" t="s">
        <v>142</v>
      </c>
      <c r="BK137" s="199">
        <f t="shared" si="39"/>
        <v>0</v>
      </c>
      <c r="BL137" s="21" t="s">
        <v>83</v>
      </c>
      <c r="BM137" s="21" t="s">
        <v>335</v>
      </c>
    </row>
    <row r="138" spans="2:65" s="1" customFormat="1" ht="16.5" customHeight="1">
      <c r="B138" s="38"/>
      <c r="C138" s="187" t="s">
        <v>336</v>
      </c>
      <c r="D138" s="187" t="s">
        <v>136</v>
      </c>
      <c r="E138" s="188" t="s">
        <v>337</v>
      </c>
      <c r="F138" s="189" t="s">
        <v>338</v>
      </c>
      <c r="G138" s="190" t="s">
        <v>192</v>
      </c>
      <c r="H138" s="191">
        <v>1</v>
      </c>
      <c r="I138" s="192"/>
      <c r="J138" s="193">
        <f t="shared" si="30"/>
        <v>0</v>
      </c>
      <c r="K138" s="189" t="s">
        <v>140</v>
      </c>
      <c r="L138" s="194"/>
      <c r="M138" s="195" t="s">
        <v>37</v>
      </c>
      <c r="N138" s="196" t="s">
        <v>48</v>
      </c>
      <c r="O138" s="39"/>
      <c r="P138" s="197">
        <f t="shared" si="31"/>
        <v>0</v>
      </c>
      <c r="Q138" s="197">
        <v>0</v>
      </c>
      <c r="R138" s="197">
        <f t="shared" si="32"/>
        <v>0</v>
      </c>
      <c r="S138" s="197">
        <v>0</v>
      </c>
      <c r="T138" s="198">
        <f t="shared" si="33"/>
        <v>0</v>
      </c>
      <c r="AR138" s="21" t="s">
        <v>85</v>
      </c>
      <c r="AT138" s="21" t="s">
        <v>136</v>
      </c>
      <c r="AU138" s="21" t="s">
        <v>83</v>
      </c>
      <c r="AY138" s="21" t="s">
        <v>135</v>
      </c>
      <c r="BE138" s="199">
        <f t="shared" si="34"/>
        <v>0</v>
      </c>
      <c r="BF138" s="199">
        <f t="shared" si="35"/>
        <v>0</v>
      </c>
      <c r="BG138" s="199">
        <f t="shared" si="36"/>
        <v>0</v>
      </c>
      <c r="BH138" s="199">
        <f t="shared" si="37"/>
        <v>0</v>
      </c>
      <c r="BI138" s="199">
        <f t="shared" si="38"/>
        <v>0</v>
      </c>
      <c r="BJ138" s="21" t="s">
        <v>142</v>
      </c>
      <c r="BK138" s="199">
        <f t="shared" si="39"/>
        <v>0</v>
      </c>
      <c r="BL138" s="21" t="s">
        <v>83</v>
      </c>
      <c r="BM138" s="21" t="s">
        <v>339</v>
      </c>
    </row>
    <row r="139" spans="2:65" s="1" customFormat="1" ht="25.5" customHeight="1">
      <c r="B139" s="38"/>
      <c r="C139" s="187" t="s">
        <v>340</v>
      </c>
      <c r="D139" s="187" t="s">
        <v>136</v>
      </c>
      <c r="E139" s="188" t="s">
        <v>341</v>
      </c>
      <c r="F139" s="189" t="s">
        <v>342</v>
      </c>
      <c r="G139" s="190" t="s">
        <v>192</v>
      </c>
      <c r="H139" s="191">
        <v>1</v>
      </c>
      <c r="I139" s="192"/>
      <c r="J139" s="193">
        <f t="shared" si="30"/>
        <v>0</v>
      </c>
      <c r="K139" s="189" t="s">
        <v>140</v>
      </c>
      <c r="L139" s="194"/>
      <c r="M139" s="195" t="s">
        <v>37</v>
      </c>
      <c r="N139" s="196" t="s">
        <v>48</v>
      </c>
      <c r="O139" s="39"/>
      <c r="P139" s="197">
        <f t="shared" si="31"/>
        <v>0</v>
      </c>
      <c r="Q139" s="197">
        <v>0</v>
      </c>
      <c r="R139" s="197">
        <f t="shared" si="32"/>
        <v>0</v>
      </c>
      <c r="S139" s="197">
        <v>0</v>
      </c>
      <c r="T139" s="198">
        <f t="shared" si="33"/>
        <v>0</v>
      </c>
      <c r="AR139" s="21" t="s">
        <v>141</v>
      </c>
      <c r="AT139" s="21" t="s">
        <v>136</v>
      </c>
      <c r="AU139" s="21" t="s">
        <v>83</v>
      </c>
      <c r="AY139" s="21" t="s">
        <v>135</v>
      </c>
      <c r="BE139" s="199">
        <f t="shared" si="34"/>
        <v>0</v>
      </c>
      <c r="BF139" s="199">
        <f t="shared" si="35"/>
        <v>0</v>
      </c>
      <c r="BG139" s="199">
        <f t="shared" si="36"/>
        <v>0</v>
      </c>
      <c r="BH139" s="199">
        <f t="shared" si="37"/>
        <v>0</v>
      </c>
      <c r="BI139" s="199">
        <f t="shared" si="38"/>
        <v>0</v>
      </c>
      <c r="BJ139" s="21" t="s">
        <v>142</v>
      </c>
      <c r="BK139" s="199">
        <f t="shared" si="39"/>
        <v>0</v>
      </c>
      <c r="BL139" s="21" t="s">
        <v>143</v>
      </c>
      <c r="BM139" s="21" t="s">
        <v>343</v>
      </c>
    </row>
    <row r="140" spans="2:65" s="1" customFormat="1" ht="25.5" customHeight="1">
      <c r="B140" s="38"/>
      <c r="C140" s="187" t="s">
        <v>344</v>
      </c>
      <c r="D140" s="187" t="s">
        <v>136</v>
      </c>
      <c r="E140" s="188" t="s">
        <v>345</v>
      </c>
      <c r="F140" s="189" t="s">
        <v>346</v>
      </c>
      <c r="G140" s="190" t="s">
        <v>192</v>
      </c>
      <c r="H140" s="191">
        <v>1</v>
      </c>
      <c r="I140" s="192"/>
      <c r="J140" s="193">
        <f t="shared" si="30"/>
        <v>0</v>
      </c>
      <c r="K140" s="189" t="s">
        <v>140</v>
      </c>
      <c r="L140" s="194"/>
      <c r="M140" s="195" t="s">
        <v>37</v>
      </c>
      <c r="N140" s="196" t="s">
        <v>48</v>
      </c>
      <c r="O140" s="39"/>
      <c r="P140" s="197">
        <f t="shared" si="31"/>
        <v>0</v>
      </c>
      <c r="Q140" s="197">
        <v>0</v>
      </c>
      <c r="R140" s="197">
        <f t="shared" si="32"/>
        <v>0</v>
      </c>
      <c r="S140" s="197">
        <v>0</v>
      </c>
      <c r="T140" s="198">
        <f t="shared" si="33"/>
        <v>0</v>
      </c>
      <c r="AR140" s="21" t="s">
        <v>141</v>
      </c>
      <c r="AT140" s="21" t="s">
        <v>136</v>
      </c>
      <c r="AU140" s="21" t="s">
        <v>83</v>
      </c>
      <c r="AY140" s="21" t="s">
        <v>135</v>
      </c>
      <c r="BE140" s="199">
        <f t="shared" si="34"/>
        <v>0</v>
      </c>
      <c r="BF140" s="199">
        <f t="shared" si="35"/>
        <v>0</v>
      </c>
      <c r="BG140" s="199">
        <f t="shared" si="36"/>
        <v>0</v>
      </c>
      <c r="BH140" s="199">
        <f t="shared" si="37"/>
        <v>0</v>
      </c>
      <c r="BI140" s="199">
        <f t="shared" si="38"/>
        <v>0</v>
      </c>
      <c r="BJ140" s="21" t="s">
        <v>142</v>
      </c>
      <c r="BK140" s="199">
        <f t="shared" si="39"/>
        <v>0</v>
      </c>
      <c r="BL140" s="21" t="s">
        <v>143</v>
      </c>
      <c r="BM140" s="21" t="s">
        <v>347</v>
      </c>
    </row>
    <row r="141" spans="2:65" s="1" customFormat="1" ht="25.5" customHeight="1">
      <c r="B141" s="38"/>
      <c r="C141" s="187" t="s">
        <v>348</v>
      </c>
      <c r="D141" s="187" t="s">
        <v>136</v>
      </c>
      <c r="E141" s="188" t="s">
        <v>349</v>
      </c>
      <c r="F141" s="189" t="s">
        <v>350</v>
      </c>
      <c r="G141" s="190" t="s">
        <v>192</v>
      </c>
      <c r="H141" s="191">
        <v>8</v>
      </c>
      <c r="I141" s="192"/>
      <c r="J141" s="193">
        <f t="shared" si="30"/>
        <v>0</v>
      </c>
      <c r="K141" s="189" t="s">
        <v>140</v>
      </c>
      <c r="L141" s="194"/>
      <c r="M141" s="195" t="s">
        <v>37</v>
      </c>
      <c r="N141" s="196" t="s">
        <v>48</v>
      </c>
      <c r="O141" s="39"/>
      <c r="P141" s="197">
        <f t="shared" si="31"/>
        <v>0</v>
      </c>
      <c r="Q141" s="197">
        <v>0</v>
      </c>
      <c r="R141" s="197">
        <f t="shared" si="32"/>
        <v>0</v>
      </c>
      <c r="S141" s="197">
        <v>0</v>
      </c>
      <c r="T141" s="198">
        <f t="shared" si="33"/>
        <v>0</v>
      </c>
      <c r="AR141" s="21" t="s">
        <v>168</v>
      </c>
      <c r="AT141" s="21" t="s">
        <v>136</v>
      </c>
      <c r="AU141" s="21" t="s">
        <v>83</v>
      </c>
      <c r="AY141" s="21" t="s">
        <v>135</v>
      </c>
      <c r="BE141" s="199">
        <f t="shared" si="34"/>
        <v>0</v>
      </c>
      <c r="BF141" s="199">
        <f t="shared" si="35"/>
        <v>0</v>
      </c>
      <c r="BG141" s="199">
        <f t="shared" si="36"/>
        <v>0</v>
      </c>
      <c r="BH141" s="199">
        <f t="shared" si="37"/>
        <v>0</v>
      </c>
      <c r="BI141" s="199">
        <f t="shared" si="38"/>
        <v>0</v>
      </c>
      <c r="BJ141" s="21" t="s">
        <v>142</v>
      </c>
      <c r="BK141" s="199">
        <f t="shared" si="39"/>
        <v>0</v>
      </c>
      <c r="BL141" s="21" t="s">
        <v>142</v>
      </c>
      <c r="BM141" s="21" t="s">
        <v>351</v>
      </c>
    </row>
    <row r="142" spans="2:65" s="1" customFormat="1" ht="25.5" customHeight="1">
      <c r="B142" s="38"/>
      <c r="C142" s="187" t="s">
        <v>352</v>
      </c>
      <c r="D142" s="187" t="s">
        <v>136</v>
      </c>
      <c r="E142" s="188" t="s">
        <v>353</v>
      </c>
      <c r="F142" s="189" t="s">
        <v>354</v>
      </c>
      <c r="G142" s="190" t="s">
        <v>192</v>
      </c>
      <c r="H142" s="191">
        <v>2</v>
      </c>
      <c r="I142" s="192"/>
      <c r="J142" s="193">
        <f t="shared" si="30"/>
        <v>0</v>
      </c>
      <c r="K142" s="189" t="s">
        <v>140</v>
      </c>
      <c r="L142" s="194"/>
      <c r="M142" s="195" t="s">
        <v>37</v>
      </c>
      <c r="N142" s="196" t="s">
        <v>48</v>
      </c>
      <c r="O142" s="39"/>
      <c r="P142" s="197">
        <f t="shared" si="31"/>
        <v>0</v>
      </c>
      <c r="Q142" s="197">
        <v>0</v>
      </c>
      <c r="R142" s="197">
        <f t="shared" si="32"/>
        <v>0</v>
      </c>
      <c r="S142" s="197">
        <v>0</v>
      </c>
      <c r="T142" s="198">
        <f t="shared" si="33"/>
        <v>0</v>
      </c>
      <c r="AR142" s="21" t="s">
        <v>168</v>
      </c>
      <c r="AT142" s="21" t="s">
        <v>136</v>
      </c>
      <c r="AU142" s="21" t="s">
        <v>83</v>
      </c>
      <c r="AY142" s="21" t="s">
        <v>135</v>
      </c>
      <c r="BE142" s="199">
        <f t="shared" si="34"/>
        <v>0</v>
      </c>
      <c r="BF142" s="199">
        <f t="shared" si="35"/>
        <v>0</v>
      </c>
      <c r="BG142" s="199">
        <f t="shared" si="36"/>
        <v>0</v>
      </c>
      <c r="BH142" s="199">
        <f t="shared" si="37"/>
        <v>0</v>
      </c>
      <c r="BI142" s="199">
        <f t="shared" si="38"/>
        <v>0</v>
      </c>
      <c r="BJ142" s="21" t="s">
        <v>142</v>
      </c>
      <c r="BK142" s="199">
        <f t="shared" si="39"/>
        <v>0</v>
      </c>
      <c r="BL142" s="21" t="s">
        <v>142</v>
      </c>
      <c r="BM142" s="21" t="s">
        <v>355</v>
      </c>
    </row>
    <row r="143" spans="2:65" s="1" customFormat="1" ht="16.5" customHeight="1">
      <c r="B143" s="38"/>
      <c r="C143" s="200" t="s">
        <v>356</v>
      </c>
      <c r="D143" s="200" t="s">
        <v>181</v>
      </c>
      <c r="E143" s="201" t="s">
        <v>279</v>
      </c>
      <c r="F143" s="202" t="s">
        <v>280</v>
      </c>
      <c r="G143" s="203" t="s">
        <v>192</v>
      </c>
      <c r="H143" s="204">
        <v>10</v>
      </c>
      <c r="I143" s="205"/>
      <c r="J143" s="206">
        <f t="shared" si="30"/>
        <v>0</v>
      </c>
      <c r="K143" s="202" t="s">
        <v>140</v>
      </c>
      <c r="L143" s="58"/>
      <c r="M143" s="207" t="s">
        <v>37</v>
      </c>
      <c r="N143" s="208" t="s">
        <v>48</v>
      </c>
      <c r="O143" s="39"/>
      <c r="P143" s="197">
        <f t="shared" si="31"/>
        <v>0</v>
      </c>
      <c r="Q143" s="197">
        <v>0</v>
      </c>
      <c r="R143" s="197">
        <f t="shared" si="32"/>
        <v>0</v>
      </c>
      <c r="S143" s="197">
        <v>0</v>
      </c>
      <c r="T143" s="198">
        <f t="shared" si="33"/>
        <v>0</v>
      </c>
      <c r="AR143" s="21" t="s">
        <v>142</v>
      </c>
      <c r="AT143" s="21" t="s">
        <v>181</v>
      </c>
      <c r="AU143" s="21" t="s">
        <v>83</v>
      </c>
      <c r="AY143" s="21" t="s">
        <v>135</v>
      </c>
      <c r="BE143" s="199">
        <f t="shared" si="34"/>
        <v>0</v>
      </c>
      <c r="BF143" s="199">
        <f t="shared" si="35"/>
        <v>0</v>
      </c>
      <c r="BG143" s="199">
        <f t="shared" si="36"/>
        <v>0</v>
      </c>
      <c r="BH143" s="199">
        <f t="shared" si="37"/>
        <v>0</v>
      </c>
      <c r="BI143" s="199">
        <f t="shared" si="38"/>
        <v>0</v>
      </c>
      <c r="BJ143" s="21" t="s">
        <v>142</v>
      </c>
      <c r="BK143" s="199">
        <f t="shared" si="39"/>
        <v>0</v>
      </c>
      <c r="BL143" s="21" t="s">
        <v>142</v>
      </c>
      <c r="BM143" s="21" t="s">
        <v>357</v>
      </c>
    </row>
    <row r="144" spans="2:65" s="1" customFormat="1" ht="16.5" customHeight="1">
      <c r="B144" s="38"/>
      <c r="C144" s="187" t="s">
        <v>358</v>
      </c>
      <c r="D144" s="187" t="s">
        <v>136</v>
      </c>
      <c r="E144" s="188" t="s">
        <v>359</v>
      </c>
      <c r="F144" s="189" t="s">
        <v>360</v>
      </c>
      <c r="G144" s="190" t="s">
        <v>192</v>
      </c>
      <c r="H144" s="191">
        <v>1</v>
      </c>
      <c r="I144" s="192"/>
      <c r="J144" s="193">
        <f t="shared" si="30"/>
        <v>0</v>
      </c>
      <c r="K144" s="189" t="s">
        <v>140</v>
      </c>
      <c r="L144" s="194"/>
      <c r="M144" s="195" t="s">
        <v>37</v>
      </c>
      <c r="N144" s="196" t="s">
        <v>48</v>
      </c>
      <c r="O144" s="39"/>
      <c r="P144" s="197">
        <f t="shared" si="31"/>
        <v>0</v>
      </c>
      <c r="Q144" s="197">
        <v>0</v>
      </c>
      <c r="R144" s="197">
        <f t="shared" si="32"/>
        <v>0</v>
      </c>
      <c r="S144" s="197">
        <v>0</v>
      </c>
      <c r="T144" s="198">
        <f t="shared" si="33"/>
        <v>0</v>
      </c>
      <c r="AR144" s="21" t="s">
        <v>141</v>
      </c>
      <c r="AT144" s="21" t="s">
        <v>136</v>
      </c>
      <c r="AU144" s="21" t="s">
        <v>83</v>
      </c>
      <c r="AY144" s="21" t="s">
        <v>135</v>
      </c>
      <c r="BE144" s="199">
        <f t="shared" si="34"/>
        <v>0</v>
      </c>
      <c r="BF144" s="199">
        <f t="shared" si="35"/>
        <v>0</v>
      </c>
      <c r="BG144" s="199">
        <f t="shared" si="36"/>
        <v>0</v>
      </c>
      <c r="BH144" s="199">
        <f t="shared" si="37"/>
        <v>0</v>
      </c>
      <c r="BI144" s="199">
        <f t="shared" si="38"/>
        <v>0</v>
      </c>
      <c r="BJ144" s="21" t="s">
        <v>142</v>
      </c>
      <c r="BK144" s="199">
        <f t="shared" si="39"/>
        <v>0</v>
      </c>
      <c r="BL144" s="21" t="s">
        <v>143</v>
      </c>
      <c r="BM144" s="21" t="s">
        <v>361</v>
      </c>
    </row>
    <row r="145" spans="2:65" s="10" customFormat="1" ht="37.35" customHeight="1">
      <c r="B145" s="173"/>
      <c r="C145" s="174"/>
      <c r="D145" s="175" t="s">
        <v>74</v>
      </c>
      <c r="E145" s="176" t="s">
        <v>362</v>
      </c>
      <c r="F145" s="176" t="s">
        <v>363</v>
      </c>
      <c r="G145" s="174"/>
      <c r="H145" s="174"/>
      <c r="I145" s="177"/>
      <c r="J145" s="178">
        <f>BK145</f>
        <v>0</v>
      </c>
      <c r="K145" s="174"/>
      <c r="L145" s="179"/>
      <c r="M145" s="180"/>
      <c r="N145" s="181"/>
      <c r="O145" s="181"/>
      <c r="P145" s="182">
        <f>P146+P147+P148</f>
        <v>0</v>
      </c>
      <c r="Q145" s="181"/>
      <c r="R145" s="182">
        <f>R146+R147+R148</f>
        <v>0</v>
      </c>
      <c r="S145" s="181"/>
      <c r="T145" s="183">
        <f>T146+T147+T148</f>
        <v>0</v>
      </c>
      <c r="AR145" s="184" t="s">
        <v>83</v>
      </c>
      <c r="AT145" s="185" t="s">
        <v>74</v>
      </c>
      <c r="AU145" s="185" t="s">
        <v>75</v>
      </c>
      <c r="AY145" s="184" t="s">
        <v>135</v>
      </c>
      <c r="BK145" s="186">
        <f>BK146+BK147+BK148</f>
        <v>0</v>
      </c>
    </row>
    <row r="146" spans="2:65" s="1" customFormat="1" ht="25.5" customHeight="1">
      <c r="B146" s="38"/>
      <c r="C146" s="200" t="s">
        <v>364</v>
      </c>
      <c r="D146" s="200" t="s">
        <v>181</v>
      </c>
      <c r="E146" s="201" t="s">
        <v>365</v>
      </c>
      <c r="F146" s="202" t="s">
        <v>366</v>
      </c>
      <c r="G146" s="203" t="s">
        <v>192</v>
      </c>
      <c r="H146" s="204">
        <v>1</v>
      </c>
      <c r="I146" s="205"/>
      <c r="J146" s="206">
        <f>ROUND(I146*H146,2)</f>
        <v>0</v>
      </c>
      <c r="K146" s="202" t="s">
        <v>140</v>
      </c>
      <c r="L146" s="58"/>
      <c r="M146" s="207" t="s">
        <v>37</v>
      </c>
      <c r="N146" s="208" t="s">
        <v>48</v>
      </c>
      <c r="O146" s="39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AR146" s="21" t="s">
        <v>143</v>
      </c>
      <c r="AT146" s="21" t="s">
        <v>181</v>
      </c>
      <c r="AU146" s="21" t="s">
        <v>83</v>
      </c>
      <c r="AY146" s="21" t="s">
        <v>135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21" t="s">
        <v>142</v>
      </c>
      <c r="BK146" s="199">
        <f>ROUND(I146*H146,2)</f>
        <v>0</v>
      </c>
      <c r="BL146" s="21" t="s">
        <v>143</v>
      </c>
      <c r="BM146" s="21" t="s">
        <v>367</v>
      </c>
    </row>
    <row r="147" spans="2:65" s="1" customFormat="1" ht="38.25" customHeight="1">
      <c r="B147" s="38"/>
      <c r="C147" s="187" t="s">
        <v>368</v>
      </c>
      <c r="D147" s="187" t="s">
        <v>136</v>
      </c>
      <c r="E147" s="188" t="s">
        <v>369</v>
      </c>
      <c r="F147" s="189" t="s">
        <v>370</v>
      </c>
      <c r="G147" s="190" t="s">
        <v>371</v>
      </c>
      <c r="H147" s="191">
        <v>1</v>
      </c>
      <c r="I147" s="192"/>
      <c r="J147" s="193">
        <f>ROUND(I147*H147,2)</f>
        <v>0</v>
      </c>
      <c r="K147" s="189" t="s">
        <v>37</v>
      </c>
      <c r="L147" s="194"/>
      <c r="M147" s="195" t="s">
        <v>37</v>
      </c>
      <c r="N147" s="196" t="s">
        <v>48</v>
      </c>
      <c r="O147" s="39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AR147" s="21" t="s">
        <v>154</v>
      </c>
      <c r="AT147" s="21" t="s">
        <v>136</v>
      </c>
      <c r="AU147" s="21" t="s">
        <v>83</v>
      </c>
      <c r="AY147" s="21" t="s">
        <v>135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21" t="s">
        <v>142</v>
      </c>
      <c r="BK147" s="199">
        <f>ROUND(I147*H147,2)</f>
        <v>0</v>
      </c>
      <c r="BL147" s="21" t="s">
        <v>154</v>
      </c>
      <c r="BM147" s="21" t="s">
        <v>372</v>
      </c>
    </row>
    <row r="148" spans="2:65" s="10" customFormat="1" ht="29.85" customHeight="1">
      <c r="B148" s="173"/>
      <c r="C148" s="174"/>
      <c r="D148" s="175" t="s">
        <v>74</v>
      </c>
      <c r="E148" s="209" t="s">
        <v>373</v>
      </c>
      <c r="F148" s="209" t="s">
        <v>374</v>
      </c>
      <c r="G148" s="174"/>
      <c r="H148" s="174"/>
      <c r="I148" s="177"/>
      <c r="J148" s="210">
        <f>BK148</f>
        <v>0</v>
      </c>
      <c r="K148" s="174"/>
      <c r="L148" s="179"/>
      <c r="M148" s="180"/>
      <c r="N148" s="181"/>
      <c r="O148" s="181"/>
      <c r="P148" s="182">
        <f>SUM(P149:P150)</f>
        <v>0</v>
      </c>
      <c r="Q148" s="181"/>
      <c r="R148" s="182">
        <f>SUM(R149:R150)</f>
        <v>0</v>
      </c>
      <c r="S148" s="181"/>
      <c r="T148" s="183">
        <f>SUM(T149:T150)</f>
        <v>0</v>
      </c>
      <c r="AR148" s="184" t="s">
        <v>83</v>
      </c>
      <c r="AT148" s="185" t="s">
        <v>74</v>
      </c>
      <c r="AU148" s="185" t="s">
        <v>83</v>
      </c>
      <c r="AY148" s="184" t="s">
        <v>135</v>
      </c>
      <c r="BK148" s="186">
        <f>SUM(BK149:BK150)</f>
        <v>0</v>
      </c>
    </row>
    <row r="149" spans="2:65" s="1" customFormat="1" ht="25.5" customHeight="1">
      <c r="B149" s="38"/>
      <c r="C149" s="200" t="s">
        <v>375</v>
      </c>
      <c r="D149" s="200" t="s">
        <v>181</v>
      </c>
      <c r="E149" s="201" t="s">
        <v>376</v>
      </c>
      <c r="F149" s="202" t="s">
        <v>377</v>
      </c>
      <c r="G149" s="203" t="s">
        <v>192</v>
      </c>
      <c r="H149" s="204">
        <v>1</v>
      </c>
      <c r="I149" s="205"/>
      <c r="J149" s="206">
        <f>ROUND(I149*H149,2)</f>
        <v>0</v>
      </c>
      <c r="K149" s="202" t="s">
        <v>140</v>
      </c>
      <c r="L149" s="58"/>
      <c r="M149" s="207" t="s">
        <v>37</v>
      </c>
      <c r="N149" s="208" t="s">
        <v>48</v>
      </c>
      <c r="O149" s="39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AR149" s="21" t="s">
        <v>83</v>
      </c>
      <c r="AT149" s="21" t="s">
        <v>181</v>
      </c>
      <c r="AU149" s="21" t="s">
        <v>85</v>
      </c>
      <c r="AY149" s="21" t="s">
        <v>135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21" t="s">
        <v>142</v>
      </c>
      <c r="BK149" s="199">
        <f>ROUND(I149*H149,2)</f>
        <v>0</v>
      </c>
      <c r="BL149" s="21" t="s">
        <v>83</v>
      </c>
      <c r="BM149" s="21" t="s">
        <v>378</v>
      </c>
    </row>
    <row r="150" spans="2:65" s="1" customFormat="1" ht="25.5" customHeight="1">
      <c r="B150" s="38"/>
      <c r="C150" s="200" t="s">
        <v>379</v>
      </c>
      <c r="D150" s="200" t="s">
        <v>181</v>
      </c>
      <c r="E150" s="201" t="s">
        <v>380</v>
      </c>
      <c r="F150" s="202" t="s">
        <v>381</v>
      </c>
      <c r="G150" s="203" t="s">
        <v>192</v>
      </c>
      <c r="H150" s="204">
        <v>1</v>
      </c>
      <c r="I150" s="205"/>
      <c r="J150" s="206">
        <f>ROUND(I150*H150,2)</f>
        <v>0</v>
      </c>
      <c r="K150" s="202" t="s">
        <v>140</v>
      </c>
      <c r="L150" s="58"/>
      <c r="M150" s="207" t="s">
        <v>37</v>
      </c>
      <c r="N150" s="208" t="s">
        <v>48</v>
      </c>
      <c r="O150" s="39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AR150" s="21" t="s">
        <v>83</v>
      </c>
      <c r="AT150" s="21" t="s">
        <v>181</v>
      </c>
      <c r="AU150" s="21" t="s">
        <v>85</v>
      </c>
      <c r="AY150" s="21" t="s">
        <v>135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21" t="s">
        <v>142</v>
      </c>
      <c r="BK150" s="199">
        <f>ROUND(I150*H150,2)</f>
        <v>0</v>
      </c>
      <c r="BL150" s="21" t="s">
        <v>83</v>
      </c>
      <c r="BM150" s="21" t="s">
        <v>382</v>
      </c>
    </row>
    <row r="151" spans="2:65" s="10" customFormat="1" ht="37.35" customHeight="1">
      <c r="B151" s="173"/>
      <c r="C151" s="174"/>
      <c r="D151" s="175" t="s">
        <v>74</v>
      </c>
      <c r="E151" s="176" t="s">
        <v>383</v>
      </c>
      <c r="F151" s="176" t="s">
        <v>384</v>
      </c>
      <c r="G151" s="174"/>
      <c r="H151" s="174"/>
      <c r="I151" s="177"/>
      <c r="J151" s="178">
        <f>BK151</f>
        <v>0</v>
      </c>
      <c r="K151" s="174"/>
      <c r="L151" s="179"/>
      <c r="M151" s="180"/>
      <c r="N151" s="181"/>
      <c r="O151" s="181"/>
      <c r="P151" s="182">
        <f>SUM(P152:P159)</f>
        <v>0</v>
      </c>
      <c r="Q151" s="181"/>
      <c r="R151" s="182">
        <f>SUM(R152:R159)</f>
        <v>0</v>
      </c>
      <c r="S151" s="181"/>
      <c r="T151" s="183">
        <f>SUM(T152:T159)</f>
        <v>0</v>
      </c>
      <c r="AR151" s="184" t="s">
        <v>83</v>
      </c>
      <c r="AT151" s="185" t="s">
        <v>74</v>
      </c>
      <c r="AU151" s="185" t="s">
        <v>75</v>
      </c>
      <c r="AY151" s="184" t="s">
        <v>135</v>
      </c>
      <c r="BK151" s="186">
        <f>SUM(BK152:BK159)</f>
        <v>0</v>
      </c>
    </row>
    <row r="152" spans="2:65" s="1" customFormat="1" ht="25.5" customHeight="1">
      <c r="B152" s="38"/>
      <c r="C152" s="187" t="s">
        <v>385</v>
      </c>
      <c r="D152" s="187" t="s">
        <v>136</v>
      </c>
      <c r="E152" s="188" t="s">
        <v>386</v>
      </c>
      <c r="F152" s="189" t="s">
        <v>387</v>
      </c>
      <c r="G152" s="190" t="s">
        <v>192</v>
      </c>
      <c r="H152" s="191">
        <v>1</v>
      </c>
      <c r="I152" s="192"/>
      <c r="J152" s="193">
        <f t="shared" ref="J152:J159" si="40">ROUND(I152*H152,2)</f>
        <v>0</v>
      </c>
      <c r="K152" s="189" t="s">
        <v>140</v>
      </c>
      <c r="L152" s="194"/>
      <c r="M152" s="195" t="s">
        <v>37</v>
      </c>
      <c r="N152" s="196" t="s">
        <v>48</v>
      </c>
      <c r="O152" s="39"/>
      <c r="P152" s="197">
        <f t="shared" ref="P152:P159" si="41">O152*H152</f>
        <v>0</v>
      </c>
      <c r="Q152" s="197">
        <v>0</v>
      </c>
      <c r="R152" s="197">
        <f t="shared" ref="R152:R159" si="42">Q152*H152</f>
        <v>0</v>
      </c>
      <c r="S152" s="197">
        <v>0</v>
      </c>
      <c r="T152" s="198">
        <f t="shared" ref="T152:T159" si="43">S152*H152</f>
        <v>0</v>
      </c>
      <c r="AR152" s="21" t="s">
        <v>141</v>
      </c>
      <c r="AT152" s="21" t="s">
        <v>136</v>
      </c>
      <c r="AU152" s="21" t="s">
        <v>83</v>
      </c>
      <c r="AY152" s="21" t="s">
        <v>135</v>
      </c>
      <c r="BE152" s="199">
        <f t="shared" ref="BE152:BE159" si="44">IF(N152="základní",J152,0)</f>
        <v>0</v>
      </c>
      <c r="BF152" s="199">
        <f t="shared" ref="BF152:BF159" si="45">IF(N152="snížená",J152,0)</f>
        <v>0</v>
      </c>
      <c r="BG152" s="199">
        <f t="shared" ref="BG152:BG159" si="46">IF(N152="zákl. přenesená",J152,0)</f>
        <v>0</v>
      </c>
      <c r="BH152" s="199">
        <f t="shared" ref="BH152:BH159" si="47">IF(N152="sníž. přenesená",J152,0)</f>
        <v>0</v>
      </c>
      <c r="BI152" s="199">
        <f t="shared" ref="BI152:BI159" si="48">IF(N152="nulová",J152,0)</f>
        <v>0</v>
      </c>
      <c r="BJ152" s="21" t="s">
        <v>142</v>
      </c>
      <c r="BK152" s="199">
        <f t="shared" ref="BK152:BK159" si="49">ROUND(I152*H152,2)</f>
        <v>0</v>
      </c>
      <c r="BL152" s="21" t="s">
        <v>143</v>
      </c>
      <c r="BM152" s="21" t="s">
        <v>388</v>
      </c>
    </row>
    <row r="153" spans="2:65" s="1" customFormat="1" ht="25.5" customHeight="1">
      <c r="B153" s="38"/>
      <c r="C153" s="187" t="s">
        <v>389</v>
      </c>
      <c r="D153" s="187" t="s">
        <v>136</v>
      </c>
      <c r="E153" s="188" t="s">
        <v>390</v>
      </c>
      <c r="F153" s="189" t="s">
        <v>391</v>
      </c>
      <c r="G153" s="190" t="s">
        <v>192</v>
      </c>
      <c r="H153" s="191">
        <v>2</v>
      </c>
      <c r="I153" s="192"/>
      <c r="J153" s="193">
        <f t="shared" si="40"/>
        <v>0</v>
      </c>
      <c r="K153" s="189" t="s">
        <v>140</v>
      </c>
      <c r="L153" s="194"/>
      <c r="M153" s="195" t="s">
        <v>37</v>
      </c>
      <c r="N153" s="196" t="s">
        <v>48</v>
      </c>
      <c r="O153" s="39"/>
      <c r="P153" s="197">
        <f t="shared" si="41"/>
        <v>0</v>
      </c>
      <c r="Q153" s="197">
        <v>0</v>
      </c>
      <c r="R153" s="197">
        <f t="shared" si="42"/>
        <v>0</v>
      </c>
      <c r="S153" s="197">
        <v>0</v>
      </c>
      <c r="T153" s="198">
        <f t="shared" si="43"/>
        <v>0</v>
      </c>
      <c r="AR153" s="21" t="s">
        <v>85</v>
      </c>
      <c r="AT153" s="21" t="s">
        <v>136</v>
      </c>
      <c r="AU153" s="21" t="s">
        <v>83</v>
      </c>
      <c r="AY153" s="21" t="s">
        <v>135</v>
      </c>
      <c r="BE153" s="199">
        <f t="shared" si="44"/>
        <v>0</v>
      </c>
      <c r="BF153" s="199">
        <f t="shared" si="45"/>
        <v>0</v>
      </c>
      <c r="BG153" s="199">
        <f t="shared" si="46"/>
        <v>0</v>
      </c>
      <c r="BH153" s="199">
        <f t="shared" si="47"/>
        <v>0</v>
      </c>
      <c r="BI153" s="199">
        <f t="shared" si="48"/>
        <v>0</v>
      </c>
      <c r="BJ153" s="21" t="s">
        <v>142</v>
      </c>
      <c r="BK153" s="199">
        <f t="shared" si="49"/>
        <v>0</v>
      </c>
      <c r="BL153" s="21" t="s">
        <v>83</v>
      </c>
      <c r="BM153" s="21" t="s">
        <v>392</v>
      </c>
    </row>
    <row r="154" spans="2:65" s="1" customFormat="1" ht="63.75" customHeight="1">
      <c r="B154" s="38"/>
      <c r="C154" s="200" t="s">
        <v>393</v>
      </c>
      <c r="D154" s="200" t="s">
        <v>181</v>
      </c>
      <c r="E154" s="201" t="s">
        <v>394</v>
      </c>
      <c r="F154" s="202" t="s">
        <v>395</v>
      </c>
      <c r="G154" s="203" t="s">
        <v>192</v>
      </c>
      <c r="H154" s="204">
        <v>2</v>
      </c>
      <c r="I154" s="205"/>
      <c r="J154" s="206">
        <f t="shared" si="40"/>
        <v>0</v>
      </c>
      <c r="K154" s="202" t="s">
        <v>140</v>
      </c>
      <c r="L154" s="58"/>
      <c r="M154" s="207" t="s">
        <v>37</v>
      </c>
      <c r="N154" s="208" t="s">
        <v>48</v>
      </c>
      <c r="O154" s="39"/>
      <c r="P154" s="197">
        <f t="shared" si="41"/>
        <v>0</v>
      </c>
      <c r="Q154" s="197">
        <v>0</v>
      </c>
      <c r="R154" s="197">
        <f t="shared" si="42"/>
        <v>0</v>
      </c>
      <c r="S154" s="197">
        <v>0</v>
      </c>
      <c r="T154" s="198">
        <f t="shared" si="43"/>
        <v>0</v>
      </c>
      <c r="AR154" s="21" t="s">
        <v>228</v>
      </c>
      <c r="AT154" s="21" t="s">
        <v>181</v>
      </c>
      <c r="AU154" s="21" t="s">
        <v>83</v>
      </c>
      <c r="AY154" s="21" t="s">
        <v>135</v>
      </c>
      <c r="BE154" s="199">
        <f t="shared" si="44"/>
        <v>0</v>
      </c>
      <c r="BF154" s="199">
        <f t="shared" si="45"/>
        <v>0</v>
      </c>
      <c r="BG154" s="199">
        <f t="shared" si="46"/>
        <v>0</v>
      </c>
      <c r="BH154" s="199">
        <f t="shared" si="47"/>
        <v>0</v>
      </c>
      <c r="BI154" s="199">
        <f t="shared" si="48"/>
        <v>0</v>
      </c>
      <c r="BJ154" s="21" t="s">
        <v>142</v>
      </c>
      <c r="BK154" s="199">
        <f t="shared" si="49"/>
        <v>0</v>
      </c>
      <c r="BL154" s="21" t="s">
        <v>228</v>
      </c>
      <c r="BM154" s="21" t="s">
        <v>396</v>
      </c>
    </row>
    <row r="155" spans="2:65" s="1" customFormat="1" ht="63.75" customHeight="1">
      <c r="B155" s="38"/>
      <c r="C155" s="200" t="s">
        <v>397</v>
      </c>
      <c r="D155" s="200" t="s">
        <v>181</v>
      </c>
      <c r="E155" s="201" t="s">
        <v>398</v>
      </c>
      <c r="F155" s="202" t="s">
        <v>399</v>
      </c>
      <c r="G155" s="203" t="s">
        <v>192</v>
      </c>
      <c r="H155" s="204">
        <v>2</v>
      </c>
      <c r="I155" s="205"/>
      <c r="J155" s="206">
        <f t="shared" si="40"/>
        <v>0</v>
      </c>
      <c r="K155" s="202" t="s">
        <v>140</v>
      </c>
      <c r="L155" s="58"/>
      <c r="M155" s="207" t="s">
        <v>37</v>
      </c>
      <c r="N155" s="208" t="s">
        <v>48</v>
      </c>
      <c r="O155" s="39"/>
      <c r="P155" s="197">
        <f t="shared" si="41"/>
        <v>0</v>
      </c>
      <c r="Q155" s="197">
        <v>0</v>
      </c>
      <c r="R155" s="197">
        <f t="shared" si="42"/>
        <v>0</v>
      </c>
      <c r="S155" s="197">
        <v>0</v>
      </c>
      <c r="T155" s="198">
        <f t="shared" si="43"/>
        <v>0</v>
      </c>
      <c r="AR155" s="21" t="s">
        <v>83</v>
      </c>
      <c r="AT155" s="21" t="s">
        <v>181</v>
      </c>
      <c r="AU155" s="21" t="s">
        <v>83</v>
      </c>
      <c r="AY155" s="21" t="s">
        <v>135</v>
      </c>
      <c r="BE155" s="199">
        <f t="shared" si="44"/>
        <v>0</v>
      </c>
      <c r="BF155" s="199">
        <f t="shared" si="45"/>
        <v>0</v>
      </c>
      <c r="BG155" s="199">
        <f t="shared" si="46"/>
        <v>0</v>
      </c>
      <c r="BH155" s="199">
        <f t="shared" si="47"/>
        <v>0</v>
      </c>
      <c r="BI155" s="199">
        <f t="shared" si="48"/>
        <v>0</v>
      </c>
      <c r="BJ155" s="21" t="s">
        <v>142</v>
      </c>
      <c r="BK155" s="199">
        <f t="shared" si="49"/>
        <v>0</v>
      </c>
      <c r="BL155" s="21" t="s">
        <v>83</v>
      </c>
      <c r="BM155" s="21" t="s">
        <v>400</v>
      </c>
    </row>
    <row r="156" spans="2:65" s="1" customFormat="1" ht="25.5" customHeight="1">
      <c r="B156" s="38"/>
      <c r="C156" s="200" t="s">
        <v>401</v>
      </c>
      <c r="D156" s="200" t="s">
        <v>181</v>
      </c>
      <c r="E156" s="201" t="s">
        <v>402</v>
      </c>
      <c r="F156" s="202" t="s">
        <v>403</v>
      </c>
      <c r="G156" s="203" t="s">
        <v>192</v>
      </c>
      <c r="H156" s="204">
        <v>2</v>
      </c>
      <c r="I156" s="205"/>
      <c r="J156" s="206">
        <f t="shared" si="40"/>
        <v>0</v>
      </c>
      <c r="K156" s="202" t="s">
        <v>140</v>
      </c>
      <c r="L156" s="58"/>
      <c r="M156" s="207" t="s">
        <v>37</v>
      </c>
      <c r="N156" s="208" t="s">
        <v>48</v>
      </c>
      <c r="O156" s="39"/>
      <c r="P156" s="197">
        <f t="shared" si="41"/>
        <v>0</v>
      </c>
      <c r="Q156" s="197">
        <v>0</v>
      </c>
      <c r="R156" s="197">
        <f t="shared" si="42"/>
        <v>0</v>
      </c>
      <c r="S156" s="197">
        <v>0</v>
      </c>
      <c r="T156" s="198">
        <f t="shared" si="43"/>
        <v>0</v>
      </c>
      <c r="AR156" s="21" t="s">
        <v>83</v>
      </c>
      <c r="AT156" s="21" t="s">
        <v>181</v>
      </c>
      <c r="AU156" s="21" t="s">
        <v>83</v>
      </c>
      <c r="AY156" s="21" t="s">
        <v>135</v>
      </c>
      <c r="BE156" s="199">
        <f t="shared" si="44"/>
        <v>0</v>
      </c>
      <c r="BF156" s="199">
        <f t="shared" si="45"/>
        <v>0</v>
      </c>
      <c r="BG156" s="199">
        <f t="shared" si="46"/>
        <v>0</v>
      </c>
      <c r="BH156" s="199">
        <f t="shared" si="47"/>
        <v>0</v>
      </c>
      <c r="BI156" s="199">
        <f t="shared" si="48"/>
        <v>0</v>
      </c>
      <c r="BJ156" s="21" t="s">
        <v>142</v>
      </c>
      <c r="BK156" s="199">
        <f t="shared" si="49"/>
        <v>0</v>
      </c>
      <c r="BL156" s="21" t="s">
        <v>83</v>
      </c>
      <c r="BM156" s="21" t="s">
        <v>404</v>
      </c>
    </row>
    <row r="157" spans="2:65" s="1" customFormat="1" ht="16.5" customHeight="1">
      <c r="B157" s="38"/>
      <c r="C157" s="200" t="s">
        <v>405</v>
      </c>
      <c r="D157" s="200" t="s">
        <v>181</v>
      </c>
      <c r="E157" s="201" t="s">
        <v>406</v>
      </c>
      <c r="F157" s="202" t="s">
        <v>407</v>
      </c>
      <c r="G157" s="203" t="s">
        <v>192</v>
      </c>
      <c r="H157" s="204">
        <v>2</v>
      </c>
      <c r="I157" s="205"/>
      <c r="J157" s="206">
        <f t="shared" si="40"/>
        <v>0</v>
      </c>
      <c r="K157" s="202" t="s">
        <v>140</v>
      </c>
      <c r="L157" s="58"/>
      <c r="M157" s="207" t="s">
        <v>37</v>
      </c>
      <c r="N157" s="208" t="s">
        <v>48</v>
      </c>
      <c r="O157" s="39"/>
      <c r="P157" s="197">
        <f t="shared" si="41"/>
        <v>0</v>
      </c>
      <c r="Q157" s="197">
        <v>0</v>
      </c>
      <c r="R157" s="197">
        <f t="shared" si="42"/>
        <v>0</v>
      </c>
      <c r="S157" s="197">
        <v>0</v>
      </c>
      <c r="T157" s="198">
        <f t="shared" si="43"/>
        <v>0</v>
      </c>
      <c r="AR157" s="21" t="s">
        <v>83</v>
      </c>
      <c r="AT157" s="21" t="s">
        <v>181</v>
      </c>
      <c r="AU157" s="21" t="s">
        <v>83</v>
      </c>
      <c r="AY157" s="21" t="s">
        <v>135</v>
      </c>
      <c r="BE157" s="199">
        <f t="shared" si="44"/>
        <v>0</v>
      </c>
      <c r="BF157" s="199">
        <f t="shared" si="45"/>
        <v>0</v>
      </c>
      <c r="BG157" s="199">
        <f t="shared" si="46"/>
        <v>0</v>
      </c>
      <c r="BH157" s="199">
        <f t="shared" si="47"/>
        <v>0</v>
      </c>
      <c r="BI157" s="199">
        <f t="shared" si="48"/>
        <v>0</v>
      </c>
      <c r="BJ157" s="21" t="s">
        <v>142</v>
      </c>
      <c r="BK157" s="199">
        <f t="shared" si="49"/>
        <v>0</v>
      </c>
      <c r="BL157" s="21" t="s">
        <v>83</v>
      </c>
      <c r="BM157" s="21" t="s">
        <v>408</v>
      </c>
    </row>
    <row r="158" spans="2:65" s="1" customFormat="1" ht="51" customHeight="1">
      <c r="B158" s="38"/>
      <c r="C158" s="200" t="s">
        <v>409</v>
      </c>
      <c r="D158" s="200" t="s">
        <v>181</v>
      </c>
      <c r="E158" s="201" t="s">
        <v>410</v>
      </c>
      <c r="F158" s="202" t="s">
        <v>411</v>
      </c>
      <c r="G158" s="203" t="s">
        <v>192</v>
      </c>
      <c r="H158" s="204">
        <v>1</v>
      </c>
      <c r="I158" s="205"/>
      <c r="J158" s="206">
        <f t="shared" si="40"/>
        <v>0</v>
      </c>
      <c r="K158" s="202" t="s">
        <v>140</v>
      </c>
      <c r="L158" s="58"/>
      <c r="M158" s="207" t="s">
        <v>37</v>
      </c>
      <c r="N158" s="208" t="s">
        <v>48</v>
      </c>
      <c r="O158" s="39"/>
      <c r="P158" s="197">
        <f t="shared" si="41"/>
        <v>0</v>
      </c>
      <c r="Q158" s="197">
        <v>0</v>
      </c>
      <c r="R158" s="197">
        <f t="shared" si="42"/>
        <v>0</v>
      </c>
      <c r="S158" s="197">
        <v>0</v>
      </c>
      <c r="T158" s="198">
        <f t="shared" si="43"/>
        <v>0</v>
      </c>
      <c r="AR158" s="21" t="s">
        <v>83</v>
      </c>
      <c r="AT158" s="21" t="s">
        <v>181</v>
      </c>
      <c r="AU158" s="21" t="s">
        <v>83</v>
      </c>
      <c r="AY158" s="21" t="s">
        <v>135</v>
      </c>
      <c r="BE158" s="199">
        <f t="shared" si="44"/>
        <v>0</v>
      </c>
      <c r="BF158" s="199">
        <f t="shared" si="45"/>
        <v>0</v>
      </c>
      <c r="BG158" s="199">
        <f t="shared" si="46"/>
        <v>0</v>
      </c>
      <c r="BH158" s="199">
        <f t="shared" si="47"/>
        <v>0</v>
      </c>
      <c r="BI158" s="199">
        <f t="shared" si="48"/>
        <v>0</v>
      </c>
      <c r="BJ158" s="21" t="s">
        <v>142</v>
      </c>
      <c r="BK158" s="199">
        <f t="shared" si="49"/>
        <v>0</v>
      </c>
      <c r="BL158" s="21" t="s">
        <v>83</v>
      </c>
      <c r="BM158" s="21" t="s">
        <v>412</v>
      </c>
    </row>
    <row r="159" spans="2:65" s="1" customFormat="1" ht="16.5" customHeight="1">
      <c r="B159" s="38"/>
      <c r="C159" s="200" t="s">
        <v>413</v>
      </c>
      <c r="D159" s="200" t="s">
        <v>181</v>
      </c>
      <c r="E159" s="201" t="s">
        <v>414</v>
      </c>
      <c r="F159" s="202" t="s">
        <v>415</v>
      </c>
      <c r="G159" s="203" t="s">
        <v>192</v>
      </c>
      <c r="H159" s="204">
        <v>4</v>
      </c>
      <c r="I159" s="205"/>
      <c r="J159" s="206">
        <f t="shared" si="40"/>
        <v>0</v>
      </c>
      <c r="K159" s="202" t="s">
        <v>140</v>
      </c>
      <c r="L159" s="58"/>
      <c r="M159" s="207" t="s">
        <v>37</v>
      </c>
      <c r="N159" s="208" t="s">
        <v>48</v>
      </c>
      <c r="O159" s="39"/>
      <c r="P159" s="197">
        <f t="shared" si="41"/>
        <v>0</v>
      </c>
      <c r="Q159" s="197">
        <v>0</v>
      </c>
      <c r="R159" s="197">
        <f t="shared" si="42"/>
        <v>0</v>
      </c>
      <c r="S159" s="197">
        <v>0</v>
      </c>
      <c r="T159" s="198">
        <f t="shared" si="43"/>
        <v>0</v>
      </c>
      <c r="AR159" s="21" t="s">
        <v>83</v>
      </c>
      <c r="AT159" s="21" t="s">
        <v>181</v>
      </c>
      <c r="AU159" s="21" t="s">
        <v>83</v>
      </c>
      <c r="AY159" s="21" t="s">
        <v>135</v>
      </c>
      <c r="BE159" s="199">
        <f t="shared" si="44"/>
        <v>0</v>
      </c>
      <c r="BF159" s="199">
        <f t="shared" si="45"/>
        <v>0</v>
      </c>
      <c r="BG159" s="199">
        <f t="shared" si="46"/>
        <v>0</v>
      </c>
      <c r="BH159" s="199">
        <f t="shared" si="47"/>
        <v>0</v>
      </c>
      <c r="BI159" s="199">
        <f t="shared" si="48"/>
        <v>0</v>
      </c>
      <c r="BJ159" s="21" t="s">
        <v>142</v>
      </c>
      <c r="BK159" s="199">
        <f t="shared" si="49"/>
        <v>0</v>
      </c>
      <c r="BL159" s="21" t="s">
        <v>83</v>
      </c>
      <c r="BM159" s="21" t="s">
        <v>416</v>
      </c>
    </row>
    <row r="160" spans="2:65" s="10" customFormat="1" ht="37.35" customHeight="1">
      <c r="B160" s="173"/>
      <c r="C160" s="174"/>
      <c r="D160" s="175" t="s">
        <v>74</v>
      </c>
      <c r="E160" s="176" t="s">
        <v>417</v>
      </c>
      <c r="F160" s="176" t="s">
        <v>418</v>
      </c>
      <c r="G160" s="174"/>
      <c r="H160" s="174"/>
      <c r="I160" s="177"/>
      <c r="J160" s="178">
        <f>BK160</f>
        <v>0</v>
      </c>
      <c r="K160" s="174"/>
      <c r="L160" s="179"/>
      <c r="M160" s="180"/>
      <c r="N160" s="181"/>
      <c r="O160" s="181"/>
      <c r="P160" s="182">
        <f>SUM(P161:P164)</f>
        <v>0</v>
      </c>
      <c r="Q160" s="181"/>
      <c r="R160" s="182">
        <f>SUM(R161:R164)</f>
        <v>0</v>
      </c>
      <c r="S160" s="181"/>
      <c r="T160" s="183">
        <f>SUM(T161:T164)</f>
        <v>0</v>
      </c>
      <c r="AR160" s="184" t="s">
        <v>142</v>
      </c>
      <c r="AT160" s="185" t="s">
        <v>74</v>
      </c>
      <c r="AU160" s="185" t="s">
        <v>75</v>
      </c>
      <c r="AY160" s="184" t="s">
        <v>135</v>
      </c>
      <c r="BK160" s="186">
        <f>SUM(BK161:BK164)</f>
        <v>0</v>
      </c>
    </row>
    <row r="161" spans="2:65" s="1" customFormat="1" ht="25.5" customHeight="1">
      <c r="B161" s="38"/>
      <c r="C161" s="200" t="s">
        <v>419</v>
      </c>
      <c r="D161" s="200" t="s">
        <v>181</v>
      </c>
      <c r="E161" s="201" t="s">
        <v>420</v>
      </c>
      <c r="F161" s="202" t="s">
        <v>421</v>
      </c>
      <c r="G161" s="203" t="s">
        <v>192</v>
      </c>
      <c r="H161" s="204">
        <v>75</v>
      </c>
      <c r="I161" s="205"/>
      <c r="J161" s="206">
        <f>ROUND(I161*H161,2)</f>
        <v>0</v>
      </c>
      <c r="K161" s="202" t="s">
        <v>140</v>
      </c>
      <c r="L161" s="58"/>
      <c r="M161" s="207" t="s">
        <v>37</v>
      </c>
      <c r="N161" s="208" t="s">
        <v>48</v>
      </c>
      <c r="O161" s="39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AR161" s="21" t="s">
        <v>143</v>
      </c>
      <c r="AT161" s="21" t="s">
        <v>181</v>
      </c>
      <c r="AU161" s="21" t="s">
        <v>83</v>
      </c>
      <c r="AY161" s="21" t="s">
        <v>135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21" t="s">
        <v>142</v>
      </c>
      <c r="BK161" s="199">
        <f>ROUND(I161*H161,2)</f>
        <v>0</v>
      </c>
      <c r="BL161" s="21" t="s">
        <v>143</v>
      </c>
      <c r="BM161" s="21" t="s">
        <v>422</v>
      </c>
    </row>
    <row r="162" spans="2:65" s="1" customFormat="1" ht="16.5" customHeight="1">
      <c r="B162" s="38"/>
      <c r="C162" s="187" t="s">
        <v>423</v>
      </c>
      <c r="D162" s="187" t="s">
        <v>136</v>
      </c>
      <c r="E162" s="188" t="s">
        <v>424</v>
      </c>
      <c r="F162" s="189" t="s">
        <v>425</v>
      </c>
      <c r="G162" s="190" t="s">
        <v>192</v>
      </c>
      <c r="H162" s="191">
        <v>1</v>
      </c>
      <c r="I162" s="192"/>
      <c r="J162" s="193">
        <f>ROUND(I162*H162,2)</f>
        <v>0</v>
      </c>
      <c r="K162" s="189" t="s">
        <v>140</v>
      </c>
      <c r="L162" s="194"/>
      <c r="M162" s="195" t="s">
        <v>37</v>
      </c>
      <c r="N162" s="196" t="s">
        <v>48</v>
      </c>
      <c r="O162" s="39"/>
      <c r="P162" s="197">
        <f>O162*H162</f>
        <v>0</v>
      </c>
      <c r="Q162" s="197">
        <v>0</v>
      </c>
      <c r="R162" s="197">
        <f>Q162*H162</f>
        <v>0</v>
      </c>
      <c r="S162" s="197">
        <v>0</v>
      </c>
      <c r="T162" s="198">
        <f>S162*H162</f>
        <v>0</v>
      </c>
      <c r="AR162" s="21" t="s">
        <v>85</v>
      </c>
      <c r="AT162" s="21" t="s">
        <v>136</v>
      </c>
      <c r="AU162" s="21" t="s">
        <v>83</v>
      </c>
      <c r="AY162" s="21" t="s">
        <v>135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21" t="s">
        <v>142</v>
      </c>
      <c r="BK162" s="199">
        <f>ROUND(I162*H162,2)</f>
        <v>0</v>
      </c>
      <c r="BL162" s="21" t="s">
        <v>83</v>
      </c>
      <c r="BM162" s="21" t="s">
        <v>426</v>
      </c>
    </row>
    <row r="163" spans="2:65" s="1" customFormat="1" ht="51" customHeight="1">
      <c r="B163" s="38"/>
      <c r="C163" s="187" t="s">
        <v>427</v>
      </c>
      <c r="D163" s="187" t="s">
        <v>136</v>
      </c>
      <c r="E163" s="188" t="s">
        <v>428</v>
      </c>
      <c r="F163" s="189" t="s">
        <v>429</v>
      </c>
      <c r="G163" s="190" t="s">
        <v>192</v>
      </c>
      <c r="H163" s="191">
        <v>1</v>
      </c>
      <c r="I163" s="192"/>
      <c r="J163" s="193">
        <f>ROUND(I163*H163,2)</f>
        <v>0</v>
      </c>
      <c r="K163" s="189" t="s">
        <v>140</v>
      </c>
      <c r="L163" s="194"/>
      <c r="M163" s="195" t="s">
        <v>37</v>
      </c>
      <c r="N163" s="196" t="s">
        <v>48</v>
      </c>
      <c r="O163" s="39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AR163" s="21" t="s">
        <v>141</v>
      </c>
      <c r="AT163" s="21" t="s">
        <v>136</v>
      </c>
      <c r="AU163" s="21" t="s">
        <v>83</v>
      </c>
      <c r="AY163" s="21" t="s">
        <v>135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21" t="s">
        <v>142</v>
      </c>
      <c r="BK163" s="199">
        <f>ROUND(I163*H163,2)</f>
        <v>0</v>
      </c>
      <c r="BL163" s="21" t="s">
        <v>143</v>
      </c>
      <c r="BM163" s="21" t="s">
        <v>430</v>
      </c>
    </row>
    <row r="164" spans="2:65" s="1" customFormat="1" ht="102" customHeight="1">
      <c r="B164" s="38"/>
      <c r="C164" s="200" t="s">
        <v>431</v>
      </c>
      <c r="D164" s="200" t="s">
        <v>181</v>
      </c>
      <c r="E164" s="201" t="s">
        <v>432</v>
      </c>
      <c r="F164" s="202" t="s">
        <v>433</v>
      </c>
      <c r="G164" s="203" t="s">
        <v>192</v>
      </c>
      <c r="H164" s="204">
        <v>1</v>
      </c>
      <c r="I164" s="205"/>
      <c r="J164" s="206">
        <f>ROUND(I164*H164,2)</f>
        <v>0</v>
      </c>
      <c r="K164" s="202" t="s">
        <v>140</v>
      </c>
      <c r="L164" s="58"/>
      <c r="M164" s="207" t="s">
        <v>37</v>
      </c>
      <c r="N164" s="208" t="s">
        <v>48</v>
      </c>
      <c r="O164" s="39"/>
      <c r="P164" s="197">
        <f>O164*H164</f>
        <v>0</v>
      </c>
      <c r="Q164" s="197">
        <v>0</v>
      </c>
      <c r="R164" s="197">
        <f>Q164*H164</f>
        <v>0</v>
      </c>
      <c r="S164" s="197">
        <v>0</v>
      </c>
      <c r="T164" s="198">
        <f>S164*H164</f>
        <v>0</v>
      </c>
      <c r="AR164" s="21" t="s">
        <v>228</v>
      </c>
      <c r="AT164" s="21" t="s">
        <v>181</v>
      </c>
      <c r="AU164" s="21" t="s">
        <v>83</v>
      </c>
      <c r="AY164" s="21" t="s">
        <v>135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21" t="s">
        <v>142</v>
      </c>
      <c r="BK164" s="199">
        <f>ROUND(I164*H164,2)</f>
        <v>0</v>
      </c>
      <c r="BL164" s="21" t="s">
        <v>228</v>
      </c>
      <c r="BM164" s="21" t="s">
        <v>434</v>
      </c>
    </row>
    <row r="165" spans="2:65" s="10" customFormat="1" ht="37.35" customHeight="1">
      <c r="B165" s="173"/>
      <c r="C165" s="174"/>
      <c r="D165" s="175" t="s">
        <v>74</v>
      </c>
      <c r="E165" s="176" t="s">
        <v>435</v>
      </c>
      <c r="F165" s="176" t="s">
        <v>436</v>
      </c>
      <c r="G165" s="174"/>
      <c r="H165" s="174"/>
      <c r="I165" s="177"/>
      <c r="J165" s="178">
        <f>BK165</f>
        <v>0</v>
      </c>
      <c r="K165" s="174"/>
      <c r="L165" s="179"/>
      <c r="M165" s="180"/>
      <c r="N165" s="181"/>
      <c r="O165" s="181"/>
      <c r="P165" s="182">
        <f>SUM(P166:P173)</f>
        <v>0</v>
      </c>
      <c r="Q165" s="181"/>
      <c r="R165" s="182">
        <f>SUM(R166:R173)</f>
        <v>0</v>
      </c>
      <c r="S165" s="181"/>
      <c r="T165" s="183">
        <f>SUM(T166:T173)</f>
        <v>0</v>
      </c>
      <c r="AR165" s="184" t="s">
        <v>83</v>
      </c>
      <c r="AT165" s="185" t="s">
        <v>74</v>
      </c>
      <c r="AU165" s="185" t="s">
        <v>75</v>
      </c>
      <c r="AY165" s="184" t="s">
        <v>135</v>
      </c>
      <c r="BK165" s="186">
        <f>SUM(BK166:BK173)</f>
        <v>0</v>
      </c>
    </row>
    <row r="166" spans="2:65" s="1" customFormat="1" ht="16.5" customHeight="1">
      <c r="B166" s="38"/>
      <c r="C166" s="200" t="s">
        <v>437</v>
      </c>
      <c r="D166" s="200" t="s">
        <v>181</v>
      </c>
      <c r="E166" s="201" t="s">
        <v>438</v>
      </c>
      <c r="F166" s="202" t="s">
        <v>439</v>
      </c>
      <c r="G166" s="203" t="s">
        <v>192</v>
      </c>
      <c r="H166" s="204">
        <v>2</v>
      </c>
      <c r="I166" s="205"/>
      <c r="J166" s="206">
        <f t="shared" ref="J166:J173" si="50">ROUND(I166*H166,2)</f>
        <v>0</v>
      </c>
      <c r="K166" s="202" t="s">
        <v>140</v>
      </c>
      <c r="L166" s="58"/>
      <c r="M166" s="207" t="s">
        <v>37</v>
      </c>
      <c r="N166" s="208" t="s">
        <v>48</v>
      </c>
      <c r="O166" s="39"/>
      <c r="P166" s="197">
        <f t="shared" ref="P166:P173" si="51">O166*H166</f>
        <v>0</v>
      </c>
      <c r="Q166" s="197">
        <v>0</v>
      </c>
      <c r="R166" s="197">
        <f t="shared" ref="R166:R173" si="52">Q166*H166</f>
        <v>0</v>
      </c>
      <c r="S166" s="197">
        <v>0</v>
      </c>
      <c r="T166" s="198">
        <f t="shared" ref="T166:T173" si="53">S166*H166</f>
        <v>0</v>
      </c>
      <c r="AR166" s="21" t="s">
        <v>142</v>
      </c>
      <c r="AT166" s="21" t="s">
        <v>181</v>
      </c>
      <c r="AU166" s="21" t="s">
        <v>83</v>
      </c>
      <c r="AY166" s="21" t="s">
        <v>135</v>
      </c>
      <c r="BE166" s="199">
        <f t="shared" ref="BE166:BE173" si="54">IF(N166="základní",J166,0)</f>
        <v>0</v>
      </c>
      <c r="BF166" s="199">
        <f t="shared" ref="BF166:BF173" si="55">IF(N166="snížená",J166,0)</f>
        <v>0</v>
      </c>
      <c r="BG166" s="199">
        <f t="shared" ref="BG166:BG173" si="56">IF(N166="zákl. přenesená",J166,0)</f>
        <v>0</v>
      </c>
      <c r="BH166" s="199">
        <f t="shared" ref="BH166:BH173" si="57">IF(N166="sníž. přenesená",J166,0)</f>
        <v>0</v>
      </c>
      <c r="BI166" s="199">
        <f t="shared" ref="BI166:BI173" si="58">IF(N166="nulová",J166,0)</f>
        <v>0</v>
      </c>
      <c r="BJ166" s="21" t="s">
        <v>142</v>
      </c>
      <c r="BK166" s="199">
        <f t="shared" ref="BK166:BK173" si="59">ROUND(I166*H166,2)</f>
        <v>0</v>
      </c>
      <c r="BL166" s="21" t="s">
        <v>142</v>
      </c>
      <c r="BM166" s="21" t="s">
        <v>440</v>
      </c>
    </row>
    <row r="167" spans="2:65" s="1" customFormat="1" ht="25.5" customHeight="1">
      <c r="B167" s="38"/>
      <c r="C167" s="200" t="s">
        <v>441</v>
      </c>
      <c r="D167" s="200" t="s">
        <v>181</v>
      </c>
      <c r="E167" s="201" t="s">
        <v>442</v>
      </c>
      <c r="F167" s="202" t="s">
        <v>443</v>
      </c>
      <c r="G167" s="203" t="s">
        <v>192</v>
      </c>
      <c r="H167" s="204">
        <v>2</v>
      </c>
      <c r="I167" s="205"/>
      <c r="J167" s="206">
        <f t="shared" si="50"/>
        <v>0</v>
      </c>
      <c r="K167" s="202" t="s">
        <v>140</v>
      </c>
      <c r="L167" s="58"/>
      <c r="M167" s="207" t="s">
        <v>37</v>
      </c>
      <c r="N167" s="208" t="s">
        <v>48</v>
      </c>
      <c r="O167" s="39"/>
      <c r="P167" s="197">
        <f t="shared" si="51"/>
        <v>0</v>
      </c>
      <c r="Q167" s="197">
        <v>0</v>
      </c>
      <c r="R167" s="197">
        <f t="shared" si="52"/>
        <v>0</v>
      </c>
      <c r="S167" s="197">
        <v>0</v>
      </c>
      <c r="T167" s="198">
        <f t="shared" si="53"/>
        <v>0</v>
      </c>
      <c r="AR167" s="21" t="s">
        <v>83</v>
      </c>
      <c r="AT167" s="21" t="s">
        <v>181</v>
      </c>
      <c r="AU167" s="21" t="s">
        <v>83</v>
      </c>
      <c r="AY167" s="21" t="s">
        <v>135</v>
      </c>
      <c r="BE167" s="199">
        <f t="shared" si="54"/>
        <v>0</v>
      </c>
      <c r="BF167" s="199">
        <f t="shared" si="55"/>
        <v>0</v>
      </c>
      <c r="BG167" s="199">
        <f t="shared" si="56"/>
        <v>0</v>
      </c>
      <c r="BH167" s="199">
        <f t="shared" si="57"/>
        <v>0</v>
      </c>
      <c r="BI167" s="199">
        <f t="shared" si="58"/>
        <v>0</v>
      </c>
      <c r="BJ167" s="21" t="s">
        <v>142</v>
      </c>
      <c r="BK167" s="199">
        <f t="shared" si="59"/>
        <v>0</v>
      </c>
      <c r="BL167" s="21" t="s">
        <v>83</v>
      </c>
      <c r="BM167" s="21" t="s">
        <v>444</v>
      </c>
    </row>
    <row r="168" spans="2:65" s="1" customFormat="1" ht="16.5" customHeight="1">
      <c r="B168" s="38"/>
      <c r="C168" s="200" t="s">
        <v>445</v>
      </c>
      <c r="D168" s="200" t="s">
        <v>181</v>
      </c>
      <c r="E168" s="201" t="s">
        <v>446</v>
      </c>
      <c r="F168" s="202" t="s">
        <v>447</v>
      </c>
      <c r="G168" s="203" t="s">
        <v>192</v>
      </c>
      <c r="H168" s="204">
        <v>2</v>
      </c>
      <c r="I168" s="205"/>
      <c r="J168" s="206">
        <f t="shared" si="50"/>
        <v>0</v>
      </c>
      <c r="K168" s="202" t="s">
        <v>140</v>
      </c>
      <c r="L168" s="58"/>
      <c r="M168" s="207" t="s">
        <v>37</v>
      </c>
      <c r="N168" s="208" t="s">
        <v>48</v>
      </c>
      <c r="O168" s="39"/>
      <c r="P168" s="197">
        <f t="shared" si="51"/>
        <v>0</v>
      </c>
      <c r="Q168" s="197">
        <v>0</v>
      </c>
      <c r="R168" s="197">
        <f t="shared" si="52"/>
        <v>0</v>
      </c>
      <c r="S168" s="197">
        <v>0</v>
      </c>
      <c r="T168" s="198">
        <f t="shared" si="53"/>
        <v>0</v>
      </c>
      <c r="AR168" s="21" t="s">
        <v>83</v>
      </c>
      <c r="AT168" s="21" t="s">
        <v>181</v>
      </c>
      <c r="AU168" s="21" t="s">
        <v>83</v>
      </c>
      <c r="AY168" s="21" t="s">
        <v>135</v>
      </c>
      <c r="BE168" s="199">
        <f t="shared" si="54"/>
        <v>0</v>
      </c>
      <c r="BF168" s="199">
        <f t="shared" si="55"/>
        <v>0</v>
      </c>
      <c r="BG168" s="199">
        <f t="shared" si="56"/>
        <v>0</v>
      </c>
      <c r="BH168" s="199">
        <f t="shared" si="57"/>
        <v>0</v>
      </c>
      <c r="BI168" s="199">
        <f t="shared" si="58"/>
        <v>0</v>
      </c>
      <c r="BJ168" s="21" t="s">
        <v>142</v>
      </c>
      <c r="BK168" s="199">
        <f t="shared" si="59"/>
        <v>0</v>
      </c>
      <c r="BL168" s="21" t="s">
        <v>83</v>
      </c>
      <c r="BM168" s="21" t="s">
        <v>448</v>
      </c>
    </row>
    <row r="169" spans="2:65" s="1" customFormat="1" ht="16.5" customHeight="1">
      <c r="B169" s="38"/>
      <c r="C169" s="200" t="s">
        <v>449</v>
      </c>
      <c r="D169" s="200" t="s">
        <v>181</v>
      </c>
      <c r="E169" s="201" t="s">
        <v>450</v>
      </c>
      <c r="F169" s="202" t="s">
        <v>451</v>
      </c>
      <c r="G169" s="203" t="s">
        <v>192</v>
      </c>
      <c r="H169" s="204">
        <v>2</v>
      </c>
      <c r="I169" s="205"/>
      <c r="J169" s="206">
        <f t="shared" si="50"/>
        <v>0</v>
      </c>
      <c r="K169" s="202" t="s">
        <v>140</v>
      </c>
      <c r="L169" s="58"/>
      <c r="M169" s="207" t="s">
        <v>37</v>
      </c>
      <c r="N169" s="208" t="s">
        <v>48</v>
      </c>
      <c r="O169" s="39"/>
      <c r="P169" s="197">
        <f t="shared" si="51"/>
        <v>0</v>
      </c>
      <c r="Q169" s="197">
        <v>0</v>
      </c>
      <c r="R169" s="197">
        <f t="shared" si="52"/>
        <v>0</v>
      </c>
      <c r="S169" s="197">
        <v>0</v>
      </c>
      <c r="T169" s="198">
        <f t="shared" si="53"/>
        <v>0</v>
      </c>
      <c r="AR169" s="21" t="s">
        <v>83</v>
      </c>
      <c r="AT169" s="21" t="s">
        <v>181</v>
      </c>
      <c r="AU169" s="21" t="s">
        <v>83</v>
      </c>
      <c r="AY169" s="21" t="s">
        <v>135</v>
      </c>
      <c r="BE169" s="199">
        <f t="shared" si="54"/>
        <v>0</v>
      </c>
      <c r="BF169" s="199">
        <f t="shared" si="55"/>
        <v>0</v>
      </c>
      <c r="BG169" s="199">
        <f t="shared" si="56"/>
        <v>0</v>
      </c>
      <c r="BH169" s="199">
        <f t="shared" si="57"/>
        <v>0</v>
      </c>
      <c r="BI169" s="199">
        <f t="shared" si="58"/>
        <v>0</v>
      </c>
      <c r="BJ169" s="21" t="s">
        <v>142</v>
      </c>
      <c r="BK169" s="199">
        <f t="shared" si="59"/>
        <v>0</v>
      </c>
      <c r="BL169" s="21" t="s">
        <v>83</v>
      </c>
      <c r="BM169" s="21" t="s">
        <v>452</v>
      </c>
    </row>
    <row r="170" spans="2:65" s="1" customFormat="1" ht="16.5" customHeight="1">
      <c r="B170" s="38"/>
      <c r="C170" s="200" t="s">
        <v>453</v>
      </c>
      <c r="D170" s="200" t="s">
        <v>181</v>
      </c>
      <c r="E170" s="201" t="s">
        <v>454</v>
      </c>
      <c r="F170" s="202" t="s">
        <v>455</v>
      </c>
      <c r="G170" s="203" t="s">
        <v>192</v>
      </c>
      <c r="H170" s="204">
        <v>1</v>
      </c>
      <c r="I170" s="205"/>
      <c r="J170" s="206">
        <f t="shared" si="50"/>
        <v>0</v>
      </c>
      <c r="K170" s="202" t="s">
        <v>140</v>
      </c>
      <c r="L170" s="58"/>
      <c r="M170" s="207" t="s">
        <v>37</v>
      </c>
      <c r="N170" s="208" t="s">
        <v>48</v>
      </c>
      <c r="O170" s="39"/>
      <c r="P170" s="197">
        <f t="shared" si="51"/>
        <v>0</v>
      </c>
      <c r="Q170" s="197">
        <v>0</v>
      </c>
      <c r="R170" s="197">
        <f t="shared" si="52"/>
        <v>0</v>
      </c>
      <c r="S170" s="197">
        <v>0</v>
      </c>
      <c r="T170" s="198">
        <f t="shared" si="53"/>
        <v>0</v>
      </c>
      <c r="AR170" s="21" t="s">
        <v>142</v>
      </c>
      <c r="AT170" s="21" t="s">
        <v>181</v>
      </c>
      <c r="AU170" s="21" t="s">
        <v>83</v>
      </c>
      <c r="AY170" s="21" t="s">
        <v>135</v>
      </c>
      <c r="BE170" s="199">
        <f t="shared" si="54"/>
        <v>0</v>
      </c>
      <c r="BF170" s="199">
        <f t="shared" si="55"/>
        <v>0</v>
      </c>
      <c r="BG170" s="199">
        <f t="shared" si="56"/>
        <v>0</v>
      </c>
      <c r="BH170" s="199">
        <f t="shared" si="57"/>
        <v>0</v>
      </c>
      <c r="BI170" s="199">
        <f t="shared" si="58"/>
        <v>0</v>
      </c>
      <c r="BJ170" s="21" t="s">
        <v>142</v>
      </c>
      <c r="BK170" s="199">
        <f t="shared" si="59"/>
        <v>0</v>
      </c>
      <c r="BL170" s="21" t="s">
        <v>142</v>
      </c>
      <c r="BM170" s="21" t="s">
        <v>456</v>
      </c>
    </row>
    <row r="171" spans="2:65" s="1" customFormat="1" ht="16.5" customHeight="1">
      <c r="B171" s="38"/>
      <c r="C171" s="200" t="s">
        <v>457</v>
      </c>
      <c r="D171" s="200" t="s">
        <v>181</v>
      </c>
      <c r="E171" s="201" t="s">
        <v>458</v>
      </c>
      <c r="F171" s="202" t="s">
        <v>459</v>
      </c>
      <c r="G171" s="203" t="s">
        <v>192</v>
      </c>
      <c r="H171" s="204">
        <v>4</v>
      </c>
      <c r="I171" s="205"/>
      <c r="J171" s="206">
        <f t="shared" si="50"/>
        <v>0</v>
      </c>
      <c r="K171" s="202" t="s">
        <v>140</v>
      </c>
      <c r="L171" s="58"/>
      <c r="M171" s="207" t="s">
        <v>37</v>
      </c>
      <c r="N171" s="208" t="s">
        <v>48</v>
      </c>
      <c r="O171" s="39"/>
      <c r="P171" s="197">
        <f t="shared" si="51"/>
        <v>0</v>
      </c>
      <c r="Q171" s="197">
        <v>0</v>
      </c>
      <c r="R171" s="197">
        <f t="shared" si="52"/>
        <v>0</v>
      </c>
      <c r="S171" s="197">
        <v>0</v>
      </c>
      <c r="T171" s="198">
        <f t="shared" si="53"/>
        <v>0</v>
      </c>
      <c r="AR171" s="21" t="s">
        <v>142</v>
      </c>
      <c r="AT171" s="21" t="s">
        <v>181</v>
      </c>
      <c r="AU171" s="21" t="s">
        <v>83</v>
      </c>
      <c r="AY171" s="21" t="s">
        <v>135</v>
      </c>
      <c r="BE171" s="199">
        <f t="shared" si="54"/>
        <v>0</v>
      </c>
      <c r="BF171" s="199">
        <f t="shared" si="55"/>
        <v>0</v>
      </c>
      <c r="BG171" s="199">
        <f t="shared" si="56"/>
        <v>0</v>
      </c>
      <c r="BH171" s="199">
        <f t="shared" si="57"/>
        <v>0</v>
      </c>
      <c r="BI171" s="199">
        <f t="shared" si="58"/>
        <v>0</v>
      </c>
      <c r="BJ171" s="21" t="s">
        <v>142</v>
      </c>
      <c r="BK171" s="199">
        <f t="shared" si="59"/>
        <v>0</v>
      </c>
      <c r="BL171" s="21" t="s">
        <v>142</v>
      </c>
      <c r="BM171" s="21" t="s">
        <v>460</v>
      </c>
    </row>
    <row r="172" spans="2:65" s="1" customFormat="1" ht="16.5" customHeight="1">
      <c r="B172" s="38"/>
      <c r="C172" s="200" t="s">
        <v>461</v>
      </c>
      <c r="D172" s="200" t="s">
        <v>181</v>
      </c>
      <c r="E172" s="201" t="s">
        <v>462</v>
      </c>
      <c r="F172" s="202" t="s">
        <v>463</v>
      </c>
      <c r="G172" s="203" t="s">
        <v>192</v>
      </c>
      <c r="H172" s="204">
        <v>4</v>
      </c>
      <c r="I172" s="205"/>
      <c r="J172" s="206">
        <f t="shared" si="50"/>
        <v>0</v>
      </c>
      <c r="K172" s="202" t="s">
        <v>140</v>
      </c>
      <c r="L172" s="58"/>
      <c r="M172" s="207" t="s">
        <v>37</v>
      </c>
      <c r="N172" s="208" t="s">
        <v>48</v>
      </c>
      <c r="O172" s="39"/>
      <c r="P172" s="197">
        <f t="shared" si="51"/>
        <v>0</v>
      </c>
      <c r="Q172" s="197">
        <v>0</v>
      </c>
      <c r="R172" s="197">
        <f t="shared" si="52"/>
        <v>0</v>
      </c>
      <c r="S172" s="197">
        <v>0</v>
      </c>
      <c r="T172" s="198">
        <f t="shared" si="53"/>
        <v>0</v>
      </c>
      <c r="AR172" s="21" t="s">
        <v>142</v>
      </c>
      <c r="AT172" s="21" t="s">
        <v>181</v>
      </c>
      <c r="AU172" s="21" t="s">
        <v>83</v>
      </c>
      <c r="AY172" s="21" t="s">
        <v>135</v>
      </c>
      <c r="BE172" s="199">
        <f t="shared" si="54"/>
        <v>0</v>
      </c>
      <c r="BF172" s="199">
        <f t="shared" si="55"/>
        <v>0</v>
      </c>
      <c r="BG172" s="199">
        <f t="shared" si="56"/>
        <v>0</v>
      </c>
      <c r="BH172" s="199">
        <f t="shared" si="57"/>
        <v>0</v>
      </c>
      <c r="BI172" s="199">
        <f t="shared" si="58"/>
        <v>0</v>
      </c>
      <c r="BJ172" s="21" t="s">
        <v>142</v>
      </c>
      <c r="BK172" s="199">
        <f t="shared" si="59"/>
        <v>0</v>
      </c>
      <c r="BL172" s="21" t="s">
        <v>142</v>
      </c>
      <c r="BM172" s="21" t="s">
        <v>464</v>
      </c>
    </row>
    <row r="173" spans="2:65" s="1" customFormat="1" ht="25.5" customHeight="1">
      <c r="B173" s="38"/>
      <c r="C173" s="200" t="s">
        <v>465</v>
      </c>
      <c r="D173" s="200" t="s">
        <v>181</v>
      </c>
      <c r="E173" s="201" t="s">
        <v>466</v>
      </c>
      <c r="F173" s="202" t="s">
        <v>467</v>
      </c>
      <c r="G173" s="203" t="s">
        <v>192</v>
      </c>
      <c r="H173" s="204">
        <v>1</v>
      </c>
      <c r="I173" s="205"/>
      <c r="J173" s="206">
        <f t="shared" si="50"/>
        <v>0</v>
      </c>
      <c r="K173" s="202" t="s">
        <v>140</v>
      </c>
      <c r="L173" s="58"/>
      <c r="M173" s="207" t="s">
        <v>37</v>
      </c>
      <c r="N173" s="208" t="s">
        <v>48</v>
      </c>
      <c r="O173" s="39"/>
      <c r="P173" s="197">
        <f t="shared" si="51"/>
        <v>0</v>
      </c>
      <c r="Q173" s="197">
        <v>0</v>
      </c>
      <c r="R173" s="197">
        <f t="shared" si="52"/>
        <v>0</v>
      </c>
      <c r="S173" s="197">
        <v>0</v>
      </c>
      <c r="T173" s="198">
        <f t="shared" si="53"/>
        <v>0</v>
      </c>
      <c r="AR173" s="21" t="s">
        <v>83</v>
      </c>
      <c r="AT173" s="21" t="s">
        <v>181</v>
      </c>
      <c r="AU173" s="21" t="s">
        <v>83</v>
      </c>
      <c r="AY173" s="21" t="s">
        <v>135</v>
      </c>
      <c r="BE173" s="199">
        <f t="shared" si="54"/>
        <v>0</v>
      </c>
      <c r="BF173" s="199">
        <f t="shared" si="55"/>
        <v>0</v>
      </c>
      <c r="BG173" s="199">
        <f t="shared" si="56"/>
        <v>0</v>
      </c>
      <c r="BH173" s="199">
        <f t="shared" si="57"/>
        <v>0</v>
      </c>
      <c r="BI173" s="199">
        <f t="shared" si="58"/>
        <v>0</v>
      </c>
      <c r="BJ173" s="21" t="s">
        <v>142</v>
      </c>
      <c r="BK173" s="199">
        <f t="shared" si="59"/>
        <v>0</v>
      </c>
      <c r="BL173" s="21" t="s">
        <v>83</v>
      </c>
      <c r="BM173" s="21" t="s">
        <v>468</v>
      </c>
    </row>
    <row r="174" spans="2:65" s="10" customFormat="1" ht="37.35" customHeight="1">
      <c r="B174" s="173"/>
      <c r="C174" s="174"/>
      <c r="D174" s="175" t="s">
        <v>74</v>
      </c>
      <c r="E174" s="176" t="s">
        <v>469</v>
      </c>
      <c r="F174" s="176" t="s">
        <v>470</v>
      </c>
      <c r="G174" s="174"/>
      <c r="H174" s="174"/>
      <c r="I174" s="177"/>
      <c r="J174" s="178">
        <f>BK174</f>
        <v>0</v>
      </c>
      <c r="K174" s="174"/>
      <c r="L174" s="179"/>
      <c r="M174" s="180"/>
      <c r="N174" s="181"/>
      <c r="O174" s="181"/>
      <c r="P174" s="182">
        <f>SUM(P175:P188)</f>
        <v>0</v>
      </c>
      <c r="Q174" s="181"/>
      <c r="R174" s="182">
        <f>SUM(R175:R188)</f>
        <v>0</v>
      </c>
      <c r="S174" s="181"/>
      <c r="T174" s="183">
        <f>SUM(T175:T188)</f>
        <v>0</v>
      </c>
      <c r="AR174" s="184" t="s">
        <v>83</v>
      </c>
      <c r="AT174" s="185" t="s">
        <v>74</v>
      </c>
      <c r="AU174" s="185" t="s">
        <v>75</v>
      </c>
      <c r="AY174" s="184" t="s">
        <v>135</v>
      </c>
      <c r="BK174" s="186">
        <f>SUM(BK175:BK188)</f>
        <v>0</v>
      </c>
    </row>
    <row r="175" spans="2:65" s="1" customFormat="1" ht="102" customHeight="1">
      <c r="B175" s="38"/>
      <c r="C175" s="200" t="s">
        <v>471</v>
      </c>
      <c r="D175" s="200" t="s">
        <v>181</v>
      </c>
      <c r="E175" s="201" t="s">
        <v>472</v>
      </c>
      <c r="F175" s="202" t="s">
        <v>473</v>
      </c>
      <c r="G175" s="203" t="s">
        <v>192</v>
      </c>
      <c r="H175" s="204">
        <v>6</v>
      </c>
      <c r="I175" s="205"/>
      <c r="J175" s="206">
        <f>ROUND(I175*H175,2)</f>
        <v>0</v>
      </c>
      <c r="K175" s="202" t="s">
        <v>140</v>
      </c>
      <c r="L175" s="58"/>
      <c r="M175" s="207" t="s">
        <v>37</v>
      </c>
      <c r="N175" s="208" t="s">
        <v>48</v>
      </c>
      <c r="O175" s="39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AR175" s="21" t="s">
        <v>228</v>
      </c>
      <c r="AT175" s="21" t="s">
        <v>181</v>
      </c>
      <c r="AU175" s="21" t="s">
        <v>83</v>
      </c>
      <c r="AY175" s="21" t="s">
        <v>135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21" t="s">
        <v>142</v>
      </c>
      <c r="BK175" s="199">
        <f>ROUND(I175*H175,2)</f>
        <v>0</v>
      </c>
      <c r="BL175" s="21" t="s">
        <v>228</v>
      </c>
      <c r="BM175" s="21" t="s">
        <v>474</v>
      </c>
    </row>
    <row r="176" spans="2:65" s="1" customFormat="1" ht="38.25" customHeight="1">
      <c r="B176" s="38"/>
      <c r="C176" s="200" t="s">
        <v>475</v>
      </c>
      <c r="D176" s="200" t="s">
        <v>181</v>
      </c>
      <c r="E176" s="201" t="s">
        <v>476</v>
      </c>
      <c r="F176" s="202" t="s">
        <v>477</v>
      </c>
      <c r="G176" s="203" t="s">
        <v>192</v>
      </c>
      <c r="H176" s="204">
        <v>1</v>
      </c>
      <c r="I176" s="205"/>
      <c r="J176" s="206">
        <f>ROUND(I176*H176,2)</f>
        <v>0</v>
      </c>
      <c r="K176" s="202" t="s">
        <v>140</v>
      </c>
      <c r="L176" s="58"/>
      <c r="M176" s="207" t="s">
        <v>37</v>
      </c>
      <c r="N176" s="208" t="s">
        <v>48</v>
      </c>
      <c r="O176" s="39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AR176" s="21" t="s">
        <v>228</v>
      </c>
      <c r="AT176" s="21" t="s">
        <v>181</v>
      </c>
      <c r="AU176" s="21" t="s">
        <v>83</v>
      </c>
      <c r="AY176" s="21" t="s">
        <v>135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21" t="s">
        <v>142</v>
      </c>
      <c r="BK176" s="199">
        <f>ROUND(I176*H176,2)</f>
        <v>0</v>
      </c>
      <c r="BL176" s="21" t="s">
        <v>228</v>
      </c>
      <c r="BM176" s="21" t="s">
        <v>478</v>
      </c>
    </row>
    <row r="177" spans="2:65" s="1" customFormat="1" ht="16.5" customHeight="1">
      <c r="B177" s="38"/>
      <c r="C177" s="200" t="s">
        <v>479</v>
      </c>
      <c r="D177" s="200" t="s">
        <v>181</v>
      </c>
      <c r="E177" s="201" t="s">
        <v>480</v>
      </c>
      <c r="F177" s="202" t="s">
        <v>481</v>
      </c>
      <c r="G177" s="203" t="s">
        <v>482</v>
      </c>
      <c r="H177" s="204">
        <v>110</v>
      </c>
      <c r="I177" s="205"/>
      <c r="J177" s="206">
        <f>ROUND(I177*H177,2)</f>
        <v>0</v>
      </c>
      <c r="K177" s="202" t="s">
        <v>140</v>
      </c>
      <c r="L177" s="58"/>
      <c r="M177" s="207" t="s">
        <v>37</v>
      </c>
      <c r="N177" s="208" t="s">
        <v>48</v>
      </c>
      <c r="O177" s="39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AR177" s="21" t="s">
        <v>83</v>
      </c>
      <c r="AT177" s="21" t="s">
        <v>181</v>
      </c>
      <c r="AU177" s="21" t="s">
        <v>83</v>
      </c>
      <c r="AY177" s="21" t="s">
        <v>135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21" t="s">
        <v>142</v>
      </c>
      <c r="BK177" s="199">
        <f>ROUND(I177*H177,2)</f>
        <v>0</v>
      </c>
      <c r="BL177" s="21" t="s">
        <v>83</v>
      </c>
      <c r="BM177" s="21" t="s">
        <v>483</v>
      </c>
    </row>
    <row r="178" spans="2:65" s="1" customFormat="1" ht="54">
      <c r="B178" s="38"/>
      <c r="C178" s="60"/>
      <c r="D178" s="211" t="s">
        <v>484</v>
      </c>
      <c r="E178" s="60"/>
      <c r="F178" s="212" t="s">
        <v>485</v>
      </c>
      <c r="G178" s="60"/>
      <c r="H178" s="60"/>
      <c r="I178" s="160"/>
      <c r="J178" s="60"/>
      <c r="K178" s="60"/>
      <c r="L178" s="58"/>
      <c r="M178" s="213"/>
      <c r="N178" s="39"/>
      <c r="O178" s="39"/>
      <c r="P178" s="39"/>
      <c r="Q178" s="39"/>
      <c r="R178" s="39"/>
      <c r="S178" s="39"/>
      <c r="T178" s="75"/>
      <c r="AT178" s="21" t="s">
        <v>484</v>
      </c>
      <c r="AU178" s="21" t="s">
        <v>83</v>
      </c>
    </row>
    <row r="179" spans="2:65" s="1" customFormat="1" ht="16.5" customHeight="1">
      <c r="B179" s="38"/>
      <c r="C179" s="200" t="s">
        <v>486</v>
      </c>
      <c r="D179" s="200" t="s">
        <v>181</v>
      </c>
      <c r="E179" s="201" t="s">
        <v>487</v>
      </c>
      <c r="F179" s="202" t="s">
        <v>488</v>
      </c>
      <c r="G179" s="203" t="s">
        <v>482</v>
      </c>
      <c r="H179" s="204">
        <v>110</v>
      </c>
      <c r="I179" s="205"/>
      <c r="J179" s="206">
        <f>ROUND(I179*H179,2)</f>
        <v>0</v>
      </c>
      <c r="K179" s="202" t="s">
        <v>140</v>
      </c>
      <c r="L179" s="58"/>
      <c r="M179" s="207" t="s">
        <v>37</v>
      </c>
      <c r="N179" s="208" t="s">
        <v>48</v>
      </c>
      <c r="O179" s="39"/>
      <c r="P179" s="197">
        <f>O179*H179</f>
        <v>0</v>
      </c>
      <c r="Q179" s="197">
        <v>0</v>
      </c>
      <c r="R179" s="197">
        <f>Q179*H179</f>
        <v>0</v>
      </c>
      <c r="S179" s="197">
        <v>0</v>
      </c>
      <c r="T179" s="198">
        <f>S179*H179</f>
        <v>0</v>
      </c>
      <c r="AR179" s="21" t="s">
        <v>83</v>
      </c>
      <c r="AT179" s="21" t="s">
        <v>181</v>
      </c>
      <c r="AU179" s="21" t="s">
        <v>83</v>
      </c>
      <c r="AY179" s="21" t="s">
        <v>135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21" t="s">
        <v>142</v>
      </c>
      <c r="BK179" s="199">
        <f>ROUND(I179*H179,2)</f>
        <v>0</v>
      </c>
      <c r="BL179" s="21" t="s">
        <v>83</v>
      </c>
      <c r="BM179" s="21" t="s">
        <v>489</v>
      </c>
    </row>
    <row r="180" spans="2:65" s="1" customFormat="1" ht="54">
      <c r="B180" s="38"/>
      <c r="C180" s="60"/>
      <c r="D180" s="211" t="s">
        <v>484</v>
      </c>
      <c r="E180" s="60"/>
      <c r="F180" s="212" t="s">
        <v>490</v>
      </c>
      <c r="G180" s="60"/>
      <c r="H180" s="60"/>
      <c r="I180" s="160"/>
      <c r="J180" s="60"/>
      <c r="K180" s="60"/>
      <c r="L180" s="58"/>
      <c r="M180" s="213"/>
      <c r="N180" s="39"/>
      <c r="O180" s="39"/>
      <c r="P180" s="39"/>
      <c r="Q180" s="39"/>
      <c r="R180" s="39"/>
      <c r="S180" s="39"/>
      <c r="T180" s="75"/>
      <c r="AT180" s="21" t="s">
        <v>484</v>
      </c>
      <c r="AU180" s="21" t="s">
        <v>83</v>
      </c>
    </row>
    <row r="181" spans="2:65" s="1" customFormat="1" ht="38.25" customHeight="1">
      <c r="B181" s="38"/>
      <c r="C181" s="200" t="s">
        <v>491</v>
      </c>
      <c r="D181" s="200" t="s">
        <v>181</v>
      </c>
      <c r="E181" s="201" t="s">
        <v>492</v>
      </c>
      <c r="F181" s="202" t="s">
        <v>493</v>
      </c>
      <c r="G181" s="203" t="s">
        <v>192</v>
      </c>
      <c r="H181" s="204">
        <v>7</v>
      </c>
      <c r="I181" s="205"/>
      <c r="J181" s="206">
        <f t="shared" ref="J181:J188" si="60">ROUND(I181*H181,2)</f>
        <v>0</v>
      </c>
      <c r="K181" s="202" t="s">
        <v>140</v>
      </c>
      <c r="L181" s="58"/>
      <c r="M181" s="207" t="s">
        <v>37</v>
      </c>
      <c r="N181" s="208" t="s">
        <v>48</v>
      </c>
      <c r="O181" s="39"/>
      <c r="P181" s="197">
        <f t="shared" ref="P181:P188" si="61">O181*H181</f>
        <v>0</v>
      </c>
      <c r="Q181" s="197">
        <v>0</v>
      </c>
      <c r="R181" s="197">
        <f t="shared" ref="R181:R188" si="62">Q181*H181</f>
        <v>0</v>
      </c>
      <c r="S181" s="197">
        <v>0</v>
      </c>
      <c r="T181" s="198">
        <f t="shared" ref="T181:T188" si="63">S181*H181</f>
        <v>0</v>
      </c>
      <c r="AR181" s="21" t="s">
        <v>228</v>
      </c>
      <c r="AT181" s="21" t="s">
        <v>181</v>
      </c>
      <c r="AU181" s="21" t="s">
        <v>83</v>
      </c>
      <c r="AY181" s="21" t="s">
        <v>135</v>
      </c>
      <c r="BE181" s="199">
        <f t="shared" ref="BE181:BE188" si="64">IF(N181="základní",J181,0)</f>
        <v>0</v>
      </c>
      <c r="BF181" s="199">
        <f t="shared" ref="BF181:BF188" si="65">IF(N181="snížená",J181,0)</f>
        <v>0</v>
      </c>
      <c r="BG181" s="199">
        <f t="shared" ref="BG181:BG188" si="66">IF(N181="zákl. přenesená",J181,0)</f>
        <v>0</v>
      </c>
      <c r="BH181" s="199">
        <f t="shared" ref="BH181:BH188" si="67">IF(N181="sníž. přenesená",J181,0)</f>
        <v>0</v>
      </c>
      <c r="BI181" s="199">
        <f t="shared" ref="BI181:BI188" si="68">IF(N181="nulová",J181,0)</f>
        <v>0</v>
      </c>
      <c r="BJ181" s="21" t="s">
        <v>142</v>
      </c>
      <c r="BK181" s="199">
        <f t="shared" ref="BK181:BK188" si="69">ROUND(I181*H181,2)</f>
        <v>0</v>
      </c>
      <c r="BL181" s="21" t="s">
        <v>228</v>
      </c>
      <c r="BM181" s="21" t="s">
        <v>494</v>
      </c>
    </row>
    <row r="182" spans="2:65" s="1" customFormat="1" ht="38.25" customHeight="1">
      <c r="B182" s="38"/>
      <c r="C182" s="200" t="s">
        <v>495</v>
      </c>
      <c r="D182" s="200" t="s">
        <v>181</v>
      </c>
      <c r="E182" s="201" t="s">
        <v>496</v>
      </c>
      <c r="F182" s="202" t="s">
        <v>497</v>
      </c>
      <c r="G182" s="203" t="s">
        <v>192</v>
      </c>
      <c r="H182" s="204">
        <v>6</v>
      </c>
      <c r="I182" s="205"/>
      <c r="J182" s="206">
        <f t="shared" si="60"/>
        <v>0</v>
      </c>
      <c r="K182" s="202" t="s">
        <v>140</v>
      </c>
      <c r="L182" s="58"/>
      <c r="M182" s="207" t="s">
        <v>37</v>
      </c>
      <c r="N182" s="208" t="s">
        <v>48</v>
      </c>
      <c r="O182" s="39"/>
      <c r="P182" s="197">
        <f t="shared" si="61"/>
        <v>0</v>
      </c>
      <c r="Q182" s="197">
        <v>0</v>
      </c>
      <c r="R182" s="197">
        <f t="shared" si="62"/>
        <v>0</v>
      </c>
      <c r="S182" s="197">
        <v>0</v>
      </c>
      <c r="T182" s="198">
        <f t="shared" si="63"/>
        <v>0</v>
      </c>
      <c r="AR182" s="21" t="s">
        <v>228</v>
      </c>
      <c r="AT182" s="21" t="s">
        <v>181</v>
      </c>
      <c r="AU182" s="21" t="s">
        <v>83</v>
      </c>
      <c r="AY182" s="21" t="s">
        <v>135</v>
      </c>
      <c r="BE182" s="199">
        <f t="shared" si="64"/>
        <v>0</v>
      </c>
      <c r="BF182" s="199">
        <f t="shared" si="65"/>
        <v>0</v>
      </c>
      <c r="BG182" s="199">
        <f t="shared" si="66"/>
        <v>0</v>
      </c>
      <c r="BH182" s="199">
        <f t="shared" si="67"/>
        <v>0</v>
      </c>
      <c r="BI182" s="199">
        <f t="shared" si="68"/>
        <v>0</v>
      </c>
      <c r="BJ182" s="21" t="s">
        <v>142</v>
      </c>
      <c r="BK182" s="199">
        <f t="shared" si="69"/>
        <v>0</v>
      </c>
      <c r="BL182" s="21" t="s">
        <v>228</v>
      </c>
      <c r="BM182" s="21" t="s">
        <v>498</v>
      </c>
    </row>
    <row r="183" spans="2:65" s="1" customFormat="1" ht="38.25" customHeight="1">
      <c r="B183" s="38"/>
      <c r="C183" s="200" t="s">
        <v>499</v>
      </c>
      <c r="D183" s="200" t="s">
        <v>181</v>
      </c>
      <c r="E183" s="201" t="s">
        <v>500</v>
      </c>
      <c r="F183" s="202" t="s">
        <v>501</v>
      </c>
      <c r="G183" s="203" t="s">
        <v>192</v>
      </c>
      <c r="H183" s="204">
        <v>2</v>
      </c>
      <c r="I183" s="205"/>
      <c r="J183" s="206">
        <f t="shared" si="60"/>
        <v>0</v>
      </c>
      <c r="K183" s="202" t="s">
        <v>140</v>
      </c>
      <c r="L183" s="58"/>
      <c r="M183" s="207" t="s">
        <v>37</v>
      </c>
      <c r="N183" s="208" t="s">
        <v>48</v>
      </c>
      <c r="O183" s="39"/>
      <c r="P183" s="197">
        <f t="shared" si="61"/>
        <v>0</v>
      </c>
      <c r="Q183" s="197">
        <v>0</v>
      </c>
      <c r="R183" s="197">
        <f t="shared" si="62"/>
        <v>0</v>
      </c>
      <c r="S183" s="197">
        <v>0</v>
      </c>
      <c r="T183" s="198">
        <f t="shared" si="63"/>
        <v>0</v>
      </c>
      <c r="AR183" s="21" t="s">
        <v>228</v>
      </c>
      <c r="AT183" s="21" t="s">
        <v>181</v>
      </c>
      <c r="AU183" s="21" t="s">
        <v>83</v>
      </c>
      <c r="AY183" s="21" t="s">
        <v>135</v>
      </c>
      <c r="BE183" s="199">
        <f t="shared" si="64"/>
        <v>0</v>
      </c>
      <c r="BF183" s="199">
        <f t="shared" si="65"/>
        <v>0</v>
      </c>
      <c r="BG183" s="199">
        <f t="shared" si="66"/>
        <v>0</v>
      </c>
      <c r="BH183" s="199">
        <f t="shared" si="67"/>
        <v>0</v>
      </c>
      <c r="BI183" s="199">
        <f t="shared" si="68"/>
        <v>0</v>
      </c>
      <c r="BJ183" s="21" t="s">
        <v>142</v>
      </c>
      <c r="BK183" s="199">
        <f t="shared" si="69"/>
        <v>0</v>
      </c>
      <c r="BL183" s="21" t="s">
        <v>228</v>
      </c>
      <c r="BM183" s="21" t="s">
        <v>502</v>
      </c>
    </row>
    <row r="184" spans="2:65" s="1" customFormat="1" ht="51" customHeight="1">
      <c r="B184" s="38"/>
      <c r="C184" s="200" t="s">
        <v>503</v>
      </c>
      <c r="D184" s="200" t="s">
        <v>181</v>
      </c>
      <c r="E184" s="201" t="s">
        <v>504</v>
      </c>
      <c r="F184" s="202" t="s">
        <v>505</v>
      </c>
      <c r="G184" s="203" t="s">
        <v>192</v>
      </c>
      <c r="H184" s="204">
        <v>1</v>
      </c>
      <c r="I184" s="205"/>
      <c r="J184" s="206">
        <f t="shared" si="60"/>
        <v>0</v>
      </c>
      <c r="K184" s="202" t="s">
        <v>140</v>
      </c>
      <c r="L184" s="58"/>
      <c r="M184" s="207" t="s">
        <v>37</v>
      </c>
      <c r="N184" s="208" t="s">
        <v>48</v>
      </c>
      <c r="O184" s="39"/>
      <c r="P184" s="197">
        <f t="shared" si="61"/>
        <v>0</v>
      </c>
      <c r="Q184" s="197">
        <v>0</v>
      </c>
      <c r="R184" s="197">
        <f t="shared" si="62"/>
        <v>0</v>
      </c>
      <c r="S184" s="197">
        <v>0</v>
      </c>
      <c r="T184" s="198">
        <f t="shared" si="63"/>
        <v>0</v>
      </c>
      <c r="AR184" s="21" t="s">
        <v>83</v>
      </c>
      <c r="AT184" s="21" t="s">
        <v>181</v>
      </c>
      <c r="AU184" s="21" t="s">
        <v>83</v>
      </c>
      <c r="AY184" s="21" t="s">
        <v>135</v>
      </c>
      <c r="BE184" s="199">
        <f t="shared" si="64"/>
        <v>0</v>
      </c>
      <c r="BF184" s="199">
        <f t="shared" si="65"/>
        <v>0</v>
      </c>
      <c r="BG184" s="199">
        <f t="shared" si="66"/>
        <v>0</v>
      </c>
      <c r="BH184" s="199">
        <f t="shared" si="67"/>
        <v>0</v>
      </c>
      <c r="BI184" s="199">
        <f t="shared" si="68"/>
        <v>0</v>
      </c>
      <c r="BJ184" s="21" t="s">
        <v>142</v>
      </c>
      <c r="BK184" s="199">
        <f t="shared" si="69"/>
        <v>0</v>
      </c>
      <c r="BL184" s="21" t="s">
        <v>83</v>
      </c>
      <c r="BM184" s="21" t="s">
        <v>506</v>
      </c>
    </row>
    <row r="185" spans="2:65" s="1" customFormat="1" ht="25.5" customHeight="1">
      <c r="B185" s="38"/>
      <c r="C185" s="200" t="s">
        <v>507</v>
      </c>
      <c r="D185" s="200" t="s">
        <v>181</v>
      </c>
      <c r="E185" s="201" t="s">
        <v>508</v>
      </c>
      <c r="F185" s="202" t="s">
        <v>509</v>
      </c>
      <c r="G185" s="203" t="s">
        <v>192</v>
      </c>
      <c r="H185" s="204">
        <v>1</v>
      </c>
      <c r="I185" s="205"/>
      <c r="J185" s="206">
        <f t="shared" si="60"/>
        <v>0</v>
      </c>
      <c r="K185" s="202" t="s">
        <v>140</v>
      </c>
      <c r="L185" s="58"/>
      <c r="M185" s="207" t="s">
        <v>37</v>
      </c>
      <c r="N185" s="208" t="s">
        <v>48</v>
      </c>
      <c r="O185" s="39"/>
      <c r="P185" s="197">
        <f t="shared" si="61"/>
        <v>0</v>
      </c>
      <c r="Q185" s="197">
        <v>0</v>
      </c>
      <c r="R185" s="197">
        <f t="shared" si="62"/>
        <v>0</v>
      </c>
      <c r="S185" s="197">
        <v>0</v>
      </c>
      <c r="T185" s="198">
        <f t="shared" si="63"/>
        <v>0</v>
      </c>
      <c r="AR185" s="21" t="s">
        <v>83</v>
      </c>
      <c r="AT185" s="21" t="s">
        <v>181</v>
      </c>
      <c r="AU185" s="21" t="s">
        <v>83</v>
      </c>
      <c r="AY185" s="21" t="s">
        <v>135</v>
      </c>
      <c r="BE185" s="199">
        <f t="shared" si="64"/>
        <v>0</v>
      </c>
      <c r="BF185" s="199">
        <f t="shared" si="65"/>
        <v>0</v>
      </c>
      <c r="BG185" s="199">
        <f t="shared" si="66"/>
        <v>0</v>
      </c>
      <c r="BH185" s="199">
        <f t="shared" si="67"/>
        <v>0</v>
      </c>
      <c r="BI185" s="199">
        <f t="shared" si="68"/>
        <v>0</v>
      </c>
      <c r="BJ185" s="21" t="s">
        <v>142</v>
      </c>
      <c r="BK185" s="199">
        <f t="shared" si="69"/>
        <v>0</v>
      </c>
      <c r="BL185" s="21" t="s">
        <v>83</v>
      </c>
      <c r="BM185" s="21" t="s">
        <v>510</v>
      </c>
    </row>
    <row r="186" spans="2:65" s="1" customFormat="1" ht="89.25" customHeight="1">
      <c r="B186" s="38"/>
      <c r="C186" s="200" t="s">
        <v>511</v>
      </c>
      <c r="D186" s="200" t="s">
        <v>181</v>
      </c>
      <c r="E186" s="201" t="s">
        <v>512</v>
      </c>
      <c r="F186" s="202" t="s">
        <v>513</v>
      </c>
      <c r="G186" s="203" t="s">
        <v>192</v>
      </c>
      <c r="H186" s="204">
        <v>4</v>
      </c>
      <c r="I186" s="205"/>
      <c r="J186" s="206">
        <f t="shared" si="60"/>
        <v>0</v>
      </c>
      <c r="K186" s="202" t="s">
        <v>140</v>
      </c>
      <c r="L186" s="58"/>
      <c r="M186" s="207" t="s">
        <v>37</v>
      </c>
      <c r="N186" s="208" t="s">
        <v>48</v>
      </c>
      <c r="O186" s="39"/>
      <c r="P186" s="197">
        <f t="shared" si="61"/>
        <v>0</v>
      </c>
      <c r="Q186" s="197">
        <v>0</v>
      </c>
      <c r="R186" s="197">
        <f t="shared" si="62"/>
        <v>0</v>
      </c>
      <c r="S186" s="197">
        <v>0</v>
      </c>
      <c r="T186" s="198">
        <f t="shared" si="63"/>
        <v>0</v>
      </c>
      <c r="AR186" s="21" t="s">
        <v>228</v>
      </c>
      <c r="AT186" s="21" t="s">
        <v>181</v>
      </c>
      <c r="AU186" s="21" t="s">
        <v>83</v>
      </c>
      <c r="AY186" s="21" t="s">
        <v>135</v>
      </c>
      <c r="BE186" s="199">
        <f t="shared" si="64"/>
        <v>0</v>
      </c>
      <c r="BF186" s="199">
        <f t="shared" si="65"/>
        <v>0</v>
      </c>
      <c r="BG186" s="199">
        <f t="shared" si="66"/>
        <v>0</v>
      </c>
      <c r="BH186" s="199">
        <f t="shared" si="67"/>
        <v>0</v>
      </c>
      <c r="BI186" s="199">
        <f t="shared" si="68"/>
        <v>0</v>
      </c>
      <c r="BJ186" s="21" t="s">
        <v>142</v>
      </c>
      <c r="BK186" s="199">
        <f t="shared" si="69"/>
        <v>0</v>
      </c>
      <c r="BL186" s="21" t="s">
        <v>228</v>
      </c>
      <c r="BM186" s="21" t="s">
        <v>514</v>
      </c>
    </row>
    <row r="187" spans="2:65" s="1" customFormat="1" ht="38.25" customHeight="1">
      <c r="B187" s="38"/>
      <c r="C187" s="200" t="s">
        <v>515</v>
      </c>
      <c r="D187" s="200" t="s">
        <v>181</v>
      </c>
      <c r="E187" s="201" t="s">
        <v>516</v>
      </c>
      <c r="F187" s="202" t="s">
        <v>517</v>
      </c>
      <c r="G187" s="203" t="s">
        <v>192</v>
      </c>
      <c r="H187" s="204">
        <v>1</v>
      </c>
      <c r="I187" s="205"/>
      <c r="J187" s="206">
        <f t="shared" si="60"/>
        <v>0</v>
      </c>
      <c r="K187" s="202" t="s">
        <v>140</v>
      </c>
      <c r="L187" s="58"/>
      <c r="M187" s="207" t="s">
        <v>37</v>
      </c>
      <c r="N187" s="208" t="s">
        <v>48</v>
      </c>
      <c r="O187" s="39"/>
      <c r="P187" s="197">
        <f t="shared" si="61"/>
        <v>0</v>
      </c>
      <c r="Q187" s="197">
        <v>0</v>
      </c>
      <c r="R187" s="197">
        <f t="shared" si="62"/>
        <v>0</v>
      </c>
      <c r="S187" s="197">
        <v>0</v>
      </c>
      <c r="T187" s="198">
        <f t="shared" si="63"/>
        <v>0</v>
      </c>
      <c r="AR187" s="21" t="s">
        <v>83</v>
      </c>
      <c r="AT187" s="21" t="s">
        <v>181</v>
      </c>
      <c r="AU187" s="21" t="s">
        <v>83</v>
      </c>
      <c r="AY187" s="21" t="s">
        <v>135</v>
      </c>
      <c r="BE187" s="199">
        <f t="shared" si="64"/>
        <v>0</v>
      </c>
      <c r="BF187" s="199">
        <f t="shared" si="65"/>
        <v>0</v>
      </c>
      <c r="BG187" s="199">
        <f t="shared" si="66"/>
        <v>0</v>
      </c>
      <c r="BH187" s="199">
        <f t="shared" si="67"/>
        <v>0</v>
      </c>
      <c r="BI187" s="199">
        <f t="shared" si="68"/>
        <v>0</v>
      </c>
      <c r="BJ187" s="21" t="s">
        <v>142</v>
      </c>
      <c r="BK187" s="199">
        <f t="shared" si="69"/>
        <v>0</v>
      </c>
      <c r="BL187" s="21" t="s">
        <v>83</v>
      </c>
      <c r="BM187" s="21" t="s">
        <v>518</v>
      </c>
    </row>
    <row r="188" spans="2:65" s="1" customFormat="1" ht="38.25" customHeight="1">
      <c r="B188" s="38"/>
      <c r="C188" s="200" t="s">
        <v>519</v>
      </c>
      <c r="D188" s="200" t="s">
        <v>181</v>
      </c>
      <c r="E188" s="201" t="s">
        <v>520</v>
      </c>
      <c r="F188" s="202" t="s">
        <v>521</v>
      </c>
      <c r="G188" s="203" t="s">
        <v>192</v>
      </c>
      <c r="H188" s="204">
        <v>1</v>
      </c>
      <c r="I188" s="205"/>
      <c r="J188" s="206">
        <f t="shared" si="60"/>
        <v>0</v>
      </c>
      <c r="K188" s="202" t="s">
        <v>140</v>
      </c>
      <c r="L188" s="58"/>
      <c r="M188" s="207" t="s">
        <v>37</v>
      </c>
      <c r="N188" s="214" t="s">
        <v>48</v>
      </c>
      <c r="O188" s="215"/>
      <c r="P188" s="216">
        <f t="shared" si="61"/>
        <v>0</v>
      </c>
      <c r="Q188" s="216">
        <v>0</v>
      </c>
      <c r="R188" s="216">
        <f t="shared" si="62"/>
        <v>0</v>
      </c>
      <c r="S188" s="216">
        <v>0</v>
      </c>
      <c r="T188" s="217">
        <f t="shared" si="63"/>
        <v>0</v>
      </c>
      <c r="AR188" s="21" t="s">
        <v>83</v>
      </c>
      <c r="AT188" s="21" t="s">
        <v>181</v>
      </c>
      <c r="AU188" s="21" t="s">
        <v>83</v>
      </c>
      <c r="AY188" s="21" t="s">
        <v>135</v>
      </c>
      <c r="BE188" s="199">
        <f t="shared" si="64"/>
        <v>0</v>
      </c>
      <c r="BF188" s="199">
        <f t="shared" si="65"/>
        <v>0</v>
      </c>
      <c r="BG188" s="199">
        <f t="shared" si="66"/>
        <v>0</v>
      </c>
      <c r="BH188" s="199">
        <f t="shared" si="67"/>
        <v>0</v>
      </c>
      <c r="BI188" s="199">
        <f t="shared" si="68"/>
        <v>0</v>
      </c>
      <c r="BJ188" s="21" t="s">
        <v>142</v>
      </c>
      <c r="BK188" s="199">
        <f t="shared" si="69"/>
        <v>0</v>
      </c>
      <c r="BL188" s="21" t="s">
        <v>83</v>
      </c>
      <c r="BM188" s="21" t="s">
        <v>522</v>
      </c>
    </row>
    <row r="189" spans="2:65" s="1" customFormat="1" ht="6.95" customHeight="1">
      <c r="B189" s="53"/>
      <c r="C189" s="54"/>
      <c r="D189" s="54"/>
      <c r="E189" s="54"/>
      <c r="F189" s="54"/>
      <c r="G189" s="54"/>
      <c r="H189" s="54"/>
      <c r="I189" s="136"/>
      <c r="J189" s="54"/>
      <c r="K189" s="54"/>
      <c r="L189" s="58"/>
    </row>
  </sheetData>
  <sheetProtection algorithmName="SHA-512" hashValue="F87qFJWHtHA6XF/ZufBDQ4mmHqNWBMBmVtDbQqOA3s5ZVKRlZb7wREiOZAcu4MSfPWl4Z50/9JXYfONmiydmrQ==" saltValue="N2oK9mjsLNr4uMfNuoGoOMEjVIeLL4ok+JdBWaVfuzlgQPBZk0cNXWNkdqCKt7JY9O2qFVEH4Z9eqLZA4ygzKQ==" spinCount="100000" sheet="1" objects="1" scenarios="1" formatColumns="0" formatRows="0" autoFilter="0"/>
  <autoFilter ref="C85:K188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1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96</v>
      </c>
      <c r="G1" s="354" t="s">
        <v>97</v>
      </c>
      <c r="H1" s="354"/>
      <c r="I1" s="112"/>
      <c r="J1" s="111" t="s">
        <v>98</v>
      </c>
      <c r="K1" s="110" t="s">
        <v>99</v>
      </c>
      <c r="L1" s="111" t="s">
        <v>100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21" t="s">
        <v>88</v>
      </c>
    </row>
    <row r="3" spans="1:70" ht="6.95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50000000000003" customHeight="1">
      <c r="B4" s="25"/>
      <c r="C4" s="26"/>
      <c r="D4" s="27" t="s">
        <v>101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38</v>
      </c>
    </row>
    <row r="5" spans="1:70" ht="6.95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5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16.5" customHeight="1">
      <c r="B7" s="25"/>
      <c r="C7" s="26"/>
      <c r="D7" s="26"/>
      <c r="E7" s="346" t="str">
        <f>'Rekapitulace zakázky'!K6</f>
        <v>Oprava PZS P318 v km 66,164 trati Františkovy Lázně - Aš</v>
      </c>
      <c r="F7" s="347"/>
      <c r="G7" s="347"/>
      <c r="H7" s="347"/>
      <c r="I7" s="114"/>
      <c r="J7" s="26"/>
      <c r="K7" s="28"/>
    </row>
    <row r="8" spans="1:70" s="1" customFormat="1" ht="15">
      <c r="B8" s="38"/>
      <c r="C8" s="39"/>
      <c r="D8" s="34" t="s">
        <v>102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48" t="s">
        <v>523</v>
      </c>
      <c r="F9" s="349"/>
      <c r="G9" s="349"/>
      <c r="H9" s="349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37</v>
      </c>
      <c r="G11" s="39"/>
      <c r="H11" s="39"/>
      <c r="I11" s="116" t="s">
        <v>22</v>
      </c>
      <c r="J11" s="32" t="s">
        <v>37</v>
      </c>
      <c r="K11" s="42"/>
    </row>
    <row r="12" spans="1:70" s="1" customFormat="1" ht="14.45" customHeight="1">
      <c r="B12" s="38"/>
      <c r="C12" s="39"/>
      <c r="D12" s="34" t="s">
        <v>24</v>
      </c>
      <c r="E12" s="39"/>
      <c r="F12" s="32" t="s">
        <v>25</v>
      </c>
      <c r="G12" s="39"/>
      <c r="H12" s="39"/>
      <c r="I12" s="116" t="s">
        <v>26</v>
      </c>
      <c r="J12" s="117" t="str">
        <f>'Rekapitulace zakázky'!AN8</f>
        <v>24. 8. 2018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4" t="s">
        <v>28</v>
      </c>
      <c r="E14" s="39"/>
      <c r="F14" s="39"/>
      <c r="G14" s="39"/>
      <c r="H14" s="39"/>
      <c r="I14" s="116" t="s">
        <v>29</v>
      </c>
      <c r="J14" s="32" t="s">
        <v>30</v>
      </c>
      <c r="K14" s="42"/>
    </row>
    <row r="15" spans="1:70" s="1" customFormat="1" ht="18" customHeight="1">
      <c r="B15" s="38"/>
      <c r="C15" s="39"/>
      <c r="D15" s="39"/>
      <c r="E15" s="32" t="s">
        <v>31</v>
      </c>
      <c r="F15" s="39"/>
      <c r="G15" s="39"/>
      <c r="H15" s="39"/>
      <c r="I15" s="116" t="s">
        <v>32</v>
      </c>
      <c r="J15" s="32" t="s">
        <v>33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4" t="s">
        <v>34</v>
      </c>
      <c r="E17" s="39"/>
      <c r="F17" s="39"/>
      <c r="G17" s="39"/>
      <c r="H17" s="39"/>
      <c r="I17" s="116" t="s">
        <v>29</v>
      </c>
      <c r="J17" s="32" t="str">
        <f>IF('Rekapitulace zakázky'!AN13="Vyplň údaj","",IF('Rekapitulace zakázky'!AN13="","",'Rekapitulace zakázky'!AN13))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zakázky'!E14="Vyplň údaj","",IF('Rekapitulace zakázky'!E14="","",'Rekapitulace zakázky'!E14))</f>
        <v/>
      </c>
      <c r="F18" s="39"/>
      <c r="G18" s="39"/>
      <c r="H18" s="39"/>
      <c r="I18" s="116" t="s">
        <v>32</v>
      </c>
      <c r="J18" s="32" t="str">
        <f>IF('Rekapitulace zakázky'!AN14="Vyplň údaj","",IF('Rekapitulace zakázky'!AN14="","",'Rekapitulace zakázky'!AN14))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4" t="s">
        <v>36</v>
      </c>
      <c r="E20" s="39"/>
      <c r="F20" s="39"/>
      <c r="G20" s="39"/>
      <c r="H20" s="39"/>
      <c r="I20" s="116" t="s">
        <v>29</v>
      </c>
      <c r="J20" s="32" t="s">
        <v>37</v>
      </c>
      <c r="K20" s="42"/>
    </row>
    <row r="21" spans="2:11" s="1" customFormat="1" ht="18" customHeight="1">
      <c r="B21" s="38"/>
      <c r="C21" s="39"/>
      <c r="D21" s="39"/>
      <c r="E21" s="32" t="s">
        <v>25</v>
      </c>
      <c r="F21" s="39"/>
      <c r="G21" s="39"/>
      <c r="H21" s="39"/>
      <c r="I21" s="116" t="s">
        <v>32</v>
      </c>
      <c r="J21" s="32" t="s">
        <v>37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4" t="s">
        <v>39</v>
      </c>
      <c r="E23" s="39"/>
      <c r="F23" s="39"/>
      <c r="G23" s="39"/>
      <c r="H23" s="39"/>
      <c r="I23" s="115"/>
      <c r="J23" s="39"/>
      <c r="K23" s="42"/>
    </row>
    <row r="24" spans="2:11" s="6" customFormat="1" ht="16.5" customHeight="1">
      <c r="B24" s="118"/>
      <c r="C24" s="119"/>
      <c r="D24" s="119"/>
      <c r="E24" s="315" t="s">
        <v>37</v>
      </c>
      <c r="F24" s="315"/>
      <c r="G24" s="315"/>
      <c r="H24" s="315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ROUND(J77,2)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5" customHeight="1">
      <c r="B30" s="38"/>
      <c r="C30" s="39"/>
      <c r="D30" s="46" t="s">
        <v>45</v>
      </c>
      <c r="E30" s="46" t="s">
        <v>46</v>
      </c>
      <c r="F30" s="127">
        <f>ROUND(SUM(BE77:BE90), 2)</f>
        <v>0</v>
      </c>
      <c r="G30" s="39"/>
      <c r="H30" s="39"/>
      <c r="I30" s="128">
        <v>0.21</v>
      </c>
      <c r="J30" s="127">
        <f>ROUND(ROUND((SUM(BE77:BE90)),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47</v>
      </c>
      <c r="F31" s="127">
        <f>ROUND(SUM(BF77:BF90), 2)</f>
        <v>0</v>
      </c>
      <c r="G31" s="39"/>
      <c r="H31" s="39"/>
      <c r="I31" s="128">
        <v>0.15</v>
      </c>
      <c r="J31" s="127">
        <f>ROUND(ROUND((SUM(BF77:BF90)), 2)*I31, 2)</f>
        <v>0</v>
      </c>
      <c r="K31" s="42"/>
    </row>
    <row r="32" spans="2:11" s="1" customFormat="1" ht="14.45" customHeight="1">
      <c r="B32" s="38"/>
      <c r="C32" s="39"/>
      <c r="D32" s="39"/>
      <c r="E32" s="46" t="s">
        <v>48</v>
      </c>
      <c r="F32" s="127">
        <f>ROUND(SUM(BG77:BG90),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customHeight="1">
      <c r="B33" s="38"/>
      <c r="C33" s="39"/>
      <c r="D33" s="39"/>
      <c r="E33" s="46" t="s">
        <v>49</v>
      </c>
      <c r="F33" s="127">
        <f>ROUND(SUM(BH77:BH90),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50</v>
      </c>
      <c r="F34" s="127">
        <f>ROUND(SUM(BI77:BI90),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7" t="s">
        <v>104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46" t="str">
        <f>E7</f>
        <v>Oprava PZS P318 v km 66,164 trati Františkovy Lázně - Aš</v>
      </c>
      <c r="F45" s="347"/>
      <c r="G45" s="347"/>
      <c r="H45" s="347"/>
      <c r="I45" s="115"/>
      <c r="J45" s="39"/>
      <c r="K45" s="42"/>
    </row>
    <row r="46" spans="2:11" s="1" customFormat="1" ht="14.45" customHeight="1">
      <c r="B46" s="38"/>
      <c r="C46" s="34" t="s">
        <v>102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48" t="str">
        <f>E9</f>
        <v xml:space="preserve">01N (neoceňovat) - Technologická část - materiál dodávaný SSZT </v>
      </c>
      <c r="F47" s="349"/>
      <c r="G47" s="349"/>
      <c r="H47" s="349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24</v>
      </c>
      <c r="D49" s="39"/>
      <c r="E49" s="39"/>
      <c r="F49" s="32" t="str">
        <f>F12</f>
        <v xml:space="preserve"> </v>
      </c>
      <c r="G49" s="39"/>
      <c r="H49" s="39"/>
      <c r="I49" s="116" t="s">
        <v>26</v>
      </c>
      <c r="J49" s="117" t="str">
        <f>IF(J12="","",J12)</f>
        <v>24. 8. 2018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4" t="s">
        <v>28</v>
      </c>
      <c r="D51" s="39"/>
      <c r="E51" s="39"/>
      <c r="F51" s="32" t="str">
        <f>E15</f>
        <v>Správa železniční dopravní cesty,státní organizace</v>
      </c>
      <c r="G51" s="39"/>
      <c r="H51" s="39"/>
      <c r="I51" s="116" t="s">
        <v>36</v>
      </c>
      <c r="J51" s="315" t="str">
        <f>E21</f>
        <v xml:space="preserve"> </v>
      </c>
      <c r="K51" s="42"/>
    </row>
    <row r="52" spans="2:47" s="1" customFormat="1" ht="14.45" customHeight="1">
      <c r="B52" s="38"/>
      <c r="C52" s="34" t="s">
        <v>34</v>
      </c>
      <c r="D52" s="39"/>
      <c r="E52" s="39"/>
      <c r="F52" s="32" t="str">
        <f>IF(E18="","",E18)</f>
        <v/>
      </c>
      <c r="G52" s="39"/>
      <c r="H52" s="39"/>
      <c r="I52" s="115"/>
      <c r="J52" s="350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105</v>
      </c>
      <c r="D54" s="129"/>
      <c r="E54" s="129"/>
      <c r="F54" s="129"/>
      <c r="G54" s="129"/>
      <c r="H54" s="129"/>
      <c r="I54" s="142"/>
      <c r="J54" s="143" t="s">
        <v>106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107</v>
      </c>
      <c r="D56" s="39"/>
      <c r="E56" s="39"/>
      <c r="F56" s="39"/>
      <c r="G56" s="39"/>
      <c r="H56" s="39"/>
      <c r="I56" s="115"/>
      <c r="J56" s="125">
        <f>J77</f>
        <v>0</v>
      </c>
      <c r="K56" s="42"/>
      <c r="AU56" s="21" t="s">
        <v>108</v>
      </c>
    </row>
    <row r="57" spans="2:47" s="7" customFormat="1" ht="24.95" customHeight="1">
      <c r="B57" s="146"/>
      <c r="C57" s="147"/>
      <c r="D57" s="148" t="s">
        <v>115</v>
      </c>
      <c r="E57" s="149"/>
      <c r="F57" s="149"/>
      <c r="G57" s="149"/>
      <c r="H57" s="149"/>
      <c r="I57" s="150"/>
      <c r="J57" s="151">
        <f>J78</f>
        <v>0</v>
      </c>
      <c r="K57" s="152"/>
    </row>
    <row r="58" spans="2:47" s="1" customFormat="1" ht="21.75" customHeight="1">
      <c r="B58" s="38"/>
      <c r="C58" s="39"/>
      <c r="D58" s="39"/>
      <c r="E58" s="39"/>
      <c r="F58" s="39"/>
      <c r="G58" s="39"/>
      <c r="H58" s="39"/>
      <c r="I58" s="115"/>
      <c r="J58" s="39"/>
      <c r="K58" s="42"/>
    </row>
    <row r="59" spans="2:47" s="1" customFormat="1" ht="6.95" customHeight="1">
      <c r="B59" s="53"/>
      <c r="C59" s="54"/>
      <c r="D59" s="54"/>
      <c r="E59" s="54"/>
      <c r="F59" s="54"/>
      <c r="G59" s="54"/>
      <c r="H59" s="54"/>
      <c r="I59" s="136"/>
      <c r="J59" s="54"/>
      <c r="K59" s="55"/>
    </row>
    <row r="63" spans="2:47" s="1" customFormat="1" ht="6.95" customHeight="1">
      <c r="B63" s="56"/>
      <c r="C63" s="57"/>
      <c r="D63" s="57"/>
      <c r="E63" s="57"/>
      <c r="F63" s="57"/>
      <c r="G63" s="57"/>
      <c r="H63" s="57"/>
      <c r="I63" s="139"/>
      <c r="J63" s="57"/>
      <c r="K63" s="57"/>
      <c r="L63" s="58"/>
    </row>
    <row r="64" spans="2:47" s="1" customFormat="1" ht="36.950000000000003" customHeight="1">
      <c r="B64" s="38"/>
      <c r="C64" s="59" t="s">
        <v>119</v>
      </c>
      <c r="D64" s="60"/>
      <c r="E64" s="60"/>
      <c r="F64" s="60"/>
      <c r="G64" s="60"/>
      <c r="H64" s="60"/>
      <c r="I64" s="160"/>
      <c r="J64" s="60"/>
      <c r="K64" s="60"/>
      <c r="L64" s="58"/>
    </row>
    <row r="65" spans="2:65" s="1" customFormat="1" ht="6.95" customHeight="1">
      <c r="B65" s="38"/>
      <c r="C65" s="60"/>
      <c r="D65" s="60"/>
      <c r="E65" s="60"/>
      <c r="F65" s="60"/>
      <c r="G65" s="60"/>
      <c r="H65" s="60"/>
      <c r="I65" s="160"/>
      <c r="J65" s="60"/>
      <c r="K65" s="60"/>
      <c r="L65" s="58"/>
    </row>
    <row r="66" spans="2:65" s="1" customFormat="1" ht="14.45" customHeight="1">
      <c r="B66" s="38"/>
      <c r="C66" s="62" t="s">
        <v>18</v>
      </c>
      <c r="D66" s="60"/>
      <c r="E66" s="60"/>
      <c r="F66" s="60"/>
      <c r="G66" s="60"/>
      <c r="H66" s="60"/>
      <c r="I66" s="160"/>
      <c r="J66" s="60"/>
      <c r="K66" s="60"/>
      <c r="L66" s="58"/>
    </row>
    <row r="67" spans="2:65" s="1" customFormat="1" ht="16.5" customHeight="1">
      <c r="B67" s="38"/>
      <c r="C67" s="60"/>
      <c r="D67" s="60"/>
      <c r="E67" s="351" t="str">
        <f>E7</f>
        <v>Oprava PZS P318 v km 66,164 trati Františkovy Lázně - Aš</v>
      </c>
      <c r="F67" s="352"/>
      <c r="G67" s="352"/>
      <c r="H67" s="352"/>
      <c r="I67" s="160"/>
      <c r="J67" s="60"/>
      <c r="K67" s="60"/>
      <c r="L67" s="58"/>
    </row>
    <row r="68" spans="2:65" s="1" customFormat="1" ht="14.45" customHeight="1">
      <c r="B68" s="38"/>
      <c r="C68" s="62" t="s">
        <v>102</v>
      </c>
      <c r="D68" s="60"/>
      <c r="E68" s="60"/>
      <c r="F68" s="60"/>
      <c r="G68" s="60"/>
      <c r="H68" s="60"/>
      <c r="I68" s="160"/>
      <c r="J68" s="60"/>
      <c r="K68" s="60"/>
      <c r="L68" s="58"/>
    </row>
    <row r="69" spans="2:65" s="1" customFormat="1" ht="17.25" customHeight="1">
      <c r="B69" s="38"/>
      <c r="C69" s="60"/>
      <c r="D69" s="60"/>
      <c r="E69" s="326" t="str">
        <f>E9</f>
        <v xml:space="preserve">01N (neoceňovat) - Technologická část - materiál dodávaný SSZT </v>
      </c>
      <c r="F69" s="353"/>
      <c r="G69" s="353"/>
      <c r="H69" s="353"/>
      <c r="I69" s="160"/>
      <c r="J69" s="60"/>
      <c r="K69" s="60"/>
      <c r="L69" s="58"/>
    </row>
    <row r="70" spans="2:65" s="1" customFormat="1" ht="6.95" customHeight="1">
      <c r="B70" s="38"/>
      <c r="C70" s="60"/>
      <c r="D70" s="60"/>
      <c r="E70" s="60"/>
      <c r="F70" s="60"/>
      <c r="G70" s="60"/>
      <c r="H70" s="60"/>
      <c r="I70" s="160"/>
      <c r="J70" s="60"/>
      <c r="K70" s="60"/>
      <c r="L70" s="58"/>
    </row>
    <row r="71" spans="2:65" s="1" customFormat="1" ht="18" customHeight="1">
      <c r="B71" s="38"/>
      <c r="C71" s="62" t="s">
        <v>24</v>
      </c>
      <c r="D71" s="60"/>
      <c r="E71" s="60"/>
      <c r="F71" s="161" t="str">
        <f>F12</f>
        <v xml:space="preserve"> </v>
      </c>
      <c r="G71" s="60"/>
      <c r="H71" s="60"/>
      <c r="I71" s="162" t="s">
        <v>26</v>
      </c>
      <c r="J71" s="70" t="str">
        <f>IF(J12="","",J12)</f>
        <v>24. 8. 2018</v>
      </c>
      <c r="K71" s="60"/>
      <c r="L71" s="58"/>
    </row>
    <row r="72" spans="2:65" s="1" customFormat="1" ht="6.95" customHeight="1">
      <c r="B72" s="38"/>
      <c r="C72" s="60"/>
      <c r="D72" s="60"/>
      <c r="E72" s="60"/>
      <c r="F72" s="60"/>
      <c r="G72" s="60"/>
      <c r="H72" s="60"/>
      <c r="I72" s="160"/>
      <c r="J72" s="60"/>
      <c r="K72" s="60"/>
      <c r="L72" s="58"/>
    </row>
    <row r="73" spans="2:65" s="1" customFormat="1" ht="15">
      <c r="B73" s="38"/>
      <c r="C73" s="62" t="s">
        <v>28</v>
      </c>
      <c r="D73" s="60"/>
      <c r="E73" s="60"/>
      <c r="F73" s="161" t="str">
        <f>E15</f>
        <v>Správa železniční dopravní cesty,státní organizace</v>
      </c>
      <c r="G73" s="60"/>
      <c r="H73" s="60"/>
      <c r="I73" s="162" t="s">
        <v>36</v>
      </c>
      <c r="J73" s="161" t="str">
        <f>E21</f>
        <v xml:space="preserve"> </v>
      </c>
      <c r="K73" s="60"/>
      <c r="L73" s="58"/>
    </row>
    <row r="74" spans="2:65" s="1" customFormat="1" ht="14.45" customHeight="1">
      <c r="B74" s="38"/>
      <c r="C74" s="62" t="s">
        <v>34</v>
      </c>
      <c r="D74" s="60"/>
      <c r="E74" s="60"/>
      <c r="F74" s="161" t="str">
        <f>IF(E18="","",E18)</f>
        <v/>
      </c>
      <c r="G74" s="60"/>
      <c r="H74" s="60"/>
      <c r="I74" s="160"/>
      <c r="J74" s="60"/>
      <c r="K74" s="60"/>
      <c r="L74" s="58"/>
    </row>
    <row r="75" spans="2:65" s="1" customFormat="1" ht="10.35" customHeight="1">
      <c r="B75" s="38"/>
      <c r="C75" s="60"/>
      <c r="D75" s="60"/>
      <c r="E75" s="60"/>
      <c r="F75" s="60"/>
      <c r="G75" s="60"/>
      <c r="H75" s="60"/>
      <c r="I75" s="160"/>
      <c r="J75" s="60"/>
      <c r="K75" s="60"/>
      <c r="L75" s="58"/>
    </row>
    <row r="76" spans="2:65" s="9" customFormat="1" ht="29.25" customHeight="1">
      <c r="B76" s="163"/>
      <c r="C76" s="164" t="s">
        <v>120</v>
      </c>
      <c r="D76" s="165" t="s">
        <v>60</v>
      </c>
      <c r="E76" s="165" t="s">
        <v>56</v>
      </c>
      <c r="F76" s="165" t="s">
        <v>121</v>
      </c>
      <c r="G76" s="165" t="s">
        <v>122</v>
      </c>
      <c r="H76" s="165" t="s">
        <v>123</v>
      </c>
      <c r="I76" s="166" t="s">
        <v>124</v>
      </c>
      <c r="J76" s="165" t="s">
        <v>106</v>
      </c>
      <c r="K76" s="167" t="s">
        <v>125</v>
      </c>
      <c r="L76" s="168"/>
      <c r="M76" s="78" t="s">
        <v>126</v>
      </c>
      <c r="N76" s="79" t="s">
        <v>45</v>
      </c>
      <c r="O76" s="79" t="s">
        <v>127</v>
      </c>
      <c r="P76" s="79" t="s">
        <v>128</v>
      </c>
      <c r="Q76" s="79" t="s">
        <v>129</v>
      </c>
      <c r="R76" s="79" t="s">
        <v>130</v>
      </c>
      <c r="S76" s="79" t="s">
        <v>131</v>
      </c>
      <c r="T76" s="80" t="s">
        <v>132</v>
      </c>
    </row>
    <row r="77" spans="2:65" s="1" customFormat="1" ht="29.25" customHeight="1">
      <c r="B77" s="38"/>
      <c r="C77" s="84" t="s">
        <v>107</v>
      </c>
      <c r="D77" s="60"/>
      <c r="E77" s="60"/>
      <c r="F77" s="60"/>
      <c r="G77" s="60"/>
      <c r="H77" s="60"/>
      <c r="I77" s="160"/>
      <c r="J77" s="169">
        <f>BK77</f>
        <v>0</v>
      </c>
      <c r="K77" s="60"/>
      <c r="L77" s="58"/>
      <c r="M77" s="81"/>
      <c r="N77" s="82"/>
      <c r="O77" s="82"/>
      <c r="P77" s="170">
        <f>P78</f>
        <v>0</v>
      </c>
      <c r="Q77" s="82"/>
      <c r="R77" s="170">
        <f>R78</f>
        <v>0</v>
      </c>
      <c r="S77" s="82"/>
      <c r="T77" s="171">
        <f>T78</f>
        <v>0</v>
      </c>
      <c r="AT77" s="21" t="s">
        <v>74</v>
      </c>
      <c r="AU77" s="21" t="s">
        <v>108</v>
      </c>
      <c r="BK77" s="172">
        <f>BK78</f>
        <v>0</v>
      </c>
    </row>
    <row r="78" spans="2:65" s="10" customFormat="1" ht="37.35" customHeight="1">
      <c r="B78" s="173"/>
      <c r="C78" s="174"/>
      <c r="D78" s="175" t="s">
        <v>74</v>
      </c>
      <c r="E78" s="176" t="s">
        <v>383</v>
      </c>
      <c r="F78" s="176" t="s">
        <v>384</v>
      </c>
      <c r="G78" s="174"/>
      <c r="H78" s="174"/>
      <c r="I78" s="177"/>
      <c r="J78" s="178">
        <f>BK78</f>
        <v>0</v>
      </c>
      <c r="K78" s="174"/>
      <c r="L78" s="179"/>
      <c r="M78" s="180"/>
      <c r="N78" s="181"/>
      <c r="O78" s="181"/>
      <c r="P78" s="182">
        <f>SUM(P79:P90)</f>
        <v>0</v>
      </c>
      <c r="Q78" s="181"/>
      <c r="R78" s="182">
        <f>SUM(R79:R90)</f>
        <v>0</v>
      </c>
      <c r="S78" s="181"/>
      <c r="T78" s="183">
        <f>SUM(T79:T90)</f>
        <v>0</v>
      </c>
      <c r="AR78" s="184" t="s">
        <v>83</v>
      </c>
      <c r="AT78" s="185" t="s">
        <v>74</v>
      </c>
      <c r="AU78" s="185" t="s">
        <v>75</v>
      </c>
      <c r="AY78" s="184" t="s">
        <v>135</v>
      </c>
      <c r="BK78" s="186">
        <f>SUM(BK79:BK90)</f>
        <v>0</v>
      </c>
    </row>
    <row r="79" spans="2:65" s="1" customFormat="1" ht="16.5" customHeight="1">
      <c r="B79" s="38"/>
      <c r="C79" s="187" t="s">
        <v>83</v>
      </c>
      <c r="D79" s="187" t="s">
        <v>136</v>
      </c>
      <c r="E79" s="188" t="s">
        <v>524</v>
      </c>
      <c r="F79" s="189" t="s">
        <v>525</v>
      </c>
      <c r="G79" s="190" t="s">
        <v>192</v>
      </c>
      <c r="H79" s="191">
        <v>2</v>
      </c>
      <c r="I79" s="192"/>
      <c r="J79" s="193">
        <f t="shared" ref="J79:J90" si="0">ROUND(I79*H79,2)</f>
        <v>0</v>
      </c>
      <c r="K79" s="189" t="s">
        <v>140</v>
      </c>
      <c r="L79" s="194"/>
      <c r="M79" s="195" t="s">
        <v>37</v>
      </c>
      <c r="N79" s="196" t="s">
        <v>46</v>
      </c>
      <c r="O79" s="39"/>
      <c r="P79" s="197">
        <f t="shared" ref="P79:P90" si="1">O79*H79</f>
        <v>0</v>
      </c>
      <c r="Q79" s="197">
        <v>0</v>
      </c>
      <c r="R79" s="197">
        <f t="shared" ref="R79:R90" si="2">Q79*H79</f>
        <v>0</v>
      </c>
      <c r="S79" s="197">
        <v>0</v>
      </c>
      <c r="T79" s="198">
        <f t="shared" ref="T79:T90" si="3">S79*H79</f>
        <v>0</v>
      </c>
      <c r="AR79" s="21" t="s">
        <v>141</v>
      </c>
      <c r="AT79" s="21" t="s">
        <v>136</v>
      </c>
      <c r="AU79" s="21" t="s">
        <v>83</v>
      </c>
      <c r="AY79" s="21" t="s">
        <v>135</v>
      </c>
      <c r="BE79" s="199">
        <f t="shared" ref="BE79:BE90" si="4">IF(N79="základní",J79,0)</f>
        <v>0</v>
      </c>
      <c r="BF79" s="199">
        <f t="shared" ref="BF79:BF90" si="5">IF(N79="snížená",J79,0)</f>
        <v>0</v>
      </c>
      <c r="BG79" s="199">
        <f t="shared" ref="BG79:BG90" si="6">IF(N79="zákl. přenesená",J79,0)</f>
        <v>0</v>
      </c>
      <c r="BH79" s="199">
        <f t="shared" ref="BH79:BH90" si="7">IF(N79="sníž. přenesená",J79,0)</f>
        <v>0</v>
      </c>
      <c r="BI79" s="199">
        <f t="shared" ref="BI79:BI90" si="8">IF(N79="nulová",J79,0)</f>
        <v>0</v>
      </c>
      <c r="BJ79" s="21" t="s">
        <v>83</v>
      </c>
      <c r="BK79" s="199">
        <f t="shared" ref="BK79:BK90" si="9">ROUND(I79*H79,2)</f>
        <v>0</v>
      </c>
      <c r="BL79" s="21" t="s">
        <v>143</v>
      </c>
      <c r="BM79" s="21" t="s">
        <v>526</v>
      </c>
    </row>
    <row r="80" spans="2:65" s="1" customFormat="1" ht="16.5" customHeight="1">
      <c r="B80" s="38"/>
      <c r="C80" s="187" t="s">
        <v>85</v>
      </c>
      <c r="D80" s="187" t="s">
        <v>136</v>
      </c>
      <c r="E80" s="188" t="s">
        <v>527</v>
      </c>
      <c r="F80" s="189" t="s">
        <v>528</v>
      </c>
      <c r="G80" s="190" t="s">
        <v>192</v>
      </c>
      <c r="H80" s="191">
        <v>2</v>
      </c>
      <c r="I80" s="192"/>
      <c r="J80" s="193">
        <f t="shared" si="0"/>
        <v>0</v>
      </c>
      <c r="K80" s="189" t="s">
        <v>140</v>
      </c>
      <c r="L80" s="194"/>
      <c r="M80" s="195" t="s">
        <v>37</v>
      </c>
      <c r="N80" s="196" t="s">
        <v>46</v>
      </c>
      <c r="O80" s="39"/>
      <c r="P80" s="197">
        <f t="shared" si="1"/>
        <v>0</v>
      </c>
      <c r="Q80" s="197">
        <v>0</v>
      </c>
      <c r="R80" s="197">
        <f t="shared" si="2"/>
        <v>0</v>
      </c>
      <c r="S80" s="197">
        <v>0</v>
      </c>
      <c r="T80" s="198">
        <f t="shared" si="3"/>
        <v>0</v>
      </c>
      <c r="AR80" s="21" t="s">
        <v>141</v>
      </c>
      <c r="AT80" s="21" t="s">
        <v>136</v>
      </c>
      <c r="AU80" s="21" t="s">
        <v>83</v>
      </c>
      <c r="AY80" s="21" t="s">
        <v>135</v>
      </c>
      <c r="BE80" s="199">
        <f t="shared" si="4"/>
        <v>0</v>
      </c>
      <c r="BF80" s="199">
        <f t="shared" si="5"/>
        <v>0</v>
      </c>
      <c r="BG80" s="199">
        <f t="shared" si="6"/>
        <v>0</v>
      </c>
      <c r="BH80" s="199">
        <f t="shared" si="7"/>
        <v>0</v>
      </c>
      <c r="BI80" s="199">
        <f t="shared" si="8"/>
        <v>0</v>
      </c>
      <c r="BJ80" s="21" t="s">
        <v>83</v>
      </c>
      <c r="BK80" s="199">
        <f t="shared" si="9"/>
        <v>0</v>
      </c>
      <c r="BL80" s="21" t="s">
        <v>143</v>
      </c>
      <c r="BM80" s="21" t="s">
        <v>529</v>
      </c>
    </row>
    <row r="81" spans="2:65" s="1" customFormat="1" ht="16.5" customHeight="1">
      <c r="B81" s="38"/>
      <c r="C81" s="187" t="s">
        <v>148</v>
      </c>
      <c r="D81" s="187" t="s">
        <v>136</v>
      </c>
      <c r="E81" s="188" t="s">
        <v>530</v>
      </c>
      <c r="F81" s="189" t="s">
        <v>531</v>
      </c>
      <c r="G81" s="190" t="s">
        <v>192</v>
      </c>
      <c r="H81" s="191">
        <v>2</v>
      </c>
      <c r="I81" s="192"/>
      <c r="J81" s="193">
        <f t="shared" si="0"/>
        <v>0</v>
      </c>
      <c r="K81" s="189" t="s">
        <v>140</v>
      </c>
      <c r="L81" s="194"/>
      <c r="M81" s="195" t="s">
        <v>37</v>
      </c>
      <c r="N81" s="196" t="s">
        <v>46</v>
      </c>
      <c r="O81" s="39"/>
      <c r="P81" s="197">
        <f t="shared" si="1"/>
        <v>0</v>
      </c>
      <c r="Q81" s="197">
        <v>0</v>
      </c>
      <c r="R81" s="197">
        <f t="shared" si="2"/>
        <v>0</v>
      </c>
      <c r="S81" s="197">
        <v>0</v>
      </c>
      <c r="T81" s="198">
        <f t="shared" si="3"/>
        <v>0</v>
      </c>
      <c r="AR81" s="21" t="s">
        <v>85</v>
      </c>
      <c r="AT81" s="21" t="s">
        <v>136</v>
      </c>
      <c r="AU81" s="21" t="s">
        <v>83</v>
      </c>
      <c r="AY81" s="21" t="s">
        <v>135</v>
      </c>
      <c r="BE81" s="199">
        <f t="shared" si="4"/>
        <v>0</v>
      </c>
      <c r="BF81" s="199">
        <f t="shared" si="5"/>
        <v>0</v>
      </c>
      <c r="BG81" s="199">
        <f t="shared" si="6"/>
        <v>0</v>
      </c>
      <c r="BH81" s="199">
        <f t="shared" si="7"/>
        <v>0</v>
      </c>
      <c r="BI81" s="199">
        <f t="shared" si="8"/>
        <v>0</v>
      </c>
      <c r="BJ81" s="21" t="s">
        <v>83</v>
      </c>
      <c r="BK81" s="199">
        <f t="shared" si="9"/>
        <v>0</v>
      </c>
      <c r="BL81" s="21" t="s">
        <v>83</v>
      </c>
      <c r="BM81" s="21" t="s">
        <v>532</v>
      </c>
    </row>
    <row r="82" spans="2:65" s="1" customFormat="1" ht="16.5" customHeight="1">
      <c r="B82" s="38"/>
      <c r="C82" s="187" t="s">
        <v>142</v>
      </c>
      <c r="D82" s="187" t="s">
        <v>136</v>
      </c>
      <c r="E82" s="188" t="s">
        <v>533</v>
      </c>
      <c r="F82" s="189" t="s">
        <v>534</v>
      </c>
      <c r="G82" s="190" t="s">
        <v>192</v>
      </c>
      <c r="H82" s="191">
        <v>2</v>
      </c>
      <c r="I82" s="192"/>
      <c r="J82" s="193">
        <f t="shared" si="0"/>
        <v>0</v>
      </c>
      <c r="K82" s="189" t="s">
        <v>140</v>
      </c>
      <c r="L82" s="194"/>
      <c r="M82" s="195" t="s">
        <v>37</v>
      </c>
      <c r="N82" s="196" t="s">
        <v>46</v>
      </c>
      <c r="O82" s="39"/>
      <c r="P82" s="197">
        <f t="shared" si="1"/>
        <v>0</v>
      </c>
      <c r="Q82" s="197">
        <v>0</v>
      </c>
      <c r="R82" s="197">
        <f t="shared" si="2"/>
        <v>0</v>
      </c>
      <c r="S82" s="197">
        <v>0</v>
      </c>
      <c r="T82" s="198">
        <f t="shared" si="3"/>
        <v>0</v>
      </c>
      <c r="AR82" s="21" t="s">
        <v>141</v>
      </c>
      <c r="AT82" s="21" t="s">
        <v>136</v>
      </c>
      <c r="AU82" s="21" t="s">
        <v>83</v>
      </c>
      <c r="AY82" s="21" t="s">
        <v>135</v>
      </c>
      <c r="BE82" s="199">
        <f t="shared" si="4"/>
        <v>0</v>
      </c>
      <c r="BF82" s="199">
        <f t="shared" si="5"/>
        <v>0</v>
      </c>
      <c r="BG82" s="199">
        <f t="shared" si="6"/>
        <v>0</v>
      </c>
      <c r="BH82" s="199">
        <f t="shared" si="7"/>
        <v>0</v>
      </c>
      <c r="BI82" s="199">
        <f t="shared" si="8"/>
        <v>0</v>
      </c>
      <c r="BJ82" s="21" t="s">
        <v>83</v>
      </c>
      <c r="BK82" s="199">
        <f t="shared" si="9"/>
        <v>0</v>
      </c>
      <c r="BL82" s="21" t="s">
        <v>143</v>
      </c>
      <c r="BM82" s="21" t="s">
        <v>535</v>
      </c>
    </row>
    <row r="83" spans="2:65" s="1" customFormat="1" ht="16.5" customHeight="1">
      <c r="B83" s="38"/>
      <c r="C83" s="187" t="s">
        <v>176</v>
      </c>
      <c r="D83" s="187" t="s">
        <v>136</v>
      </c>
      <c r="E83" s="188" t="s">
        <v>536</v>
      </c>
      <c r="F83" s="189" t="s">
        <v>537</v>
      </c>
      <c r="G83" s="190" t="s">
        <v>192</v>
      </c>
      <c r="H83" s="191">
        <v>4</v>
      </c>
      <c r="I83" s="192"/>
      <c r="J83" s="193">
        <f t="shared" si="0"/>
        <v>0</v>
      </c>
      <c r="K83" s="189" t="s">
        <v>140</v>
      </c>
      <c r="L83" s="194"/>
      <c r="M83" s="195" t="s">
        <v>37</v>
      </c>
      <c r="N83" s="196" t="s">
        <v>48</v>
      </c>
      <c r="O83" s="39"/>
      <c r="P83" s="197">
        <f t="shared" si="1"/>
        <v>0</v>
      </c>
      <c r="Q83" s="197">
        <v>0</v>
      </c>
      <c r="R83" s="197">
        <f t="shared" si="2"/>
        <v>0</v>
      </c>
      <c r="S83" s="197">
        <v>0</v>
      </c>
      <c r="T83" s="198">
        <f t="shared" si="3"/>
        <v>0</v>
      </c>
      <c r="AR83" s="21" t="s">
        <v>141</v>
      </c>
      <c r="AT83" s="21" t="s">
        <v>136</v>
      </c>
      <c r="AU83" s="21" t="s">
        <v>83</v>
      </c>
      <c r="AY83" s="21" t="s">
        <v>135</v>
      </c>
      <c r="BE83" s="199">
        <f t="shared" si="4"/>
        <v>0</v>
      </c>
      <c r="BF83" s="199">
        <f t="shared" si="5"/>
        <v>0</v>
      </c>
      <c r="BG83" s="199">
        <f t="shared" si="6"/>
        <v>0</v>
      </c>
      <c r="BH83" s="199">
        <f t="shared" si="7"/>
        <v>0</v>
      </c>
      <c r="BI83" s="199">
        <f t="shared" si="8"/>
        <v>0</v>
      </c>
      <c r="BJ83" s="21" t="s">
        <v>142</v>
      </c>
      <c r="BK83" s="199">
        <f t="shared" si="9"/>
        <v>0</v>
      </c>
      <c r="BL83" s="21" t="s">
        <v>143</v>
      </c>
      <c r="BM83" s="21" t="s">
        <v>538</v>
      </c>
    </row>
    <row r="84" spans="2:65" s="1" customFormat="1" ht="16.5" customHeight="1">
      <c r="B84" s="38"/>
      <c r="C84" s="187" t="s">
        <v>180</v>
      </c>
      <c r="D84" s="187" t="s">
        <v>136</v>
      </c>
      <c r="E84" s="188" t="s">
        <v>539</v>
      </c>
      <c r="F84" s="189" t="s">
        <v>540</v>
      </c>
      <c r="G84" s="190" t="s">
        <v>192</v>
      </c>
      <c r="H84" s="191">
        <v>4</v>
      </c>
      <c r="I84" s="192"/>
      <c r="J84" s="193">
        <f t="shared" si="0"/>
        <v>0</v>
      </c>
      <c r="K84" s="189" t="s">
        <v>140</v>
      </c>
      <c r="L84" s="194"/>
      <c r="M84" s="195" t="s">
        <v>37</v>
      </c>
      <c r="N84" s="196" t="s">
        <v>48</v>
      </c>
      <c r="O84" s="39"/>
      <c r="P84" s="197">
        <f t="shared" si="1"/>
        <v>0</v>
      </c>
      <c r="Q84" s="197">
        <v>0</v>
      </c>
      <c r="R84" s="197">
        <f t="shared" si="2"/>
        <v>0</v>
      </c>
      <c r="S84" s="197">
        <v>0</v>
      </c>
      <c r="T84" s="198">
        <f t="shared" si="3"/>
        <v>0</v>
      </c>
      <c r="AR84" s="21" t="s">
        <v>141</v>
      </c>
      <c r="AT84" s="21" t="s">
        <v>136</v>
      </c>
      <c r="AU84" s="21" t="s">
        <v>83</v>
      </c>
      <c r="AY84" s="21" t="s">
        <v>135</v>
      </c>
      <c r="BE84" s="199">
        <f t="shared" si="4"/>
        <v>0</v>
      </c>
      <c r="BF84" s="199">
        <f t="shared" si="5"/>
        <v>0</v>
      </c>
      <c r="BG84" s="199">
        <f t="shared" si="6"/>
        <v>0</v>
      </c>
      <c r="BH84" s="199">
        <f t="shared" si="7"/>
        <v>0</v>
      </c>
      <c r="BI84" s="199">
        <f t="shared" si="8"/>
        <v>0</v>
      </c>
      <c r="BJ84" s="21" t="s">
        <v>142</v>
      </c>
      <c r="BK84" s="199">
        <f t="shared" si="9"/>
        <v>0</v>
      </c>
      <c r="BL84" s="21" t="s">
        <v>143</v>
      </c>
      <c r="BM84" s="21" t="s">
        <v>541</v>
      </c>
    </row>
    <row r="85" spans="2:65" s="1" customFormat="1" ht="16.5" customHeight="1">
      <c r="B85" s="38"/>
      <c r="C85" s="187" t="s">
        <v>185</v>
      </c>
      <c r="D85" s="187" t="s">
        <v>136</v>
      </c>
      <c r="E85" s="188" t="s">
        <v>542</v>
      </c>
      <c r="F85" s="189" t="s">
        <v>543</v>
      </c>
      <c r="G85" s="190" t="s">
        <v>192</v>
      </c>
      <c r="H85" s="191">
        <v>2</v>
      </c>
      <c r="I85" s="192"/>
      <c r="J85" s="193">
        <f t="shared" si="0"/>
        <v>0</v>
      </c>
      <c r="K85" s="189" t="s">
        <v>140</v>
      </c>
      <c r="L85" s="194"/>
      <c r="M85" s="195" t="s">
        <v>37</v>
      </c>
      <c r="N85" s="196" t="s">
        <v>48</v>
      </c>
      <c r="O85" s="39"/>
      <c r="P85" s="197">
        <f t="shared" si="1"/>
        <v>0</v>
      </c>
      <c r="Q85" s="197">
        <v>0</v>
      </c>
      <c r="R85" s="197">
        <f t="shared" si="2"/>
        <v>0</v>
      </c>
      <c r="S85" s="197">
        <v>0</v>
      </c>
      <c r="T85" s="198">
        <f t="shared" si="3"/>
        <v>0</v>
      </c>
      <c r="AR85" s="21" t="s">
        <v>141</v>
      </c>
      <c r="AT85" s="21" t="s">
        <v>136</v>
      </c>
      <c r="AU85" s="21" t="s">
        <v>83</v>
      </c>
      <c r="AY85" s="21" t="s">
        <v>135</v>
      </c>
      <c r="BE85" s="199">
        <f t="shared" si="4"/>
        <v>0</v>
      </c>
      <c r="BF85" s="199">
        <f t="shared" si="5"/>
        <v>0</v>
      </c>
      <c r="BG85" s="199">
        <f t="shared" si="6"/>
        <v>0</v>
      </c>
      <c r="BH85" s="199">
        <f t="shared" si="7"/>
        <v>0</v>
      </c>
      <c r="BI85" s="199">
        <f t="shared" si="8"/>
        <v>0</v>
      </c>
      <c r="BJ85" s="21" t="s">
        <v>142</v>
      </c>
      <c r="BK85" s="199">
        <f t="shared" si="9"/>
        <v>0</v>
      </c>
      <c r="BL85" s="21" t="s">
        <v>143</v>
      </c>
      <c r="BM85" s="21" t="s">
        <v>544</v>
      </c>
    </row>
    <row r="86" spans="2:65" s="1" customFormat="1" ht="16.5" customHeight="1">
      <c r="B86" s="38"/>
      <c r="C86" s="187" t="s">
        <v>189</v>
      </c>
      <c r="D86" s="187" t="s">
        <v>136</v>
      </c>
      <c r="E86" s="188" t="s">
        <v>545</v>
      </c>
      <c r="F86" s="189" t="s">
        <v>546</v>
      </c>
      <c r="G86" s="190" t="s">
        <v>192</v>
      </c>
      <c r="H86" s="191">
        <v>2</v>
      </c>
      <c r="I86" s="192"/>
      <c r="J86" s="193">
        <f t="shared" si="0"/>
        <v>0</v>
      </c>
      <c r="K86" s="189" t="s">
        <v>140</v>
      </c>
      <c r="L86" s="194"/>
      <c r="M86" s="195" t="s">
        <v>37</v>
      </c>
      <c r="N86" s="196" t="s">
        <v>48</v>
      </c>
      <c r="O86" s="39"/>
      <c r="P86" s="197">
        <f t="shared" si="1"/>
        <v>0</v>
      </c>
      <c r="Q86" s="197">
        <v>0</v>
      </c>
      <c r="R86" s="197">
        <f t="shared" si="2"/>
        <v>0</v>
      </c>
      <c r="S86" s="197">
        <v>0</v>
      </c>
      <c r="T86" s="198">
        <f t="shared" si="3"/>
        <v>0</v>
      </c>
      <c r="AR86" s="21" t="s">
        <v>141</v>
      </c>
      <c r="AT86" s="21" t="s">
        <v>136</v>
      </c>
      <c r="AU86" s="21" t="s">
        <v>83</v>
      </c>
      <c r="AY86" s="21" t="s">
        <v>135</v>
      </c>
      <c r="BE86" s="199">
        <f t="shared" si="4"/>
        <v>0</v>
      </c>
      <c r="BF86" s="199">
        <f t="shared" si="5"/>
        <v>0</v>
      </c>
      <c r="BG86" s="199">
        <f t="shared" si="6"/>
        <v>0</v>
      </c>
      <c r="BH86" s="199">
        <f t="shared" si="7"/>
        <v>0</v>
      </c>
      <c r="BI86" s="199">
        <f t="shared" si="8"/>
        <v>0</v>
      </c>
      <c r="BJ86" s="21" t="s">
        <v>142</v>
      </c>
      <c r="BK86" s="199">
        <f t="shared" si="9"/>
        <v>0</v>
      </c>
      <c r="BL86" s="21" t="s">
        <v>143</v>
      </c>
      <c r="BM86" s="21" t="s">
        <v>547</v>
      </c>
    </row>
    <row r="87" spans="2:65" s="1" customFormat="1" ht="16.5" customHeight="1">
      <c r="B87" s="38"/>
      <c r="C87" s="187" t="s">
        <v>156</v>
      </c>
      <c r="D87" s="187" t="s">
        <v>136</v>
      </c>
      <c r="E87" s="188" t="s">
        <v>548</v>
      </c>
      <c r="F87" s="189" t="s">
        <v>549</v>
      </c>
      <c r="G87" s="190" t="s">
        <v>192</v>
      </c>
      <c r="H87" s="191">
        <v>4</v>
      </c>
      <c r="I87" s="192"/>
      <c r="J87" s="193">
        <f t="shared" si="0"/>
        <v>0</v>
      </c>
      <c r="K87" s="189" t="s">
        <v>140</v>
      </c>
      <c r="L87" s="194"/>
      <c r="M87" s="195" t="s">
        <v>37</v>
      </c>
      <c r="N87" s="196" t="s">
        <v>46</v>
      </c>
      <c r="O87" s="39"/>
      <c r="P87" s="197">
        <f t="shared" si="1"/>
        <v>0</v>
      </c>
      <c r="Q87" s="197">
        <v>0</v>
      </c>
      <c r="R87" s="197">
        <f t="shared" si="2"/>
        <v>0</v>
      </c>
      <c r="S87" s="197">
        <v>0</v>
      </c>
      <c r="T87" s="198">
        <f t="shared" si="3"/>
        <v>0</v>
      </c>
      <c r="AR87" s="21" t="s">
        <v>141</v>
      </c>
      <c r="AT87" s="21" t="s">
        <v>136</v>
      </c>
      <c r="AU87" s="21" t="s">
        <v>83</v>
      </c>
      <c r="AY87" s="21" t="s">
        <v>135</v>
      </c>
      <c r="BE87" s="199">
        <f t="shared" si="4"/>
        <v>0</v>
      </c>
      <c r="BF87" s="199">
        <f t="shared" si="5"/>
        <v>0</v>
      </c>
      <c r="BG87" s="199">
        <f t="shared" si="6"/>
        <v>0</v>
      </c>
      <c r="BH87" s="199">
        <f t="shared" si="7"/>
        <v>0</v>
      </c>
      <c r="BI87" s="199">
        <f t="shared" si="8"/>
        <v>0</v>
      </c>
      <c r="BJ87" s="21" t="s">
        <v>83</v>
      </c>
      <c r="BK87" s="199">
        <f t="shared" si="9"/>
        <v>0</v>
      </c>
      <c r="BL87" s="21" t="s">
        <v>143</v>
      </c>
      <c r="BM87" s="21" t="s">
        <v>550</v>
      </c>
    </row>
    <row r="88" spans="2:65" s="1" customFormat="1" ht="25.5" customHeight="1">
      <c r="B88" s="38"/>
      <c r="C88" s="187" t="s">
        <v>168</v>
      </c>
      <c r="D88" s="187" t="s">
        <v>136</v>
      </c>
      <c r="E88" s="188" t="s">
        <v>551</v>
      </c>
      <c r="F88" s="189" t="s">
        <v>552</v>
      </c>
      <c r="G88" s="190" t="s">
        <v>192</v>
      </c>
      <c r="H88" s="191">
        <v>4</v>
      </c>
      <c r="I88" s="192"/>
      <c r="J88" s="193">
        <f t="shared" si="0"/>
        <v>0</v>
      </c>
      <c r="K88" s="189" t="s">
        <v>140</v>
      </c>
      <c r="L88" s="194"/>
      <c r="M88" s="195" t="s">
        <v>37</v>
      </c>
      <c r="N88" s="196" t="s">
        <v>48</v>
      </c>
      <c r="O88" s="39"/>
      <c r="P88" s="197">
        <f t="shared" si="1"/>
        <v>0</v>
      </c>
      <c r="Q88" s="197">
        <v>0</v>
      </c>
      <c r="R88" s="197">
        <f t="shared" si="2"/>
        <v>0</v>
      </c>
      <c r="S88" s="197">
        <v>0</v>
      </c>
      <c r="T88" s="198">
        <f t="shared" si="3"/>
        <v>0</v>
      </c>
      <c r="AR88" s="21" t="s">
        <v>141</v>
      </c>
      <c r="AT88" s="21" t="s">
        <v>136</v>
      </c>
      <c r="AU88" s="21" t="s">
        <v>83</v>
      </c>
      <c r="AY88" s="21" t="s">
        <v>135</v>
      </c>
      <c r="BE88" s="199">
        <f t="shared" si="4"/>
        <v>0</v>
      </c>
      <c r="BF88" s="199">
        <f t="shared" si="5"/>
        <v>0</v>
      </c>
      <c r="BG88" s="199">
        <f t="shared" si="6"/>
        <v>0</v>
      </c>
      <c r="BH88" s="199">
        <f t="shared" si="7"/>
        <v>0</v>
      </c>
      <c r="BI88" s="199">
        <f t="shared" si="8"/>
        <v>0</v>
      </c>
      <c r="BJ88" s="21" t="s">
        <v>142</v>
      </c>
      <c r="BK88" s="199">
        <f t="shared" si="9"/>
        <v>0</v>
      </c>
      <c r="BL88" s="21" t="s">
        <v>143</v>
      </c>
      <c r="BM88" s="21" t="s">
        <v>553</v>
      </c>
    </row>
    <row r="89" spans="2:65" s="1" customFormat="1" ht="25.5" customHeight="1">
      <c r="B89" s="38"/>
      <c r="C89" s="187" t="s">
        <v>164</v>
      </c>
      <c r="D89" s="187" t="s">
        <v>136</v>
      </c>
      <c r="E89" s="188" t="s">
        <v>554</v>
      </c>
      <c r="F89" s="189" t="s">
        <v>555</v>
      </c>
      <c r="G89" s="190" t="s">
        <v>192</v>
      </c>
      <c r="H89" s="191">
        <v>4</v>
      </c>
      <c r="I89" s="192"/>
      <c r="J89" s="193">
        <f t="shared" si="0"/>
        <v>0</v>
      </c>
      <c r="K89" s="189" t="s">
        <v>140</v>
      </c>
      <c r="L89" s="194"/>
      <c r="M89" s="195" t="s">
        <v>37</v>
      </c>
      <c r="N89" s="196" t="s">
        <v>46</v>
      </c>
      <c r="O89" s="39"/>
      <c r="P89" s="197">
        <f t="shared" si="1"/>
        <v>0</v>
      </c>
      <c r="Q89" s="197">
        <v>0</v>
      </c>
      <c r="R89" s="197">
        <f t="shared" si="2"/>
        <v>0</v>
      </c>
      <c r="S89" s="197">
        <v>0</v>
      </c>
      <c r="T89" s="198">
        <f t="shared" si="3"/>
        <v>0</v>
      </c>
      <c r="AR89" s="21" t="s">
        <v>141</v>
      </c>
      <c r="AT89" s="21" t="s">
        <v>136</v>
      </c>
      <c r="AU89" s="21" t="s">
        <v>83</v>
      </c>
      <c r="AY89" s="21" t="s">
        <v>135</v>
      </c>
      <c r="BE89" s="199">
        <f t="shared" si="4"/>
        <v>0</v>
      </c>
      <c r="BF89" s="199">
        <f t="shared" si="5"/>
        <v>0</v>
      </c>
      <c r="BG89" s="199">
        <f t="shared" si="6"/>
        <v>0</v>
      </c>
      <c r="BH89" s="199">
        <f t="shared" si="7"/>
        <v>0</v>
      </c>
      <c r="BI89" s="199">
        <f t="shared" si="8"/>
        <v>0</v>
      </c>
      <c r="BJ89" s="21" t="s">
        <v>83</v>
      </c>
      <c r="BK89" s="199">
        <f t="shared" si="9"/>
        <v>0</v>
      </c>
      <c r="BL89" s="21" t="s">
        <v>143</v>
      </c>
      <c r="BM89" s="21" t="s">
        <v>556</v>
      </c>
    </row>
    <row r="90" spans="2:65" s="1" customFormat="1" ht="25.5" customHeight="1">
      <c r="B90" s="38"/>
      <c r="C90" s="187" t="s">
        <v>172</v>
      </c>
      <c r="D90" s="187" t="s">
        <v>136</v>
      </c>
      <c r="E90" s="188" t="s">
        <v>557</v>
      </c>
      <c r="F90" s="189" t="s">
        <v>558</v>
      </c>
      <c r="G90" s="190" t="s">
        <v>192</v>
      </c>
      <c r="H90" s="191">
        <v>6</v>
      </c>
      <c r="I90" s="192"/>
      <c r="J90" s="193">
        <f t="shared" si="0"/>
        <v>0</v>
      </c>
      <c r="K90" s="189" t="s">
        <v>140</v>
      </c>
      <c r="L90" s="194"/>
      <c r="M90" s="195" t="s">
        <v>37</v>
      </c>
      <c r="N90" s="218" t="s">
        <v>48</v>
      </c>
      <c r="O90" s="215"/>
      <c r="P90" s="216">
        <f t="shared" si="1"/>
        <v>0</v>
      </c>
      <c r="Q90" s="216">
        <v>0</v>
      </c>
      <c r="R90" s="216">
        <f t="shared" si="2"/>
        <v>0</v>
      </c>
      <c r="S90" s="216">
        <v>0</v>
      </c>
      <c r="T90" s="217">
        <f t="shared" si="3"/>
        <v>0</v>
      </c>
      <c r="AR90" s="21" t="s">
        <v>141</v>
      </c>
      <c r="AT90" s="21" t="s">
        <v>136</v>
      </c>
      <c r="AU90" s="21" t="s">
        <v>83</v>
      </c>
      <c r="AY90" s="21" t="s">
        <v>135</v>
      </c>
      <c r="BE90" s="199">
        <f t="shared" si="4"/>
        <v>0</v>
      </c>
      <c r="BF90" s="199">
        <f t="shared" si="5"/>
        <v>0</v>
      </c>
      <c r="BG90" s="199">
        <f t="shared" si="6"/>
        <v>0</v>
      </c>
      <c r="BH90" s="199">
        <f t="shared" si="7"/>
        <v>0</v>
      </c>
      <c r="BI90" s="199">
        <f t="shared" si="8"/>
        <v>0</v>
      </c>
      <c r="BJ90" s="21" t="s">
        <v>142</v>
      </c>
      <c r="BK90" s="199">
        <f t="shared" si="9"/>
        <v>0</v>
      </c>
      <c r="BL90" s="21" t="s">
        <v>143</v>
      </c>
      <c r="BM90" s="21" t="s">
        <v>559</v>
      </c>
    </row>
    <row r="91" spans="2:65" s="1" customFormat="1" ht="6.95" customHeight="1">
      <c r="B91" s="53"/>
      <c r="C91" s="54"/>
      <c r="D91" s="54"/>
      <c r="E91" s="54"/>
      <c r="F91" s="54"/>
      <c r="G91" s="54"/>
      <c r="H91" s="54"/>
      <c r="I91" s="136"/>
      <c r="J91" s="54"/>
      <c r="K91" s="54"/>
      <c r="L91" s="58"/>
    </row>
  </sheetData>
  <sheetProtection algorithmName="SHA-512" hashValue="hGeRmXA+JsVrRNMg9D1romuu4cYEMFJGnk8qHVQNROde7JuzQ+JKfZ+q/YVej9TgKjsX9v3F+mVCUpl811CTYA==" saltValue="VFcnDOW3tvBM/L0000DzIx05qnngBAjgWYdDqfMDxBnYPwFuim2cpwbz5/vES7RijEURDnMUoTEelvGRxj7aAw==" spinCount="100000" sheet="1" objects="1" scenarios="1" formatColumns="0" formatRows="0" autoFilter="0"/>
  <autoFilter ref="C76:K90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96</v>
      </c>
      <c r="G1" s="354" t="s">
        <v>97</v>
      </c>
      <c r="H1" s="354"/>
      <c r="I1" s="112"/>
      <c r="J1" s="111" t="s">
        <v>98</v>
      </c>
      <c r="K1" s="110" t="s">
        <v>99</v>
      </c>
      <c r="L1" s="111" t="s">
        <v>100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21" t="s">
        <v>91</v>
      </c>
    </row>
    <row r="3" spans="1:70" ht="6.95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50000000000003" customHeight="1">
      <c r="B4" s="25"/>
      <c r="C4" s="26"/>
      <c r="D4" s="27" t="s">
        <v>101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38</v>
      </c>
    </row>
    <row r="5" spans="1:70" ht="6.95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5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16.5" customHeight="1">
      <c r="B7" s="25"/>
      <c r="C7" s="26"/>
      <c r="D7" s="26"/>
      <c r="E7" s="346" t="str">
        <f>'Rekapitulace zakázky'!K6</f>
        <v>Oprava PZS P318 v km 66,164 trati Františkovy Lázně - Aš</v>
      </c>
      <c r="F7" s="347"/>
      <c r="G7" s="347"/>
      <c r="H7" s="347"/>
      <c r="I7" s="114"/>
      <c r="J7" s="26"/>
      <c r="K7" s="28"/>
    </row>
    <row r="8" spans="1:70" s="1" customFormat="1" ht="15">
      <c r="B8" s="38"/>
      <c r="C8" s="39"/>
      <c r="D8" s="34" t="s">
        <v>102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48" t="s">
        <v>560</v>
      </c>
      <c r="F9" s="349"/>
      <c r="G9" s="349"/>
      <c r="H9" s="349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37</v>
      </c>
      <c r="G11" s="39"/>
      <c r="H11" s="39"/>
      <c r="I11" s="116" t="s">
        <v>22</v>
      </c>
      <c r="J11" s="32" t="s">
        <v>37</v>
      </c>
      <c r="K11" s="42"/>
    </row>
    <row r="12" spans="1:70" s="1" customFormat="1" ht="14.45" customHeight="1">
      <c r="B12" s="38"/>
      <c r="C12" s="39"/>
      <c r="D12" s="34" t="s">
        <v>24</v>
      </c>
      <c r="E12" s="39"/>
      <c r="F12" s="32" t="s">
        <v>25</v>
      </c>
      <c r="G12" s="39"/>
      <c r="H12" s="39"/>
      <c r="I12" s="116" t="s">
        <v>26</v>
      </c>
      <c r="J12" s="117" t="str">
        <f>'Rekapitulace zakázky'!AN8</f>
        <v>24. 8. 2018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4" t="s">
        <v>28</v>
      </c>
      <c r="E14" s="39"/>
      <c r="F14" s="39"/>
      <c r="G14" s="39"/>
      <c r="H14" s="39"/>
      <c r="I14" s="116" t="s">
        <v>29</v>
      </c>
      <c r="J14" s="32" t="s">
        <v>30</v>
      </c>
      <c r="K14" s="42"/>
    </row>
    <row r="15" spans="1:70" s="1" customFormat="1" ht="18" customHeight="1">
      <c r="B15" s="38"/>
      <c r="C15" s="39"/>
      <c r="D15" s="39"/>
      <c r="E15" s="32" t="s">
        <v>31</v>
      </c>
      <c r="F15" s="39"/>
      <c r="G15" s="39"/>
      <c r="H15" s="39"/>
      <c r="I15" s="116" t="s">
        <v>32</v>
      </c>
      <c r="J15" s="32" t="s">
        <v>33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4" t="s">
        <v>34</v>
      </c>
      <c r="E17" s="39"/>
      <c r="F17" s="39"/>
      <c r="G17" s="39"/>
      <c r="H17" s="39"/>
      <c r="I17" s="116" t="s">
        <v>29</v>
      </c>
      <c r="J17" s="32" t="str">
        <f>IF('Rekapitulace zakázky'!AN13="Vyplň údaj","",IF('Rekapitulace zakázky'!AN13="","",'Rekapitulace zakázky'!AN13))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zakázky'!E14="Vyplň údaj","",IF('Rekapitulace zakázky'!E14="","",'Rekapitulace zakázky'!E14))</f>
        <v/>
      </c>
      <c r="F18" s="39"/>
      <c r="G18" s="39"/>
      <c r="H18" s="39"/>
      <c r="I18" s="116" t="s">
        <v>32</v>
      </c>
      <c r="J18" s="32" t="str">
        <f>IF('Rekapitulace zakázky'!AN14="Vyplň údaj","",IF('Rekapitulace zakázky'!AN14="","",'Rekapitulace zakázky'!AN14))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4" t="s">
        <v>36</v>
      </c>
      <c r="E20" s="39"/>
      <c r="F20" s="39"/>
      <c r="G20" s="39"/>
      <c r="H20" s="39"/>
      <c r="I20" s="116" t="s">
        <v>29</v>
      </c>
      <c r="J20" s="32" t="s">
        <v>37</v>
      </c>
      <c r="K20" s="42"/>
    </row>
    <row r="21" spans="2:11" s="1" customFormat="1" ht="18" customHeight="1">
      <c r="B21" s="38"/>
      <c r="C21" s="39"/>
      <c r="D21" s="39"/>
      <c r="E21" s="32" t="s">
        <v>25</v>
      </c>
      <c r="F21" s="39"/>
      <c r="G21" s="39"/>
      <c r="H21" s="39"/>
      <c r="I21" s="116" t="s">
        <v>32</v>
      </c>
      <c r="J21" s="32" t="s">
        <v>37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4" t="s">
        <v>39</v>
      </c>
      <c r="E23" s="39"/>
      <c r="F23" s="39"/>
      <c r="G23" s="39"/>
      <c r="H23" s="39"/>
      <c r="I23" s="115"/>
      <c r="J23" s="39"/>
      <c r="K23" s="42"/>
    </row>
    <row r="24" spans="2:11" s="6" customFormat="1" ht="16.5" customHeight="1">
      <c r="B24" s="118"/>
      <c r="C24" s="119"/>
      <c r="D24" s="119"/>
      <c r="E24" s="315" t="s">
        <v>37</v>
      </c>
      <c r="F24" s="315"/>
      <c r="G24" s="315"/>
      <c r="H24" s="315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ROUND(J79,2)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5" hidden="1" customHeight="1">
      <c r="B30" s="38"/>
      <c r="C30" s="39"/>
      <c r="D30" s="46" t="s">
        <v>45</v>
      </c>
      <c r="E30" s="46" t="s">
        <v>46</v>
      </c>
      <c r="F30" s="127">
        <f>ROUND(SUM(BE79:BE108), 2)</f>
        <v>0</v>
      </c>
      <c r="G30" s="39"/>
      <c r="H30" s="39"/>
      <c r="I30" s="128">
        <v>0.21</v>
      </c>
      <c r="J30" s="127">
        <f>ROUND(ROUND((SUM(BE79:BE108)), 2)*I30, 2)</f>
        <v>0</v>
      </c>
      <c r="K30" s="42"/>
    </row>
    <row r="31" spans="2:11" s="1" customFormat="1" ht="14.45" hidden="1" customHeight="1">
      <c r="B31" s="38"/>
      <c r="C31" s="39"/>
      <c r="D31" s="39"/>
      <c r="E31" s="46" t="s">
        <v>47</v>
      </c>
      <c r="F31" s="127">
        <f>ROUND(SUM(BF79:BF108), 2)</f>
        <v>0</v>
      </c>
      <c r="G31" s="39"/>
      <c r="H31" s="39"/>
      <c r="I31" s="128">
        <v>0.15</v>
      </c>
      <c r="J31" s="127">
        <f>ROUND(ROUND((SUM(BF79:BF108)), 2)*I31, 2)</f>
        <v>0</v>
      </c>
      <c r="K31" s="42"/>
    </row>
    <row r="32" spans="2:11" s="1" customFormat="1" ht="14.45" customHeight="1">
      <c r="B32" s="38"/>
      <c r="C32" s="39"/>
      <c r="D32" s="46" t="s">
        <v>45</v>
      </c>
      <c r="E32" s="46" t="s">
        <v>48</v>
      </c>
      <c r="F32" s="127">
        <f>ROUND(SUM(BG79:BG108),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customHeight="1">
      <c r="B33" s="38"/>
      <c r="C33" s="39"/>
      <c r="D33" s="39"/>
      <c r="E33" s="46" t="s">
        <v>49</v>
      </c>
      <c r="F33" s="127">
        <f>ROUND(SUM(BH79:BH108),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50</v>
      </c>
      <c r="F34" s="127">
        <f>ROUND(SUM(BI79:BI108),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7" t="s">
        <v>104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46" t="str">
        <f>E7</f>
        <v>Oprava PZS P318 v km 66,164 trati Františkovy Lázně - Aš</v>
      </c>
      <c r="F45" s="347"/>
      <c r="G45" s="347"/>
      <c r="H45" s="347"/>
      <c r="I45" s="115"/>
      <c r="J45" s="39"/>
      <c r="K45" s="42"/>
    </row>
    <row r="46" spans="2:11" s="1" customFormat="1" ht="14.45" customHeight="1">
      <c r="B46" s="38"/>
      <c r="C46" s="34" t="s">
        <v>102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48" t="str">
        <f>E9</f>
        <v>02 - Stavební část</v>
      </c>
      <c r="F47" s="349"/>
      <c r="G47" s="349"/>
      <c r="H47" s="349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24</v>
      </c>
      <c r="D49" s="39"/>
      <c r="E49" s="39"/>
      <c r="F49" s="32" t="str">
        <f>F12</f>
        <v xml:space="preserve"> </v>
      </c>
      <c r="G49" s="39"/>
      <c r="H49" s="39"/>
      <c r="I49" s="116" t="s">
        <v>26</v>
      </c>
      <c r="J49" s="117" t="str">
        <f>IF(J12="","",J12)</f>
        <v>24. 8. 2018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4" t="s">
        <v>28</v>
      </c>
      <c r="D51" s="39"/>
      <c r="E51" s="39"/>
      <c r="F51" s="32" t="str">
        <f>E15</f>
        <v>Správa železniční dopravní cesty,státní organizace</v>
      </c>
      <c r="G51" s="39"/>
      <c r="H51" s="39"/>
      <c r="I51" s="116" t="s">
        <v>36</v>
      </c>
      <c r="J51" s="315" t="str">
        <f>E21</f>
        <v xml:space="preserve"> </v>
      </c>
      <c r="K51" s="42"/>
    </row>
    <row r="52" spans="2:47" s="1" customFormat="1" ht="14.45" customHeight="1">
      <c r="B52" s="38"/>
      <c r="C52" s="34" t="s">
        <v>34</v>
      </c>
      <c r="D52" s="39"/>
      <c r="E52" s="39"/>
      <c r="F52" s="32" t="str">
        <f>IF(E18="","",E18)</f>
        <v/>
      </c>
      <c r="G52" s="39"/>
      <c r="H52" s="39"/>
      <c r="I52" s="115"/>
      <c r="J52" s="350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105</v>
      </c>
      <c r="D54" s="129"/>
      <c r="E54" s="129"/>
      <c r="F54" s="129"/>
      <c r="G54" s="129"/>
      <c r="H54" s="129"/>
      <c r="I54" s="142"/>
      <c r="J54" s="143" t="s">
        <v>106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107</v>
      </c>
      <c r="D56" s="39"/>
      <c r="E56" s="39"/>
      <c r="F56" s="39"/>
      <c r="G56" s="39"/>
      <c r="H56" s="39"/>
      <c r="I56" s="115"/>
      <c r="J56" s="125">
        <f>J79</f>
        <v>0</v>
      </c>
      <c r="K56" s="42"/>
      <c r="AU56" s="21" t="s">
        <v>108</v>
      </c>
    </row>
    <row r="57" spans="2:47" s="7" customFormat="1" ht="24.95" customHeight="1">
      <c r="B57" s="146"/>
      <c r="C57" s="147"/>
      <c r="D57" s="148" t="s">
        <v>561</v>
      </c>
      <c r="E57" s="149"/>
      <c r="F57" s="149"/>
      <c r="G57" s="149"/>
      <c r="H57" s="149"/>
      <c r="I57" s="150"/>
      <c r="J57" s="151">
        <f>J80</f>
        <v>0</v>
      </c>
      <c r="K57" s="152"/>
    </row>
    <row r="58" spans="2:47" s="8" customFormat="1" ht="19.899999999999999" customHeight="1">
      <c r="B58" s="153"/>
      <c r="C58" s="154"/>
      <c r="D58" s="155" t="s">
        <v>562</v>
      </c>
      <c r="E58" s="156"/>
      <c r="F58" s="156"/>
      <c r="G58" s="156"/>
      <c r="H58" s="156"/>
      <c r="I58" s="157"/>
      <c r="J58" s="158">
        <f>J81</f>
        <v>0</v>
      </c>
      <c r="K58" s="159"/>
    </row>
    <row r="59" spans="2:47" s="7" customFormat="1" ht="24.95" customHeight="1">
      <c r="B59" s="146"/>
      <c r="C59" s="147"/>
      <c r="D59" s="148" t="s">
        <v>563</v>
      </c>
      <c r="E59" s="149"/>
      <c r="F59" s="149"/>
      <c r="G59" s="149"/>
      <c r="H59" s="149"/>
      <c r="I59" s="150"/>
      <c r="J59" s="151">
        <f>J104</f>
        <v>0</v>
      </c>
      <c r="K59" s="152"/>
    </row>
    <row r="60" spans="2:47" s="1" customFormat="1" ht="21.75" customHeight="1">
      <c r="B60" s="38"/>
      <c r="C60" s="39"/>
      <c r="D60" s="39"/>
      <c r="E60" s="39"/>
      <c r="F60" s="39"/>
      <c r="G60" s="39"/>
      <c r="H60" s="39"/>
      <c r="I60" s="115"/>
      <c r="J60" s="39"/>
      <c r="K60" s="42"/>
    </row>
    <row r="61" spans="2:47" s="1" customFormat="1" ht="6.95" customHeight="1">
      <c r="B61" s="53"/>
      <c r="C61" s="54"/>
      <c r="D61" s="54"/>
      <c r="E61" s="54"/>
      <c r="F61" s="54"/>
      <c r="G61" s="54"/>
      <c r="H61" s="54"/>
      <c r="I61" s="136"/>
      <c r="J61" s="54"/>
      <c r="K61" s="55"/>
    </row>
    <row r="65" spans="2:63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7"/>
      <c r="L65" s="58"/>
    </row>
    <row r="66" spans="2:63" s="1" customFormat="1" ht="36.950000000000003" customHeight="1">
      <c r="B66" s="38"/>
      <c r="C66" s="59" t="s">
        <v>119</v>
      </c>
      <c r="D66" s="60"/>
      <c r="E66" s="60"/>
      <c r="F66" s="60"/>
      <c r="G66" s="60"/>
      <c r="H66" s="60"/>
      <c r="I66" s="160"/>
      <c r="J66" s="60"/>
      <c r="K66" s="60"/>
      <c r="L66" s="58"/>
    </row>
    <row r="67" spans="2:63" s="1" customFormat="1" ht="6.95" customHeight="1">
      <c r="B67" s="38"/>
      <c r="C67" s="60"/>
      <c r="D67" s="60"/>
      <c r="E67" s="60"/>
      <c r="F67" s="60"/>
      <c r="G67" s="60"/>
      <c r="H67" s="60"/>
      <c r="I67" s="160"/>
      <c r="J67" s="60"/>
      <c r="K67" s="60"/>
      <c r="L67" s="58"/>
    </row>
    <row r="68" spans="2:63" s="1" customFormat="1" ht="14.45" customHeight="1">
      <c r="B68" s="38"/>
      <c r="C68" s="62" t="s">
        <v>18</v>
      </c>
      <c r="D68" s="60"/>
      <c r="E68" s="60"/>
      <c r="F68" s="60"/>
      <c r="G68" s="60"/>
      <c r="H68" s="60"/>
      <c r="I68" s="160"/>
      <c r="J68" s="60"/>
      <c r="K68" s="60"/>
      <c r="L68" s="58"/>
    </row>
    <row r="69" spans="2:63" s="1" customFormat="1" ht="16.5" customHeight="1">
      <c r="B69" s="38"/>
      <c r="C69" s="60"/>
      <c r="D69" s="60"/>
      <c r="E69" s="351" t="str">
        <f>E7</f>
        <v>Oprava PZS P318 v km 66,164 trati Františkovy Lázně - Aš</v>
      </c>
      <c r="F69" s="352"/>
      <c r="G69" s="352"/>
      <c r="H69" s="352"/>
      <c r="I69" s="160"/>
      <c r="J69" s="60"/>
      <c r="K69" s="60"/>
      <c r="L69" s="58"/>
    </row>
    <row r="70" spans="2:63" s="1" customFormat="1" ht="14.45" customHeight="1">
      <c r="B70" s="38"/>
      <c r="C70" s="62" t="s">
        <v>102</v>
      </c>
      <c r="D70" s="60"/>
      <c r="E70" s="60"/>
      <c r="F70" s="60"/>
      <c r="G70" s="60"/>
      <c r="H70" s="60"/>
      <c r="I70" s="160"/>
      <c r="J70" s="60"/>
      <c r="K70" s="60"/>
      <c r="L70" s="58"/>
    </row>
    <row r="71" spans="2:63" s="1" customFormat="1" ht="17.25" customHeight="1">
      <c r="B71" s="38"/>
      <c r="C71" s="60"/>
      <c r="D71" s="60"/>
      <c r="E71" s="326" t="str">
        <f>E9</f>
        <v>02 - Stavební část</v>
      </c>
      <c r="F71" s="353"/>
      <c r="G71" s="353"/>
      <c r="H71" s="353"/>
      <c r="I71" s="160"/>
      <c r="J71" s="60"/>
      <c r="K71" s="60"/>
      <c r="L71" s="58"/>
    </row>
    <row r="72" spans="2:63" s="1" customFormat="1" ht="6.95" customHeight="1">
      <c r="B72" s="38"/>
      <c r="C72" s="60"/>
      <c r="D72" s="60"/>
      <c r="E72" s="60"/>
      <c r="F72" s="60"/>
      <c r="G72" s="60"/>
      <c r="H72" s="60"/>
      <c r="I72" s="160"/>
      <c r="J72" s="60"/>
      <c r="K72" s="60"/>
      <c r="L72" s="58"/>
    </row>
    <row r="73" spans="2:63" s="1" customFormat="1" ht="18" customHeight="1">
      <c r="B73" s="38"/>
      <c r="C73" s="62" t="s">
        <v>24</v>
      </c>
      <c r="D73" s="60"/>
      <c r="E73" s="60"/>
      <c r="F73" s="161" t="str">
        <f>F12</f>
        <v xml:space="preserve"> </v>
      </c>
      <c r="G73" s="60"/>
      <c r="H73" s="60"/>
      <c r="I73" s="162" t="s">
        <v>26</v>
      </c>
      <c r="J73" s="70" t="str">
        <f>IF(J12="","",J12)</f>
        <v>24. 8. 2018</v>
      </c>
      <c r="K73" s="60"/>
      <c r="L73" s="58"/>
    </row>
    <row r="74" spans="2:63" s="1" customFormat="1" ht="6.95" customHeight="1">
      <c r="B74" s="38"/>
      <c r="C74" s="60"/>
      <c r="D74" s="60"/>
      <c r="E74" s="60"/>
      <c r="F74" s="60"/>
      <c r="G74" s="60"/>
      <c r="H74" s="60"/>
      <c r="I74" s="160"/>
      <c r="J74" s="60"/>
      <c r="K74" s="60"/>
      <c r="L74" s="58"/>
    </row>
    <row r="75" spans="2:63" s="1" customFormat="1" ht="15">
      <c r="B75" s="38"/>
      <c r="C75" s="62" t="s">
        <v>28</v>
      </c>
      <c r="D75" s="60"/>
      <c r="E75" s="60"/>
      <c r="F75" s="161" t="str">
        <f>E15</f>
        <v>Správa železniční dopravní cesty,státní organizace</v>
      </c>
      <c r="G75" s="60"/>
      <c r="H75" s="60"/>
      <c r="I75" s="162" t="s">
        <v>36</v>
      </c>
      <c r="J75" s="161" t="str">
        <f>E21</f>
        <v xml:space="preserve"> </v>
      </c>
      <c r="K75" s="60"/>
      <c r="L75" s="58"/>
    </row>
    <row r="76" spans="2:63" s="1" customFormat="1" ht="14.45" customHeight="1">
      <c r="B76" s="38"/>
      <c r="C76" s="62" t="s">
        <v>34</v>
      </c>
      <c r="D76" s="60"/>
      <c r="E76" s="60"/>
      <c r="F76" s="161" t="str">
        <f>IF(E18="","",E18)</f>
        <v/>
      </c>
      <c r="G76" s="60"/>
      <c r="H76" s="60"/>
      <c r="I76" s="160"/>
      <c r="J76" s="60"/>
      <c r="K76" s="60"/>
      <c r="L76" s="58"/>
    </row>
    <row r="77" spans="2:63" s="1" customFormat="1" ht="10.35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63" s="9" customFormat="1" ht="29.25" customHeight="1">
      <c r="B78" s="163"/>
      <c r="C78" s="164" t="s">
        <v>120</v>
      </c>
      <c r="D78" s="165" t="s">
        <v>60</v>
      </c>
      <c r="E78" s="165" t="s">
        <v>56</v>
      </c>
      <c r="F78" s="165" t="s">
        <v>121</v>
      </c>
      <c r="G78" s="165" t="s">
        <v>122</v>
      </c>
      <c r="H78" s="165" t="s">
        <v>123</v>
      </c>
      <c r="I78" s="166" t="s">
        <v>124</v>
      </c>
      <c r="J78" s="165" t="s">
        <v>106</v>
      </c>
      <c r="K78" s="167" t="s">
        <v>125</v>
      </c>
      <c r="L78" s="168"/>
      <c r="M78" s="78" t="s">
        <v>126</v>
      </c>
      <c r="N78" s="79" t="s">
        <v>45</v>
      </c>
      <c r="O78" s="79" t="s">
        <v>127</v>
      </c>
      <c r="P78" s="79" t="s">
        <v>128</v>
      </c>
      <c r="Q78" s="79" t="s">
        <v>129</v>
      </c>
      <c r="R78" s="79" t="s">
        <v>130</v>
      </c>
      <c r="S78" s="79" t="s">
        <v>131</v>
      </c>
      <c r="T78" s="80" t="s">
        <v>132</v>
      </c>
    </row>
    <row r="79" spans="2:63" s="1" customFormat="1" ht="29.25" customHeight="1">
      <c r="B79" s="38"/>
      <c r="C79" s="84" t="s">
        <v>107</v>
      </c>
      <c r="D79" s="60"/>
      <c r="E79" s="60"/>
      <c r="F79" s="60"/>
      <c r="G79" s="60"/>
      <c r="H79" s="60"/>
      <c r="I79" s="160"/>
      <c r="J79" s="169">
        <f>BK79</f>
        <v>0</v>
      </c>
      <c r="K79" s="60"/>
      <c r="L79" s="58"/>
      <c r="M79" s="81"/>
      <c r="N79" s="82"/>
      <c r="O79" s="82"/>
      <c r="P79" s="170">
        <f>P80+P104</f>
        <v>0</v>
      </c>
      <c r="Q79" s="82"/>
      <c r="R79" s="170">
        <f>R80+R104</f>
        <v>82.973240000000004</v>
      </c>
      <c r="S79" s="82"/>
      <c r="T79" s="171">
        <f>T80+T104</f>
        <v>0</v>
      </c>
      <c r="AT79" s="21" t="s">
        <v>74</v>
      </c>
      <c r="AU79" s="21" t="s">
        <v>108</v>
      </c>
      <c r="BK79" s="172">
        <f>BK80+BK104</f>
        <v>0</v>
      </c>
    </row>
    <row r="80" spans="2:63" s="10" customFormat="1" ht="37.35" customHeight="1">
      <c r="B80" s="173"/>
      <c r="C80" s="174"/>
      <c r="D80" s="175" t="s">
        <v>74</v>
      </c>
      <c r="E80" s="176" t="s">
        <v>136</v>
      </c>
      <c r="F80" s="176" t="s">
        <v>564</v>
      </c>
      <c r="G80" s="174"/>
      <c r="H80" s="174"/>
      <c r="I80" s="177"/>
      <c r="J80" s="178">
        <f>BK80</f>
        <v>0</v>
      </c>
      <c r="K80" s="174"/>
      <c r="L80" s="179"/>
      <c r="M80" s="180"/>
      <c r="N80" s="181"/>
      <c r="O80" s="181"/>
      <c r="P80" s="182">
        <f>P81</f>
        <v>0</v>
      </c>
      <c r="Q80" s="181"/>
      <c r="R80" s="182">
        <f>R81</f>
        <v>82.973240000000004</v>
      </c>
      <c r="S80" s="181"/>
      <c r="T80" s="183">
        <f>T81</f>
        <v>0</v>
      </c>
      <c r="AR80" s="184" t="s">
        <v>148</v>
      </c>
      <c r="AT80" s="185" t="s">
        <v>74</v>
      </c>
      <c r="AU80" s="185" t="s">
        <v>75</v>
      </c>
      <c r="AY80" s="184" t="s">
        <v>135</v>
      </c>
      <c r="BK80" s="186">
        <f>BK81</f>
        <v>0</v>
      </c>
    </row>
    <row r="81" spans="2:65" s="10" customFormat="1" ht="19.899999999999999" customHeight="1">
      <c r="B81" s="173"/>
      <c r="C81" s="174"/>
      <c r="D81" s="175" t="s">
        <v>74</v>
      </c>
      <c r="E81" s="209" t="s">
        <v>565</v>
      </c>
      <c r="F81" s="209" t="s">
        <v>566</v>
      </c>
      <c r="G81" s="174"/>
      <c r="H81" s="174"/>
      <c r="I81" s="177"/>
      <c r="J81" s="210">
        <f>BK81</f>
        <v>0</v>
      </c>
      <c r="K81" s="174"/>
      <c r="L81" s="179"/>
      <c r="M81" s="180"/>
      <c r="N81" s="181"/>
      <c r="O81" s="181"/>
      <c r="P81" s="182">
        <f>SUM(P82:P103)</f>
        <v>0</v>
      </c>
      <c r="Q81" s="181"/>
      <c r="R81" s="182">
        <f>SUM(R82:R103)</f>
        <v>82.973240000000004</v>
      </c>
      <c r="S81" s="181"/>
      <c r="T81" s="183">
        <f>SUM(T82:T103)</f>
        <v>0</v>
      </c>
      <c r="AR81" s="184" t="s">
        <v>148</v>
      </c>
      <c r="AT81" s="185" t="s">
        <v>74</v>
      </c>
      <c r="AU81" s="185" t="s">
        <v>83</v>
      </c>
      <c r="AY81" s="184" t="s">
        <v>135</v>
      </c>
      <c r="BK81" s="186">
        <f>SUM(BK82:BK103)</f>
        <v>0</v>
      </c>
    </row>
    <row r="82" spans="2:65" s="1" customFormat="1" ht="16.5" customHeight="1">
      <c r="B82" s="38"/>
      <c r="C82" s="200" t="s">
        <v>83</v>
      </c>
      <c r="D82" s="200" t="s">
        <v>181</v>
      </c>
      <c r="E82" s="201" t="s">
        <v>567</v>
      </c>
      <c r="F82" s="202" t="s">
        <v>568</v>
      </c>
      <c r="G82" s="203" t="s">
        <v>569</v>
      </c>
      <c r="H82" s="204">
        <v>1.05</v>
      </c>
      <c r="I82" s="205"/>
      <c r="J82" s="206">
        <f>ROUND(I82*H82,2)</f>
        <v>0</v>
      </c>
      <c r="K82" s="202" t="s">
        <v>570</v>
      </c>
      <c r="L82" s="58"/>
      <c r="M82" s="207" t="s">
        <v>37</v>
      </c>
      <c r="N82" s="208" t="s">
        <v>48</v>
      </c>
      <c r="O82" s="39"/>
      <c r="P82" s="197">
        <f>O82*H82</f>
        <v>0</v>
      </c>
      <c r="Q82" s="197">
        <v>8.8000000000000005E-3</v>
      </c>
      <c r="R82" s="197">
        <f>Q82*H82</f>
        <v>9.2400000000000017E-3</v>
      </c>
      <c r="S82" s="197">
        <v>0</v>
      </c>
      <c r="T82" s="198">
        <f>S82*H82</f>
        <v>0</v>
      </c>
      <c r="AR82" s="21" t="s">
        <v>83</v>
      </c>
      <c r="AT82" s="21" t="s">
        <v>181</v>
      </c>
      <c r="AU82" s="21" t="s">
        <v>85</v>
      </c>
      <c r="AY82" s="21" t="s">
        <v>135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21" t="s">
        <v>142</v>
      </c>
      <c r="BK82" s="199">
        <f>ROUND(I82*H82,2)</f>
        <v>0</v>
      </c>
      <c r="BL82" s="21" t="s">
        <v>83</v>
      </c>
      <c r="BM82" s="21" t="s">
        <v>571</v>
      </c>
    </row>
    <row r="83" spans="2:65" s="1" customFormat="1" ht="54">
      <c r="B83" s="38"/>
      <c r="C83" s="60"/>
      <c r="D83" s="211" t="s">
        <v>572</v>
      </c>
      <c r="E83" s="60"/>
      <c r="F83" s="212" t="s">
        <v>573</v>
      </c>
      <c r="G83" s="60"/>
      <c r="H83" s="60"/>
      <c r="I83" s="160"/>
      <c r="J83" s="60"/>
      <c r="K83" s="60"/>
      <c r="L83" s="58"/>
      <c r="M83" s="213"/>
      <c r="N83" s="39"/>
      <c r="O83" s="39"/>
      <c r="P83" s="39"/>
      <c r="Q83" s="39"/>
      <c r="R83" s="39"/>
      <c r="S83" s="39"/>
      <c r="T83" s="75"/>
      <c r="AT83" s="21" t="s">
        <v>572</v>
      </c>
      <c r="AU83" s="21" t="s">
        <v>85</v>
      </c>
    </row>
    <row r="84" spans="2:65" s="1" customFormat="1" ht="63.75" customHeight="1">
      <c r="B84" s="38"/>
      <c r="C84" s="200" t="s">
        <v>85</v>
      </c>
      <c r="D84" s="200" t="s">
        <v>181</v>
      </c>
      <c r="E84" s="201" t="s">
        <v>574</v>
      </c>
      <c r="F84" s="202" t="s">
        <v>575</v>
      </c>
      <c r="G84" s="203" t="s">
        <v>192</v>
      </c>
      <c r="H84" s="204">
        <v>8</v>
      </c>
      <c r="I84" s="205"/>
      <c r="J84" s="206">
        <f>ROUND(I84*H84,2)</f>
        <v>0</v>
      </c>
      <c r="K84" s="202" t="s">
        <v>570</v>
      </c>
      <c r="L84" s="58"/>
      <c r="M84" s="207" t="s">
        <v>37</v>
      </c>
      <c r="N84" s="208" t="s">
        <v>48</v>
      </c>
      <c r="O84" s="39"/>
      <c r="P84" s="197">
        <f>O84*H84</f>
        <v>0</v>
      </c>
      <c r="Q84" s="197">
        <v>0.112</v>
      </c>
      <c r="R84" s="197">
        <f>Q84*H84</f>
        <v>0.89600000000000002</v>
      </c>
      <c r="S84" s="197">
        <v>0</v>
      </c>
      <c r="T84" s="198">
        <f>S84*H84</f>
        <v>0</v>
      </c>
      <c r="AR84" s="21" t="s">
        <v>83</v>
      </c>
      <c r="AT84" s="21" t="s">
        <v>181</v>
      </c>
      <c r="AU84" s="21" t="s">
        <v>85</v>
      </c>
      <c r="AY84" s="21" t="s">
        <v>135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21" t="s">
        <v>142</v>
      </c>
      <c r="BK84" s="199">
        <f>ROUND(I84*H84,2)</f>
        <v>0</v>
      </c>
      <c r="BL84" s="21" t="s">
        <v>83</v>
      </c>
      <c r="BM84" s="21" t="s">
        <v>576</v>
      </c>
    </row>
    <row r="85" spans="2:65" s="1" customFormat="1" ht="27">
      <c r="B85" s="38"/>
      <c r="C85" s="60"/>
      <c r="D85" s="211" t="s">
        <v>572</v>
      </c>
      <c r="E85" s="60"/>
      <c r="F85" s="212" t="s">
        <v>577</v>
      </c>
      <c r="G85" s="60"/>
      <c r="H85" s="60"/>
      <c r="I85" s="160"/>
      <c r="J85" s="60"/>
      <c r="K85" s="60"/>
      <c r="L85" s="58"/>
      <c r="M85" s="213"/>
      <c r="N85" s="39"/>
      <c r="O85" s="39"/>
      <c r="P85" s="39"/>
      <c r="Q85" s="39"/>
      <c r="R85" s="39"/>
      <c r="S85" s="39"/>
      <c r="T85" s="75"/>
      <c r="AT85" s="21" t="s">
        <v>572</v>
      </c>
      <c r="AU85" s="21" t="s">
        <v>85</v>
      </c>
    </row>
    <row r="86" spans="2:65" s="1" customFormat="1" ht="51" customHeight="1">
      <c r="B86" s="38"/>
      <c r="C86" s="200" t="s">
        <v>148</v>
      </c>
      <c r="D86" s="200" t="s">
        <v>181</v>
      </c>
      <c r="E86" s="201" t="s">
        <v>578</v>
      </c>
      <c r="F86" s="202" t="s">
        <v>579</v>
      </c>
      <c r="G86" s="203" t="s">
        <v>139</v>
      </c>
      <c r="H86" s="204">
        <v>1050</v>
      </c>
      <c r="I86" s="205"/>
      <c r="J86" s="206">
        <f>ROUND(I86*H86,2)</f>
        <v>0</v>
      </c>
      <c r="K86" s="202" t="s">
        <v>570</v>
      </c>
      <c r="L86" s="58"/>
      <c r="M86" s="207" t="s">
        <v>37</v>
      </c>
      <c r="N86" s="208" t="s">
        <v>48</v>
      </c>
      <c r="O86" s="39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21" t="s">
        <v>83</v>
      </c>
      <c r="AT86" s="21" t="s">
        <v>181</v>
      </c>
      <c r="AU86" s="21" t="s">
        <v>85</v>
      </c>
      <c r="AY86" s="21" t="s">
        <v>135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21" t="s">
        <v>142</v>
      </c>
      <c r="BK86" s="199">
        <f>ROUND(I86*H86,2)</f>
        <v>0</v>
      </c>
      <c r="BL86" s="21" t="s">
        <v>83</v>
      </c>
      <c r="BM86" s="21" t="s">
        <v>580</v>
      </c>
    </row>
    <row r="87" spans="2:65" s="1" customFormat="1" ht="40.5">
      <c r="B87" s="38"/>
      <c r="C87" s="60"/>
      <c r="D87" s="211" t="s">
        <v>572</v>
      </c>
      <c r="E87" s="60"/>
      <c r="F87" s="212" t="s">
        <v>581</v>
      </c>
      <c r="G87" s="60"/>
      <c r="H87" s="60"/>
      <c r="I87" s="160"/>
      <c r="J87" s="60"/>
      <c r="K87" s="60"/>
      <c r="L87" s="58"/>
      <c r="M87" s="213"/>
      <c r="N87" s="39"/>
      <c r="O87" s="39"/>
      <c r="P87" s="39"/>
      <c r="Q87" s="39"/>
      <c r="R87" s="39"/>
      <c r="S87" s="39"/>
      <c r="T87" s="75"/>
      <c r="AT87" s="21" t="s">
        <v>572</v>
      </c>
      <c r="AU87" s="21" t="s">
        <v>85</v>
      </c>
    </row>
    <row r="88" spans="2:65" s="1" customFormat="1" ht="25.5" customHeight="1">
      <c r="B88" s="38"/>
      <c r="C88" s="200" t="s">
        <v>142</v>
      </c>
      <c r="D88" s="200" t="s">
        <v>181</v>
      </c>
      <c r="E88" s="201" t="s">
        <v>582</v>
      </c>
      <c r="F88" s="202" t="s">
        <v>583</v>
      </c>
      <c r="G88" s="203" t="s">
        <v>584</v>
      </c>
      <c r="H88" s="204">
        <v>525</v>
      </c>
      <c r="I88" s="205"/>
      <c r="J88" s="206">
        <f>ROUND(I88*H88,2)</f>
        <v>0</v>
      </c>
      <c r="K88" s="202" t="s">
        <v>570</v>
      </c>
      <c r="L88" s="58"/>
      <c r="M88" s="207" t="s">
        <v>37</v>
      </c>
      <c r="N88" s="208" t="s">
        <v>48</v>
      </c>
      <c r="O88" s="39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21" t="s">
        <v>83</v>
      </c>
      <c r="AT88" s="21" t="s">
        <v>181</v>
      </c>
      <c r="AU88" s="21" t="s">
        <v>85</v>
      </c>
      <c r="AY88" s="21" t="s">
        <v>135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21" t="s">
        <v>142</v>
      </c>
      <c r="BK88" s="199">
        <f>ROUND(I88*H88,2)</f>
        <v>0</v>
      </c>
      <c r="BL88" s="21" t="s">
        <v>83</v>
      </c>
      <c r="BM88" s="21" t="s">
        <v>585</v>
      </c>
    </row>
    <row r="89" spans="2:65" s="1" customFormat="1" ht="67.5">
      <c r="B89" s="38"/>
      <c r="C89" s="60"/>
      <c r="D89" s="211" t="s">
        <v>572</v>
      </c>
      <c r="E89" s="60"/>
      <c r="F89" s="212" t="s">
        <v>586</v>
      </c>
      <c r="G89" s="60"/>
      <c r="H89" s="60"/>
      <c r="I89" s="160"/>
      <c r="J89" s="60"/>
      <c r="K89" s="60"/>
      <c r="L89" s="58"/>
      <c r="M89" s="213"/>
      <c r="N89" s="39"/>
      <c r="O89" s="39"/>
      <c r="P89" s="39"/>
      <c r="Q89" s="39"/>
      <c r="R89" s="39"/>
      <c r="S89" s="39"/>
      <c r="T89" s="75"/>
      <c r="AT89" s="21" t="s">
        <v>572</v>
      </c>
      <c r="AU89" s="21" t="s">
        <v>85</v>
      </c>
    </row>
    <row r="90" spans="2:65" s="1" customFormat="1" ht="25.5" customHeight="1">
      <c r="B90" s="38"/>
      <c r="C90" s="200" t="s">
        <v>156</v>
      </c>
      <c r="D90" s="200" t="s">
        <v>181</v>
      </c>
      <c r="E90" s="201" t="s">
        <v>587</v>
      </c>
      <c r="F90" s="202" t="s">
        <v>588</v>
      </c>
      <c r="G90" s="203" t="s">
        <v>584</v>
      </c>
      <c r="H90" s="204">
        <v>436</v>
      </c>
      <c r="I90" s="205"/>
      <c r="J90" s="206">
        <f>ROUND(I90*H90,2)</f>
        <v>0</v>
      </c>
      <c r="K90" s="202" t="s">
        <v>570</v>
      </c>
      <c r="L90" s="58"/>
      <c r="M90" s="207" t="s">
        <v>37</v>
      </c>
      <c r="N90" s="208" t="s">
        <v>48</v>
      </c>
      <c r="O90" s="39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AR90" s="21" t="s">
        <v>83</v>
      </c>
      <c r="AT90" s="21" t="s">
        <v>181</v>
      </c>
      <c r="AU90" s="21" t="s">
        <v>85</v>
      </c>
      <c r="AY90" s="21" t="s">
        <v>135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21" t="s">
        <v>142</v>
      </c>
      <c r="BK90" s="199">
        <f>ROUND(I90*H90,2)</f>
        <v>0</v>
      </c>
      <c r="BL90" s="21" t="s">
        <v>83</v>
      </c>
      <c r="BM90" s="21" t="s">
        <v>589</v>
      </c>
    </row>
    <row r="91" spans="2:65" s="1" customFormat="1" ht="67.5">
      <c r="B91" s="38"/>
      <c r="C91" s="60"/>
      <c r="D91" s="211" t="s">
        <v>572</v>
      </c>
      <c r="E91" s="60"/>
      <c r="F91" s="212" t="s">
        <v>586</v>
      </c>
      <c r="G91" s="60"/>
      <c r="H91" s="60"/>
      <c r="I91" s="160"/>
      <c r="J91" s="60"/>
      <c r="K91" s="60"/>
      <c r="L91" s="58"/>
      <c r="M91" s="213"/>
      <c r="N91" s="39"/>
      <c r="O91" s="39"/>
      <c r="P91" s="39"/>
      <c r="Q91" s="39"/>
      <c r="R91" s="39"/>
      <c r="S91" s="39"/>
      <c r="T91" s="75"/>
      <c r="AT91" s="21" t="s">
        <v>572</v>
      </c>
      <c r="AU91" s="21" t="s">
        <v>85</v>
      </c>
    </row>
    <row r="92" spans="2:65" s="1" customFormat="1" ht="38.25" customHeight="1">
      <c r="B92" s="38"/>
      <c r="C92" s="200" t="s">
        <v>160</v>
      </c>
      <c r="D92" s="200" t="s">
        <v>181</v>
      </c>
      <c r="E92" s="201" t="s">
        <v>590</v>
      </c>
      <c r="F92" s="202" t="s">
        <v>591</v>
      </c>
      <c r="G92" s="203" t="s">
        <v>584</v>
      </c>
      <c r="H92" s="204">
        <v>385</v>
      </c>
      <c r="I92" s="205"/>
      <c r="J92" s="206">
        <f>ROUND(I92*H92,2)</f>
        <v>0</v>
      </c>
      <c r="K92" s="202" t="s">
        <v>570</v>
      </c>
      <c r="L92" s="58"/>
      <c r="M92" s="207" t="s">
        <v>37</v>
      </c>
      <c r="N92" s="208" t="s">
        <v>48</v>
      </c>
      <c r="O92" s="39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21" t="s">
        <v>83</v>
      </c>
      <c r="AT92" s="21" t="s">
        <v>181</v>
      </c>
      <c r="AU92" s="21" t="s">
        <v>85</v>
      </c>
      <c r="AY92" s="21" t="s">
        <v>135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21" t="s">
        <v>142</v>
      </c>
      <c r="BK92" s="199">
        <f>ROUND(I92*H92,2)</f>
        <v>0</v>
      </c>
      <c r="BL92" s="21" t="s">
        <v>83</v>
      </c>
      <c r="BM92" s="21" t="s">
        <v>592</v>
      </c>
    </row>
    <row r="93" spans="2:65" s="1" customFormat="1" ht="67.5">
      <c r="B93" s="38"/>
      <c r="C93" s="60"/>
      <c r="D93" s="211" t="s">
        <v>572</v>
      </c>
      <c r="E93" s="60"/>
      <c r="F93" s="212" t="s">
        <v>586</v>
      </c>
      <c r="G93" s="60"/>
      <c r="H93" s="60"/>
      <c r="I93" s="160"/>
      <c r="J93" s="60"/>
      <c r="K93" s="60"/>
      <c r="L93" s="58"/>
      <c r="M93" s="213"/>
      <c r="N93" s="39"/>
      <c r="O93" s="39"/>
      <c r="P93" s="39"/>
      <c r="Q93" s="39"/>
      <c r="R93" s="39"/>
      <c r="S93" s="39"/>
      <c r="T93" s="75"/>
      <c r="AT93" s="21" t="s">
        <v>572</v>
      </c>
      <c r="AU93" s="21" t="s">
        <v>85</v>
      </c>
    </row>
    <row r="94" spans="2:65" s="1" customFormat="1" ht="38.25" customHeight="1">
      <c r="B94" s="38"/>
      <c r="C94" s="200" t="s">
        <v>164</v>
      </c>
      <c r="D94" s="200" t="s">
        <v>181</v>
      </c>
      <c r="E94" s="201" t="s">
        <v>593</v>
      </c>
      <c r="F94" s="202" t="s">
        <v>594</v>
      </c>
      <c r="G94" s="203" t="s">
        <v>139</v>
      </c>
      <c r="H94" s="204">
        <v>1050</v>
      </c>
      <c r="I94" s="205"/>
      <c r="J94" s="206">
        <f>ROUND(I94*H94,2)</f>
        <v>0</v>
      </c>
      <c r="K94" s="202" t="s">
        <v>570</v>
      </c>
      <c r="L94" s="58"/>
      <c r="M94" s="207" t="s">
        <v>37</v>
      </c>
      <c r="N94" s="208" t="s">
        <v>48</v>
      </c>
      <c r="O94" s="39"/>
      <c r="P94" s="197">
        <f>O94*H94</f>
        <v>0</v>
      </c>
      <c r="Q94" s="197">
        <v>9.0000000000000006E-5</v>
      </c>
      <c r="R94" s="197">
        <f>Q94*H94</f>
        <v>9.4500000000000001E-2</v>
      </c>
      <c r="S94" s="197">
        <v>0</v>
      </c>
      <c r="T94" s="198">
        <f>S94*H94</f>
        <v>0</v>
      </c>
      <c r="AR94" s="21" t="s">
        <v>83</v>
      </c>
      <c r="AT94" s="21" t="s">
        <v>181</v>
      </c>
      <c r="AU94" s="21" t="s">
        <v>85</v>
      </c>
      <c r="AY94" s="21" t="s">
        <v>135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21" t="s">
        <v>142</v>
      </c>
      <c r="BK94" s="199">
        <f>ROUND(I94*H94,2)</f>
        <v>0</v>
      </c>
      <c r="BL94" s="21" t="s">
        <v>83</v>
      </c>
      <c r="BM94" s="21" t="s">
        <v>595</v>
      </c>
    </row>
    <row r="95" spans="2:65" s="1" customFormat="1" ht="38.25" customHeight="1">
      <c r="B95" s="38"/>
      <c r="C95" s="200" t="s">
        <v>168</v>
      </c>
      <c r="D95" s="200" t="s">
        <v>181</v>
      </c>
      <c r="E95" s="201" t="s">
        <v>596</v>
      </c>
      <c r="F95" s="202" t="s">
        <v>597</v>
      </c>
      <c r="G95" s="203" t="s">
        <v>598</v>
      </c>
      <c r="H95" s="204">
        <v>10</v>
      </c>
      <c r="I95" s="205"/>
      <c r="J95" s="206">
        <f>ROUND(I95*H95,2)</f>
        <v>0</v>
      </c>
      <c r="K95" s="202" t="s">
        <v>570</v>
      </c>
      <c r="L95" s="58"/>
      <c r="M95" s="207" t="s">
        <v>37</v>
      </c>
      <c r="N95" s="208" t="s">
        <v>48</v>
      </c>
      <c r="O95" s="39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AR95" s="21" t="s">
        <v>143</v>
      </c>
      <c r="AT95" s="21" t="s">
        <v>181</v>
      </c>
      <c r="AU95" s="21" t="s">
        <v>85</v>
      </c>
      <c r="AY95" s="21" t="s">
        <v>135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21" t="s">
        <v>142</v>
      </c>
      <c r="BK95" s="199">
        <f>ROUND(I95*H95,2)</f>
        <v>0</v>
      </c>
      <c r="BL95" s="21" t="s">
        <v>143</v>
      </c>
      <c r="BM95" s="21" t="s">
        <v>599</v>
      </c>
    </row>
    <row r="96" spans="2:65" s="1" customFormat="1" ht="40.5">
      <c r="B96" s="38"/>
      <c r="C96" s="60"/>
      <c r="D96" s="211" t="s">
        <v>572</v>
      </c>
      <c r="E96" s="60"/>
      <c r="F96" s="212" t="s">
        <v>581</v>
      </c>
      <c r="G96" s="60"/>
      <c r="H96" s="60"/>
      <c r="I96" s="160"/>
      <c r="J96" s="60"/>
      <c r="K96" s="60"/>
      <c r="L96" s="58"/>
      <c r="M96" s="213"/>
      <c r="N96" s="39"/>
      <c r="O96" s="39"/>
      <c r="P96" s="39"/>
      <c r="Q96" s="39"/>
      <c r="R96" s="39"/>
      <c r="S96" s="39"/>
      <c r="T96" s="75"/>
      <c r="AT96" s="21" t="s">
        <v>572</v>
      </c>
      <c r="AU96" s="21" t="s">
        <v>85</v>
      </c>
    </row>
    <row r="97" spans="2:65" s="1" customFormat="1" ht="38.25" customHeight="1">
      <c r="B97" s="38"/>
      <c r="C97" s="200" t="s">
        <v>172</v>
      </c>
      <c r="D97" s="200" t="s">
        <v>181</v>
      </c>
      <c r="E97" s="201" t="s">
        <v>600</v>
      </c>
      <c r="F97" s="202" t="s">
        <v>601</v>
      </c>
      <c r="G97" s="203" t="s">
        <v>139</v>
      </c>
      <c r="H97" s="204">
        <v>1050</v>
      </c>
      <c r="I97" s="205"/>
      <c r="J97" s="206">
        <f>ROUND(I97*H97,2)</f>
        <v>0</v>
      </c>
      <c r="K97" s="202" t="s">
        <v>570</v>
      </c>
      <c r="L97" s="58"/>
      <c r="M97" s="207" t="s">
        <v>37</v>
      </c>
      <c r="N97" s="208" t="s">
        <v>48</v>
      </c>
      <c r="O97" s="39"/>
      <c r="P97" s="197">
        <f>O97*H97</f>
        <v>0</v>
      </c>
      <c r="Q97" s="197">
        <v>7.8070000000000001E-2</v>
      </c>
      <c r="R97" s="197">
        <f>Q97*H97</f>
        <v>81.973500000000001</v>
      </c>
      <c r="S97" s="197">
        <v>0</v>
      </c>
      <c r="T97" s="198">
        <f>S97*H97</f>
        <v>0</v>
      </c>
      <c r="AR97" s="21" t="s">
        <v>143</v>
      </c>
      <c r="AT97" s="21" t="s">
        <v>181</v>
      </c>
      <c r="AU97" s="21" t="s">
        <v>85</v>
      </c>
      <c r="AY97" s="21" t="s">
        <v>135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21" t="s">
        <v>142</v>
      </c>
      <c r="BK97" s="199">
        <f>ROUND(I97*H97,2)</f>
        <v>0</v>
      </c>
      <c r="BL97" s="21" t="s">
        <v>143</v>
      </c>
      <c r="BM97" s="21" t="s">
        <v>602</v>
      </c>
    </row>
    <row r="98" spans="2:65" s="1" customFormat="1" ht="40.5">
      <c r="B98" s="38"/>
      <c r="C98" s="60"/>
      <c r="D98" s="211" t="s">
        <v>572</v>
      </c>
      <c r="E98" s="60"/>
      <c r="F98" s="212" t="s">
        <v>603</v>
      </c>
      <c r="G98" s="60"/>
      <c r="H98" s="60"/>
      <c r="I98" s="160"/>
      <c r="J98" s="60"/>
      <c r="K98" s="60"/>
      <c r="L98" s="58"/>
      <c r="M98" s="213"/>
      <c r="N98" s="39"/>
      <c r="O98" s="39"/>
      <c r="P98" s="39"/>
      <c r="Q98" s="39"/>
      <c r="R98" s="39"/>
      <c r="S98" s="39"/>
      <c r="T98" s="75"/>
      <c r="AT98" s="21" t="s">
        <v>572</v>
      </c>
      <c r="AU98" s="21" t="s">
        <v>85</v>
      </c>
    </row>
    <row r="99" spans="2:65" s="1" customFormat="1" ht="38.25" customHeight="1">
      <c r="B99" s="38"/>
      <c r="C99" s="200" t="s">
        <v>176</v>
      </c>
      <c r="D99" s="200" t="s">
        <v>181</v>
      </c>
      <c r="E99" s="201" t="s">
        <v>604</v>
      </c>
      <c r="F99" s="202" t="s">
        <v>605</v>
      </c>
      <c r="G99" s="203" t="s">
        <v>139</v>
      </c>
      <c r="H99" s="204">
        <v>1050</v>
      </c>
      <c r="I99" s="205"/>
      <c r="J99" s="206">
        <f>ROUND(I99*H99,2)</f>
        <v>0</v>
      </c>
      <c r="K99" s="202" t="s">
        <v>570</v>
      </c>
      <c r="L99" s="58"/>
      <c r="M99" s="207" t="s">
        <v>37</v>
      </c>
      <c r="N99" s="208" t="s">
        <v>48</v>
      </c>
      <c r="O99" s="39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AR99" s="21" t="s">
        <v>83</v>
      </c>
      <c r="AT99" s="21" t="s">
        <v>181</v>
      </c>
      <c r="AU99" s="21" t="s">
        <v>85</v>
      </c>
      <c r="AY99" s="21" t="s">
        <v>135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21" t="s">
        <v>142</v>
      </c>
      <c r="BK99" s="199">
        <f>ROUND(I99*H99,2)</f>
        <v>0</v>
      </c>
      <c r="BL99" s="21" t="s">
        <v>83</v>
      </c>
      <c r="BM99" s="21" t="s">
        <v>606</v>
      </c>
    </row>
    <row r="100" spans="2:65" s="1" customFormat="1" ht="25.5" customHeight="1">
      <c r="B100" s="38"/>
      <c r="C100" s="200" t="s">
        <v>180</v>
      </c>
      <c r="D100" s="200" t="s">
        <v>181</v>
      </c>
      <c r="E100" s="201" t="s">
        <v>607</v>
      </c>
      <c r="F100" s="202" t="s">
        <v>608</v>
      </c>
      <c r="G100" s="203" t="s">
        <v>584</v>
      </c>
      <c r="H100" s="204">
        <v>525</v>
      </c>
      <c r="I100" s="205"/>
      <c r="J100" s="206">
        <f>ROUND(I100*H100,2)</f>
        <v>0</v>
      </c>
      <c r="K100" s="202" t="s">
        <v>570</v>
      </c>
      <c r="L100" s="58"/>
      <c r="M100" s="207" t="s">
        <v>37</v>
      </c>
      <c r="N100" s="208" t="s">
        <v>48</v>
      </c>
      <c r="O100" s="39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AR100" s="21" t="s">
        <v>83</v>
      </c>
      <c r="AT100" s="21" t="s">
        <v>181</v>
      </c>
      <c r="AU100" s="21" t="s">
        <v>85</v>
      </c>
      <c r="AY100" s="21" t="s">
        <v>135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21" t="s">
        <v>142</v>
      </c>
      <c r="BK100" s="199">
        <f>ROUND(I100*H100,2)</f>
        <v>0</v>
      </c>
      <c r="BL100" s="21" t="s">
        <v>83</v>
      </c>
      <c r="BM100" s="21" t="s">
        <v>609</v>
      </c>
    </row>
    <row r="101" spans="2:65" s="1" customFormat="1" ht="54">
      <c r="B101" s="38"/>
      <c r="C101" s="60"/>
      <c r="D101" s="211" t="s">
        <v>572</v>
      </c>
      <c r="E101" s="60"/>
      <c r="F101" s="212" t="s">
        <v>610</v>
      </c>
      <c r="G101" s="60"/>
      <c r="H101" s="60"/>
      <c r="I101" s="160"/>
      <c r="J101" s="60"/>
      <c r="K101" s="60"/>
      <c r="L101" s="58"/>
      <c r="M101" s="213"/>
      <c r="N101" s="39"/>
      <c r="O101" s="39"/>
      <c r="P101" s="39"/>
      <c r="Q101" s="39"/>
      <c r="R101" s="39"/>
      <c r="S101" s="39"/>
      <c r="T101" s="75"/>
      <c r="AT101" s="21" t="s">
        <v>572</v>
      </c>
      <c r="AU101" s="21" t="s">
        <v>85</v>
      </c>
    </row>
    <row r="102" spans="2:65" s="1" customFormat="1" ht="38.25" customHeight="1">
      <c r="B102" s="38"/>
      <c r="C102" s="200" t="s">
        <v>185</v>
      </c>
      <c r="D102" s="200" t="s">
        <v>181</v>
      </c>
      <c r="E102" s="201" t="s">
        <v>611</v>
      </c>
      <c r="F102" s="202" t="s">
        <v>612</v>
      </c>
      <c r="G102" s="203" t="s">
        <v>139</v>
      </c>
      <c r="H102" s="204">
        <v>85</v>
      </c>
      <c r="I102" s="205"/>
      <c r="J102" s="206">
        <f>ROUND(I102*H102,2)</f>
        <v>0</v>
      </c>
      <c r="K102" s="202" t="s">
        <v>570</v>
      </c>
      <c r="L102" s="58"/>
      <c r="M102" s="207" t="s">
        <v>37</v>
      </c>
      <c r="N102" s="208" t="s">
        <v>48</v>
      </c>
      <c r="O102" s="39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AR102" s="21" t="s">
        <v>83</v>
      </c>
      <c r="AT102" s="21" t="s">
        <v>181</v>
      </c>
      <c r="AU102" s="21" t="s">
        <v>85</v>
      </c>
      <c r="AY102" s="21" t="s">
        <v>135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21" t="s">
        <v>142</v>
      </c>
      <c r="BK102" s="199">
        <f>ROUND(I102*H102,2)</f>
        <v>0</v>
      </c>
      <c r="BL102" s="21" t="s">
        <v>83</v>
      </c>
      <c r="BM102" s="21" t="s">
        <v>613</v>
      </c>
    </row>
    <row r="103" spans="2:65" s="1" customFormat="1" ht="148.5">
      <c r="B103" s="38"/>
      <c r="C103" s="60"/>
      <c r="D103" s="211" t="s">
        <v>572</v>
      </c>
      <c r="E103" s="60"/>
      <c r="F103" s="212" t="s">
        <v>614</v>
      </c>
      <c r="G103" s="60"/>
      <c r="H103" s="60"/>
      <c r="I103" s="160"/>
      <c r="J103" s="60"/>
      <c r="K103" s="60"/>
      <c r="L103" s="58"/>
      <c r="M103" s="213"/>
      <c r="N103" s="39"/>
      <c r="O103" s="39"/>
      <c r="P103" s="39"/>
      <c r="Q103" s="39"/>
      <c r="R103" s="39"/>
      <c r="S103" s="39"/>
      <c r="T103" s="75"/>
      <c r="AT103" s="21" t="s">
        <v>572</v>
      </c>
      <c r="AU103" s="21" t="s">
        <v>85</v>
      </c>
    </row>
    <row r="104" spans="2:65" s="10" customFormat="1" ht="37.35" customHeight="1">
      <c r="B104" s="173"/>
      <c r="C104" s="174"/>
      <c r="D104" s="175" t="s">
        <v>74</v>
      </c>
      <c r="E104" s="176" t="s">
        <v>615</v>
      </c>
      <c r="F104" s="176" t="s">
        <v>616</v>
      </c>
      <c r="G104" s="174"/>
      <c r="H104" s="174"/>
      <c r="I104" s="177"/>
      <c r="J104" s="178">
        <f>BK104</f>
        <v>0</v>
      </c>
      <c r="K104" s="174"/>
      <c r="L104" s="179"/>
      <c r="M104" s="180"/>
      <c r="N104" s="181"/>
      <c r="O104" s="181"/>
      <c r="P104" s="182">
        <f>SUM(P105:P108)</f>
        <v>0</v>
      </c>
      <c r="Q104" s="181"/>
      <c r="R104" s="182">
        <f>SUM(R105:R108)</f>
        <v>0</v>
      </c>
      <c r="S104" s="181"/>
      <c r="T104" s="183">
        <f>SUM(T105:T108)</f>
        <v>0</v>
      </c>
      <c r="AR104" s="184" t="s">
        <v>142</v>
      </c>
      <c r="AT104" s="185" t="s">
        <v>74</v>
      </c>
      <c r="AU104" s="185" t="s">
        <v>75</v>
      </c>
      <c r="AY104" s="184" t="s">
        <v>135</v>
      </c>
      <c r="BK104" s="186">
        <f>SUM(BK105:BK108)</f>
        <v>0</v>
      </c>
    </row>
    <row r="105" spans="2:65" s="1" customFormat="1" ht="25.5" customHeight="1">
      <c r="B105" s="38"/>
      <c r="C105" s="200" t="s">
        <v>189</v>
      </c>
      <c r="D105" s="200" t="s">
        <v>181</v>
      </c>
      <c r="E105" s="201" t="s">
        <v>617</v>
      </c>
      <c r="F105" s="202" t="s">
        <v>618</v>
      </c>
      <c r="G105" s="203" t="s">
        <v>482</v>
      </c>
      <c r="H105" s="204">
        <v>64</v>
      </c>
      <c r="I105" s="205"/>
      <c r="J105" s="206">
        <f>ROUND(I105*H105,2)</f>
        <v>0</v>
      </c>
      <c r="K105" s="202" t="s">
        <v>570</v>
      </c>
      <c r="L105" s="58"/>
      <c r="M105" s="207" t="s">
        <v>37</v>
      </c>
      <c r="N105" s="208" t="s">
        <v>48</v>
      </c>
      <c r="O105" s="39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AR105" s="21" t="s">
        <v>83</v>
      </c>
      <c r="AT105" s="21" t="s">
        <v>181</v>
      </c>
      <c r="AU105" s="21" t="s">
        <v>83</v>
      </c>
      <c r="AY105" s="21" t="s">
        <v>135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21" t="s">
        <v>142</v>
      </c>
      <c r="BK105" s="199">
        <f>ROUND(I105*H105,2)</f>
        <v>0</v>
      </c>
      <c r="BL105" s="21" t="s">
        <v>83</v>
      </c>
      <c r="BM105" s="21" t="s">
        <v>619</v>
      </c>
    </row>
    <row r="106" spans="2:65" s="1" customFormat="1" ht="25.5" customHeight="1">
      <c r="B106" s="38"/>
      <c r="C106" s="200" t="s">
        <v>194</v>
      </c>
      <c r="D106" s="200" t="s">
        <v>181</v>
      </c>
      <c r="E106" s="201" t="s">
        <v>620</v>
      </c>
      <c r="F106" s="202" t="s">
        <v>621</v>
      </c>
      <c r="G106" s="203" t="s">
        <v>482</v>
      </c>
      <c r="H106" s="204">
        <v>32</v>
      </c>
      <c r="I106" s="205"/>
      <c r="J106" s="206">
        <f>ROUND(I106*H106,2)</f>
        <v>0</v>
      </c>
      <c r="K106" s="202" t="s">
        <v>570</v>
      </c>
      <c r="L106" s="58"/>
      <c r="M106" s="207" t="s">
        <v>37</v>
      </c>
      <c r="N106" s="208" t="s">
        <v>48</v>
      </c>
      <c r="O106" s="39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AR106" s="21" t="s">
        <v>83</v>
      </c>
      <c r="AT106" s="21" t="s">
        <v>181</v>
      </c>
      <c r="AU106" s="21" t="s">
        <v>83</v>
      </c>
      <c r="AY106" s="21" t="s">
        <v>135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21" t="s">
        <v>142</v>
      </c>
      <c r="BK106" s="199">
        <f>ROUND(I106*H106,2)</f>
        <v>0</v>
      </c>
      <c r="BL106" s="21" t="s">
        <v>83</v>
      </c>
      <c r="BM106" s="21" t="s">
        <v>622</v>
      </c>
    </row>
    <row r="107" spans="2:65" s="1" customFormat="1" ht="25.5" customHeight="1">
      <c r="B107" s="38"/>
      <c r="C107" s="200" t="s">
        <v>10</v>
      </c>
      <c r="D107" s="200" t="s">
        <v>181</v>
      </c>
      <c r="E107" s="201" t="s">
        <v>623</v>
      </c>
      <c r="F107" s="202" t="s">
        <v>624</v>
      </c>
      <c r="G107" s="203" t="s">
        <v>482</v>
      </c>
      <c r="H107" s="204">
        <v>32</v>
      </c>
      <c r="I107" s="205"/>
      <c r="J107" s="206">
        <f>ROUND(I107*H107,2)</f>
        <v>0</v>
      </c>
      <c r="K107" s="202" t="s">
        <v>570</v>
      </c>
      <c r="L107" s="58"/>
      <c r="M107" s="207" t="s">
        <v>37</v>
      </c>
      <c r="N107" s="208" t="s">
        <v>48</v>
      </c>
      <c r="O107" s="39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AR107" s="21" t="s">
        <v>83</v>
      </c>
      <c r="AT107" s="21" t="s">
        <v>181</v>
      </c>
      <c r="AU107" s="21" t="s">
        <v>83</v>
      </c>
      <c r="AY107" s="21" t="s">
        <v>135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21" t="s">
        <v>142</v>
      </c>
      <c r="BK107" s="199">
        <f>ROUND(I107*H107,2)</f>
        <v>0</v>
      </c>
      <c r="BL107" s="21" t="s">
        <v>83</v>
      </c>
      <c r="BM107" s="21" t="s">
        <v>625</v>
      </c>
    </row>
    <row r="108" spans="2:65" s="1" customFormat="1" ht="25.5" customHeight="1">
      <c r="B108" s="38"/>
      <c r="C108" s="200" t="s">
        <v>201</v>
      </c>
      <c r="D108" s="200" t="s">
        <v>181</v>
      </c>
      <c r="E108" s="201" t="s">
        <v>626</v>
      </c>
      <c r="F108" s="202" t="s">
        <v>627</v>
      </c>
      <c r="G108" s="203" t="s">
        <v>482</v>
      </c>
      <c r="H108" s="204">
        <v>64</v>
      </c>
      <c r="I108" s="205"/>
      <c r="J108" s="206">
        <f>ROUND(I108*H108,2)</f>
        <v>0</v>
      </c>
      <c r="K108" s="202" t="s">
        <v>570</v>
      </c>
      <c r="L108" s="58"/>
      <c r="M108" s="207" t="s">
        <v>37</v>
      </c>
      <c r="N108" s="214" t="s">
        <v>48</v>
      </c>
      <c r="O108" s="215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AR108" s="21" t="s">
        <v>83</v>
      </c>
      <c r="AT108" s="21" t="s">
        <v>181</v>
      </c>
      <c r="AU108" s="21" t="s">
        <v>83</v>
      </c>
      <c r="AY108" s="21" t="s">
        <v>135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21" t="s">
        <v>142</v>
      </c>
      <c r="BK108" s="199">
        <f>ROUND(I108*H108,2)</f>
        <v>0</v>
      </c>
      <c r="BL108" s="21" t="s">
        <v>83</v>
      </c>
      <c r="BM108" s="21" t="s">
        <v>628</v>
      </c>
    </row>
    <row r="109" spans="2:65" s="1" customFormat="1" ht="6.95" customHeight="1">
      <c r="B109" s="53"/>
      <c r="C109" s="54"/>
      <c r="D109" s="54"/>
      <c r="E109" s="54"/>
      <c r="F109" s="54"/>
      <c r="G109" s="54"/>
      <c r="H109" s="54"/>
      <c r="I109" s="136"/>
      <c r="J109" s="54"/>
      <c r="K109" s="54"/>
      <c r="L109" s="58"/>
    </row>
  </sheetData>
  <sheetProtection algorithmName="SHA-512" hashValue="/6rtxDcsIksgDJJBdmnrVpv2bEeq0FKOqOf3rAFKbCdxei7x9cEDiV7atnHAvNhK+pRyLkJGCR/R5wHCkn3Y7w==" saltValue="mpFZ7t+nWtQTGpreWlTOUHCwX7oXDXtNMAZDsh78eYx4dApFcLXloJ8TGUcgZhPUcNGIChEWzMSZ+zk8/rht5g==" spinCount="100000" sheet="1" objects="1" scenarios="1" formatColumns="0" formatRows="0" autoFilter="0"/>
  <autoFilter ref="C78:K108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96</v>
      </c>
      <c r="G1" s="354" t="s">
        <v>97</v>
      </c>
      <c r="H1" s="354"/>
      <c r="I1" s="112"/>
      <c r="J1" s="111" t="s">
        <v>98</v>
      </c>
      <c r="K1" s="110" t="s">
        <v>99</v>
      </c>
      <c r="L1" s="111" t="s">
        <v>100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AT2" s="21" t="s">
        <v>95</v>
      </c>
    </row>
    <row r="3" spans="1:70" ht="6.95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85</v>
      </c>
    </row>
    <row r="4" spans="1:70" ht="36.950000000000003" customHeight="1">
      <c r="B4" s="25"/>
      <c r="C4" s="26"/>
      <c r="D4" s="27" t="s">
        <v>101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38</v>
      </c>
    </row>
    <row r="5" spans="1:70" ht="6.95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5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16.5" customHeight="1">
      <c r="B7" s="25"/>
      <c r="C7" s="26"/>
      <c r="D7" s="26"/>
      <c r="E7" s="346" t="str">
        <f>'Rekapitulace zakázky'!K6</f>
        <v>Oprava PZS P318 v km 66,164 trati Františkovy Lázně - Aš</v>
      </c>
      <c r="F7" s="347"/>
      <c r="G7" s="347"/>
      <c r="H7" s="347"/>
      <c r="I7" s="114"/>
      <c r="J7" s="26"/>
      <c r="K7" s="28"/>
    </row>
    <row r="8" spans="1:70" s="1" customFormat="1" ht="15">
      <c r="B8" s="38"/>
      <c r="C8" s="39"/>
      <c r="D8" s="34" t="s">
        <v>102</v>
      </c>
      <c r="E8" s="39"/>
      <c r="F8" s="39"/>
      <c r="G8" s="39"/>
      <c r="H8" s="39"/>
      <c r="I8" s="115"/>
      <c r="J8" s="39"/>
      <c r="K8" s="42"/>
    </row>
    <row r="9" spans="1:70" s="1" customFormat="1" ht="36.950000000000003" customHeight="1">
      <c r="B9" s="38"/>
      <c r="C9" s="39"/>
      <c r="D9" s="39"/>
      <c r="E9" s="348" t="s">
        <v>629</v>
      </c>
      <c r="F9" s="349"/>
      <c r="G9" s="349"/>
      <c r="H9" s="349"/>
      <c r="I9" s="115"/>
      <c r="J9" s="39"/>
      <c r="K9" s="42"/>
    </row>
    <row r="10" spans="1:70" s="1" customFormat="1" ht="13.5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5" customHeight="1">
      <c r="B11" s="38"/>
      <c r="C11" s="39"/>
      <c r="D11" s="34" t="s">
        <v>20</v>
      </c>
      <c r="E11" s="39"/>
      <c r="F11" s="32" t="s">
        <v>37</v>
      </c>
      <c r="G11" s="39"/>
      <c r="H11" s="39"/>
      <c r="I11" s="116" t="s">
        <v>22</v>
      </c>
      <c r="J11" s="32" t="s">
        <v>37</v>
      </c>
      <c r="K11" s="42"/>
    </row>
    <row r="12" spans="1:70" s="1" customFormat="1" ht="14.45" customHeight="1">
      <c r="B12" s="38"/>
      <c r="C12" s="39"/>
      <c r="D12" s="34" t="s">
        <v>24</v>
      </c>
      <c r="E12" s="39"/>
      <c r="F12" s="32" t="s">
        <v>25</v>
      </c>
      <c r="G12" s="39"/>
      <c r="H12" s="39"/>
      <c r="I12" s="116" t="s">
        <v>26</v>
      </c>
      <c r="J12" s="117" t="str">
        <f>'Rekapitulace zakázky'!AN8</f>
        <v>24. 8. 2018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5" customHeight="1">
      <c r="B14" s="38"/>
      <c r="C14" s="39"/>
      <c r="D14" s="34" t="s">
        <v>28</v>
      </c>
      <c r="E14" s="39"/>
      <c r="F14" s="39"/>
      <c r="G14" s="39"/>
      <c r="H14" s="39"/>
      <c r="I14" s="116" t="s">
        <v>29</v>
      </c>
      <c r="J14" s="32" t="s">
        <v>30</v>
      </c>
      <c r="K14" s="42"/>
    </row>
    <row r="15" spans="1:70" s="1" customFormat="1" ht="18" customHeight="1">
      <c r="B15" s="38"/>
      <c r="C15" s="39"/>
      <c r="D15" s="39"/>
      <c r="E15" s="32" t="s">
        <v>31</v>
      </c>
      <c r="F15" s="39"/>
      <c r="G15" s="39"/>
      <c r="H15" s="39"/>
      <c r="I15" s="116" t="s">
        <v>32</v>
      </c>
      <c r="J15" s="32" t="s">
        <v>33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5" customHeight="1">
      <c r="B17" s="38"/>
      <c r="C17" s="39"/>
      <c r="D17" s="34" t="s">
        <v>34</v>
      </c>
      <c r="E17" s="39"/>
      <c r="F17" s="39"/>
      <c r="G17" s="39"/>
      <c r="H17" s="39"/>
      <c r="I17" s="116" t="s">
        <v>29</v>
      </c>
      <c r="J17" s="32" t="str">
        <f>IF('Rekapitulace zakázky'!AN13="Vyplň údaj","",IF('Rekapitulace zakázky'!AN13="","",'Rekapitulace zakázky'!AN13))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zakázky'!E14="Vyplň údaj","",IF('Rekapitulace zakázky'!E14="","",'Rekapitulace zakázky'!E14))</f>
        <v/>
      </c>
      <c r="F18" s="39"/>
      <c r="G18" s="39"/>
      <c r="H18" s="39"/>
      <c r="I18" s="116" t="s">
        <v>32</v>
      </c>
      <c r="J18" s="32" t="str">
        <f>IF('Rekapitulace zakázky'!AN14="Vyplň údaj","",IF('Rekapitulace zakázky'!AN14="","",'Rekapitulace zakázky'!AN14))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5" customHeight="1">
      <c r="B20" s="38"/>
      <c r="C20" s="39"/>
      <c r="D20" s="34" t="s">
        <v>36</v>
      </c>
      <c r="E20" s="39"/>
      <c r="F20" s="39"/>
      <c r="G20" s="39"/>
      <c r="H20" s="39"/>
      <c r="I20" s="116" t="s">
        <v>29</v>
      </c>
      <c r="J20" s="32" t="s">
        <v>37</v>
      </c>
      <c r="K20" s="42"/>
    </row>
    <row r="21" spans="2:11" s="1" customFormat="1" ht="18" customHeight="1">
      <c r="B21" s="38"/>
      <c r="C21" s="39"/>
      <c r="D21" s="39"/>
      <c r="E21" s="32" t="s">
        <v>25</v>
      </c>
      <c r="F21" s="39"/>
      <c r="G21" s="39"/>
      <c r="H21" s="39"/>
      <c r="I21" s="116" t="s">
        <v>32</v>
      </c>
      <c r="J21" s="32" t="s">
        <v>37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5" customHeight="1">
      <c r="B23" s="38"/>
      <c r="C23" s="39"/>
      <c r="D23" s="34" t="s">
        <v>39</v>
      </c>
      <c r="E23" s="39"/>
      <c r="F23" s="39"/>
      <c r="G23" s="39"/>
      <c r="H23" s="39"/>
      <c r="I23" s="115"/>
      <c r="J23" s="39"/>
      <c r="K23" s="42"/>
    </row>
    <row r="24" spans="2:11" s="6" customFormat="1" ht="16.5" customHeight="1">
      <c r="B24" s="118"/>
      <c r="C24" s="119"/>
      <c r="D24" s="119"/>
      <c r="E24" s="315" t="s">
        <v>37</v>
      </c>
      <c r="F24" s="315"/>
      <c r="G24" s="315"/>
      <c r="H24" s="315"/>
      <c r="I24" s="120"/>
      <c r="J24" s="119"/>
      <c r="K24" s="121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5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41</v>
      </c>
      <c r="E27" s="39"/>
      <c r="F27" s="39"/>
      <c r="G27" s="39"/>
      <c r="H27" s="39"/>
      <c r="I27" s="115"/>
      <c r="J27" s="125">
        <f>ROUND(J82,2)</f>
        <v>0</v>
      </c>
      <c r="K27" s="42"/>
    </row>
    <row r="28" spans="2:11" s="1" customFormat="1" ht="6.95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5" customHeight="1">
      <c r="B29" s="38"/>
      <c r="C29" s="39"/>
      <c r="D29" s="39"/>
      <c r="E29" s="39"/>
      <c r="F29" s="43" t="s">
        <v>43</v>
      </c>
      <c r="G29" s="39"/>
      <c r="H29" s="39"/>
      <c r="I29" s="126" t="s">
        <v>42</v>
      </c>
      <c r="J29" s="43" t="s">
        <v>44</v>
      </c>
      <c r="K29" s="42"/>
    </row>
    <row r="30" spans="2:11" s="1" customFormat="1" ht="14.45" hidden="1" customHeight="1">
      <c r="B30" s="38"/>
      <c r="C30" s="39"/>
      <c r="D30" s="46" t="s">
        <v>45</v>
      </c>
      <c r="E30" s="46" t="s">
        <v>46</v>
      </c>
      <c r="F30" s="127">
        <f>ROUND(SUM(BE82:BE98), 2)</f>
        <v>0</v>
      </c>
      <c r="G30" s="39"/>
      <c r="H30" s="39"/>
      <c r="I30" s="128">
        <v>0.21</v>
      </c>
      <c r="J30" s="127">
        <f>ROUND(ROUND((SUM(BE82:BE98)), 2)*I30, 2)</f>
        <v>0</v>
      </c>
      <c r="K30" s="42"/>
    </row>
    <row r="31" spans="2:11" s="1" customFormat="1" ht="14.45" hidden="1" customHeight="1">
      <c r="B31" s="38"/>
      <c r="C31" s="39"/>
      <c r="D31" s="39"/>
      <c r="E31" s="46" t="s">
        <v>47</v>
      </c>
      <c r="F31" s="127">
        <f>ROUND(SUM(BF82:BF98), 2)</f>
        <v>0</v>
      </c>
      <c r="G31" s="39"/>
      <c r="H31" s="39"/>
      <c r="I31" s="128">
        <v>0.15</v>
      </c>
      <c r="J31" s="127">
        <f>ROUND(ROUND((SUM(BF82:BF98)), 2)*I31, 2)</f>
        <v>0</v>
      </c>
      <c r="K31" s="42"/>
    </row>
    <row r="32" spans="2:11" s="1" customFormat="1" ht="14.45" customHeight="1">
      <c r="B32" s="38"/>
      <c r="C32" s="39"/>
      <c r="D32" s="46" t="s">
        <v>45</v>
      </c>
      <c r="E32" s="46" t="s">
        <v>48</v>
      </c>
      <c r="F32" s="127">
        <f>ROUND(SUM(BG82:BG98),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5" customHeight="1">
      <c r="B33" s="38"/>
      <c r="C33" s="39"/>
      <c r="D33" s="39"/>
      <c r="E33" s="46" t="s">
        <v>49</v>
      </c>
      <c r="F33" s="127">
        <f>ROUND(SUM(BH82:BH98),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50</v>
      </c>
      <c r="F34" s="127">
        <f>ROUND(SUM(BI82:BI98),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51</v>
      </c>
      <c r="E36" s="76"/>
      <c r="F36" s="76"/>
      <c r="G36" s="131" t="s">
        <v>52</v>
      </c>
      <c r="H36" s="132" t="s">
        <v>53</v>
      </c>
      <c r="I36" s="133"/>
      <c r="J36" s="134">
        <f>SUM(J27:J34)</f>
        <v>0</v>
      </c>
      <c r="K36" s="135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5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50000000000003" customHeight="1">
      <c r="B42" s="38"/>
      <c r="C42" s="27" t="s">
        <v>104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5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6.5" customHeight="1">
      <c r="B45" s="38"/>
      <c r="C45" s="39"/>
      <c r="D45" s="39"/>
      <c r="E45" s="346" t="str">
        <f>E7</f>
        <v>Oprava PZS P318 v km 66,164 trati Františkovy Lázně - Aš</v>
      </c>
      <c r="F45" s="347"/>
      <c r="G45" s="347"/>
      <c r="H45" s="347"/>
      <c r="I45" s="115"/>
      <c r="J45" s="39"/>
      <c r="K45" s="42"/>
    </row>
    <row r="46" spans="2:11" s="1" customFormat="1" ht="14.45" customHeight="1">
      <c r="B46" s="38"/>
      <c r="C46" s="34" t="s">
        <v>102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7.25" customHeight="1">
      <c r="B47" s="38"/>
      <c r="C47" s="39"/>
      <c r="D47" s="39"/>
      <c r="E47" s="348" t="str">
        <f>E9</f>
        <v>VRN - Vedlejší rozpočtové náklady</v>
      </c>
      <c r="F47" s="349"/>
      <c r="G47" s="349"/>
      <c r="H47" s="349"/>
      <c r="I47" s="115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24</v>
      </c>
      <c r="D49" s="39"/>
      <c r="E49" s="39"/>
      <c r="F49" s="32" t="str">
        <f>F12</f>
        <v xml:space="preserve"> </v>
      </c>
      <c r="G49" s="39"/>
      <c r="H49" s="39"/>
      <c r="I49" s="116" t="s">
        <v>26</v>
      </c>
      <c r="J49" s="117" t="str">
        <f>IF(J12="","",J12)</f>
        <v>24. 8. 2018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5">
      <c r="B51" s="38"/>
      <c r="C51" s="34" t="s">
        <v>28</v>
      </c>
      <c r="D51" s="39"/>
      <c r="E51" s="39"/>
      <c r="F51" s="32" t="str">
        <f>E15</f>
        <v>Správa železniční dopravní cesty,státní organizace</v>
      </c>
      <c r="G51" s="39"/>
      <c r="H51" s="39"/>
      <c r="I51" s="116" t="s">
        <v>36</v>
      </c>
      <c r="J51" s="315" t="str">
        <f>E21</f>
        <v xml:space="preserve"> </v>
      </c>
      <c r="K51" s="42"/>
    </row>
    <row r="52" spans="2:47" s="1" customFormat="1" ht="14.45" customHeight="1">
      <c r="B52" s="38"/>
      <c r="C52" s="34" t="s">
        <v>34</v>
      </c>
      <c r="D52" s="39"/>
      <c r="E52" s="39"/>
      <c r="F52" s="32" t="str">
        <f>IF(E18="","",E18)</f>
        <v/>
      </c>
      <c r="G52" s="39"/>
      <c r="H52" s="39"/>
      <c r="I52" s="115"/>
      <c r="J52" s="350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105</v>
      </c>
      <c r="D54" s="129"/>
      <c r="E54" s="129"/>
      <c r="F54" s="129"/>
      <c r="G54" s="129"/>
      <c r="H54" s="129"/>
      <c r="I54" s="142"/>
      <c r="J54" s="143" t="s">
        <v>106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107</v>
      </c>
      <c r="D56" s="39"/>
      <c r="E56" s="39"/>
      <c r="F56" s="39"/>
      <c r="G56" s="39"/>
      <c r="H56" s="39"/>
      <c r="I56" s="115"/>
      <c r="J56" s="125">
        <f>J82</f>
        <v>0</v>
      </c>
      <c r="K56" s="42"/>
      <c r="AU56" s="21" t="s">
        <v>108</v>
      </c>
    </row>
    <row r="57" spans="2:47" s="7" customFormat="1" ht="24.95" customHeight="1">
      <c r="B57" s="146"/>
      <c r="C57" s="147"/>
      <c r="D57" s="148" t="s">
        <v>116</v>
      </c>
      <c r="E57" s="149"/>
      <c r="F57" s="149"/>
      <c r="G57" s="149"/>
      <c r="H57" s="149"/>
      <c r="I57" s="150"/>
      <c r="J57" s="151">
        <f>J83</f>
        <v>0</v>
      </c>
      <c r="K57" s="152"/>
    </row>
    <row r="58" spans="2:47" s="7" customFormat="1" ht="24.95" customHeight="1">
      <c r="B58" s="146"/>
      <c r="C58" s="147"/>
      <c r="D58" s="148" t="s">
        <v>630</v>
      </c>
      <c r="E58" s="149"/>
      <c r="F58" s="149"/>
      <c r="G58" s="149"/>
      <c r="H58" s="149"/>
      <c r="I58" s="150"/>
      <c r="J58" s="151">
        <f>J84</f>
        <v>0</v>
      </c>
      <c r="K58" s="152"/>
    </row>
    <row r="59" spans="2:47" s="8" customFormat="1" ht="19.899999999999999" customHeight="1">
      <c r="B59" s="153"/>
      <c r="C59" s="154"/>
      <c r="D59" s="155" t="s">
        <v>631</v>
      </c>
      <c r="E59" s="156"/>
      <c r="F59" s="156"/>
      <c r="G59" s="156"/>
      <c r="H59" s="156"/>
      <c r="I59" s="157"/>
      <c r="J59" s="158">
        <f>J85</f>
        <v>0</v>
      </c>
      <c r="K59" s="159"/>
    </row>
    <row r="60" spans="2:47" s="8" customFormat="1" ht="19.899999999999999" customHeight="1">
      <c r="B60" s="153"/>
      <c r="C60" s="154"/>
      <c r="D60" s="155" t="s">
        <v>632</v>
      </c>
      <c r="E60" s="156"/>
      <c r="F60" s="156"/>
      <c r="G60" s="156"/>
      <c r="H60" s="156"/>
      <c r="I60" s="157"/>
      <c r="J60" s="158">
        <f>J91</f>
        <v>0</v>
      </c>
      <c r="K60" s="159"/>
    </row>
    <row r="61" spans="2:47" s="8" customFormat="1" ht="19.899999999999999" customHeight="1">
      <c r="B61" s="153"/>
      <c r="C61" s="154"/>
      <c r="D61" s="155" t="s">
        <v>633</v>
      </c>
      <c r="E61" s="156"/>
      <c r="F61" s="156"/>
      <c r="G61" s="156"/>
      <c r="H61" s="156"/>
      <c r="I61" s="157"/>
      <c r="J61" s="158">
        <f>J93</f>
        <v>0</v>
      </c>
      <c r="K61" s="159"/>
    </row>
    <row r="62" spans="2:47" s="8" customFormat="1" ht="19.899999999999999" customHeight="1">
      <c r="B62" s="153"/>
      <c r="C62" s="154"/>
      <c r="D62" s="155" t="s">
        <v>634</v>
      </c>
      <c r="E62" s="156"/>
      <c r="F62" s="156"/>
      <c r="G62" s="156"/>
      <c r="H62" s="156"/>
      <c r="I62" s="157"/>
      <c r="J62" s="158">
        <f>J95</f>
        <v>0</v>
      </c>
      <c r="K62" s="159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15"/>
      <c r="J63" s="39"/>
      <c r="K63" s="42"/>
    </row>
    <row r="64" spans="2:47" s="1" customFormat="1" ht="6.95" customHeight="1">
      <c r="B64" s="53"/>
      <c r="C64" s="54"/>
      <c r="D64" s="54"/>
      <c r="E64" s="54"/>
      <c r="F64" s="54"/>
      <c r="G64" s="54"/>
      <c r="H64" s="54"/>
      <c r="I64" s="136"/>
      <c r="J64" s="54"/>
      <c r="K64" s="5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39"/>
      <c r="J68" s="57"/>
      <c r="K68" s="57"/>
      <c r="L68" s="58"/>
    </row>
    <row r="69" spans="2:12" s="1" customFormat="1" ht="36.950000000000003" customHeight="1">
      <c r="B69" s="38"/>
      <c r="C69" s="59" t="s">
        <v>119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12" s="1" customFormat="1" ht="6.95" customHeight="1">
      <c r="B70" s="38"/>
      <c r="C70" s="60"/>
      <c r="D70" s="60"/>
      <c r="E70" s="60"/>
      <c r="F70" s="60"/>
      <c r="G70" s="60"/>
      <c r="H70" s="60"/>
      <c r="I70" s="160"/>
      <c r="J70" s="60"/>
      <c r="K70" s="60"/>
      <c r="L70" s="58"/>
    </row>
    <row r="71" spans="2:12" s="1" customFormat="1" ht="14.45" customHeight="1">
      <c r="B71" s="38"/>
      <c r="C71" s="62" t="s">
        <v>18</v>
      </c>
      <c r="D71" s="60"/>
      <c r="E71" s="60"/>
      <c r="F71" s="60"/>
      <c r="G71" s="60"/>
      <c r="H71" s="60"/>
      <c r="I71" s="160"/>
      <c r="J71" s="60"/>
      <c r="K71" s="60"/>
      <c r="L71" s="58"/>
    </row>
    <row r="72" spans="2:12" s="1" customFormat="1" ht="16.5" customHeight="1">
      <c r="B72" s="38"/>
      <c r="C72" s="60"/>
      <c r="D72" s="60"/>
      <c r="E72" s="351" t="str">
        <f>E7</f>
        <v>Oprava PZS P318 v km 66,164 trati Františkovy Lázně - Aš</v>
      </c>
      <c r="F72" s="352"/>
      <c r="G72" s="352"/>
      <c r="H72" s="352"/>
      <c r="I72" s="160"/>
      <c r="J72" s="60"/>
      <c r="K72" s="60"/>
      <c r="L72" s="58"/>
    </row>
    <row r="73" spans="2:12" s="1" customFormat="1" ht="14.45" customHeight="1">
      <c r="B73" s="38"/>
      <c r="C73" s="62" t="s">
        <v>102</v>
      </c>
      <c r="D73" s="60"/>
      <c r="E73" s="60"/>
      <c r="F73" s="60"/>
      <c r="G73" s="60"/>
      <c r="H73" s="60"/>
      <c r="I73" s="160"/>
      <c r="J73" s="60"/>
      <c r="K73" s="60"/>
      <c r="L73" s="58"/>
    </row>
    <row r="74" spans="2:12" s="1" customFormat="1" ht="17.25" customHeight="1">
      <c r="B74" s="38"/>
      <c r="C74" s="60"/>
      <c r="D74" s="60"/>
      <c r="E74" s="326" t="str">
        <f>E9</f>
        <v>VRN - Vedlejší rozpočtové náklady</v>
      </c>
      <c r="F74" s="353"/>
      <c r="G74" s="353"/>
      <c r="H74" s="353"/>
      <c r="I74" s="160"/>
      <c r="J74" s="60"/>
      <c r="K74" s="60"/>
      <c r="L74" s="58"/>
    </row>
    <row r="75" spans="2:12" s="1" customFormat="1" ht="6.95" customHeight="1">
      <c r="B75" s="38"/>
      <c r="C75" s="60"/>
      <c r="D75" s="60"/>
      <c r="E75" s="60"/>
      <c r="F75" s="60"/>
      <c r="G75" s="60"/>
      <c r="H75" s="60"/>
      <c r="I75" s="160"/>
      <c r="J75" s="60"/>
      <c r="K75" s="60"/>
      <c r="L75" s="58"/>
    </row>
    <row r="76" spans="2:12" s="1" customFormat="1" ht="18" customHeight="1">
      <c r="B76" s="38"/>
      <c r="C76" s="62" t="s">
        <v>24</v>
      </c>
      <c r="D76" s="60"/>
      <c r="E76" s="60"/>
      <c r="F76" s="161" t="str">
        <f>F12</f>
        <v xml:space="preserve"> </v>
      </c>
      <c r="G76" s="60"/>
      <c r="H76" s="60"/>
      <c r="I76" s="162" t="s">
        <v>26</v>
      </c>
      <c r="J76" s="70" t="str">
        <f>IF(J12="","",J12)</f>
        <v>24. 8. 2018</v>
      </c>
      <c r="K76" s="60"/>
      <c r="L76" s="58"/>
    </row>
    <row r="77" spans="2:12" s="1" customFormat="1" ht="6.95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12" s="1" customFormat="1" ht="15">
      <c r="B78" s="38"/>
      <c r="C78" s="62" t="s">
        <v>28</v>
      </c>
      <c r="D78" s="60"/>
      <c r="E78" s="60"/>
      <c r="F78" s="161" t="str">
        <f>E15</f>
        <v>Správa železniční dopravní cesty,státní organizace</v>
      </c>
      <c r="G78" s="60"/>
      <c r="H78" s="60"/>
      <c r="I78" s="162" t="s">
        <v>36</v>
      </c>
      <c r="J78" s="161" t="str">
        <f>E21</f>
        <v xml:space="preserve"> </v>
      </c>
      <c r="K78" s="60"/>
      <c r="L78" s="58"/>
    </row>
    <row r="79" spans="2:12" s="1" customFormat="1" ht="14.45" customHeight="1">
      <c r="B79" s="38"/>
      <c r="C79" s="62" t="s">
        <v>34</v>
      </c>
      <c r="D79" s="60"/>
      <c r="E79" s="60"/>
      <c r="F79" s="161" t="str">
        <f>IF(E18="","",E18)</f>
        <v/>
      </c>
      <c r="G79" s="60"/>
      <c r="H79" s="60"/>
      <c r="I79" s="160"/>
      <c r="J79" s="60"/>
      <c r="K79" s="60"/>
      <c r="L79" s="58"/>
    </row>
    <row r="80" spans="2:12" s="1" customFormat="1" ht="10.35" customHeight="1">
      <c r="B80" s="38"/>
      <c r="C80" s="60"/>
      <c r="D80" s="60"/>
      <c r="E80" s="60"/>
      <c r="F80" s="60"/>
      <c r="G80" s="60"/>
      <c r="H80" s="60"/>
      <c r="I80" s="160"/>
      <c r="J80" s="60"/>
      <c r="K80" s="60"/>
      <c r="L80" s="58"/>
    </row>
    <row r="81" spans="2:65" s="9" customFormat="1" ht="29.25" customHeight="1">
      <c r="B81" s="163"/>
      <c r="C81" s="164" t="s">
        <v>120</v>
      </c>
      <c r="D81" s="165" t="s">
        <v>60</v>
      </c>
      <c r="E81" s="165" t="s">
        <v>56</v>
      </c>
      <c r="F81" s="165" t="s">
        <v>121</v>
      </c>
      <c r="G81" s="165" t="s">
        <v>122</v>
      </c>
      <c r="H81" s="165" t="s">
        <v>123</v>
      </c>
      <c r="I81" s="166" t="s">
        <v>124</v>
      </c>
      <c r="J81" s="165" t="s">
        <v>106</v>
      </c>
      <c r="K81" s="167" t="s">
        <v>125</v>
      </c>
      <c r="L81" s="168"/>
      <c r="M81" s="78" t="s">
        <v>126</v>
      </c>
      <c r="N81" s="79" t="s">
        <v>45</v>
      </c>
      <c r="O81" s="79" t="s">
        <v>127</v>
      </c>
      <c r="P81" s="79" t="s">
        <v>128</v>
      </c>
      <c r="Q81" s="79" t="s">
        <v>129</v>
      </c>
      <c r="R81" s="79" t="s">
        <v>130</v>
      </c>
      <c r="S81" s="79" t="s">
        <v>131</v>
      </c>
      <c r="T81" s="80" t="s">
        <v>132</v>
      </c>
    </row>
    <row r="82" spans="2:65" s="1" customFormat="1" ht="29.25" customHeight="1">
      <c r="B82" s="38"/>
      <c r="C82" s="84" t="s">
        <v>107</v>
      </c>
      <c r="D82" s="60"/>
      <c r="E82" s="60"/>
      <c r="F82" s="60"/>
      <c r="G82" s="60"/>
      <c r="H82" s="60"/>
      <c r="I82" s="160"/>
      <c r="J82" s="169">
        <f>BK82</f>
        <v>0</v>
      </c>
      <c r="K82" s="60"/>
      <c r="L82" s="58"/>
      <c r="M82" s="81"/>
      <c r="N82" s="82"/>
      <c r="O82" s="82"/>
      <c r="P82" s="170">
        <f>P83+P84</f>
        <v>0</v>
      </c>
      <c r="Q82" s="82"/>
      <c r="R82" s="170">
        <f>R83+R84</f>
        <v>0</v>
      </c>
      <c r="S82" s="82"/>
      <c r="T82" s="171">
        <f>T83+T84</f>
        <v>0</v>
      </c>
      <c r="AT82" s="21" t="s">
        <v>74</v>
      </c>
      <c r="AU82" s="21" t="s">
        <v>108</v>
      </c>
      <c r="BK82" s="172">
        <f>BK83+BK84</f>
        <v>0</v>
      </c>
    </row>
    <row r="83" spans="2:65" s="10" customFormat="1" ht="37.35" customHeight="1">
      <c r="B83" s="173"/>
      <c r="C83" s="174"/>
      <c r="D83" s="175" t="s">
        <v>74</v>
      </c>
      <c r="E83" s="176" t="s">
        <v>417</v>
      </c>
      <c r="F83" s="176" t="s">
        <v>418</v>
      </c>
      <c r="G83" s="174"/>
      <c r="H83" s="174"/>
      <c r="I83" s="177"/>
      <c r="J83" s="178">
        <f>BK83</f>
        <v>0</v>
      </c>
      <c r="K83" s="174"/>
      <c r="L83" s="179"/>
      <c r="M83" s="180"/>
      <c r="N83" s="181"/>
      <c r="O83" s="181"/>
      <c r="P83" s="182">
        <v>0</v>
      </c>
      <c r="Q83" s="181"/>
      <c r="R83" s="182">
        <v>0</v>
      </c>
      <c r="S83" s="181"/>
      <c r="T83" s="183">
        <v>0</v>
      </c>
      <c r="AR83" s="184" t="s">
        <v>142</v>
      </c>
      <c r="AT83" s="185" t="s">
        <v>74</v>
      </c>
      <c r="AU83" s="185" t="s">
        <v>75</v>
      </c>
      <c r="AY83" s="184" t="s">
        <v>135</v>
      </c>
      <c r="BK83" s="186">
        <v>0</v>
      </c>
    </row>
    <row r="84" spans="2:65" s="10" customFormat="1" ht="24.95" customHeight="1">
      <c r="B84" s="173"/>
      <c r="C84" s="174"/>
      <c r="D84" s="175" t="s">
        <v>74</v>
      </c>
      <c r="E84" s="176" t="s">
        <v>92</v>
      </c>
      <c r="F84" s="176" t="s">
        <v>635</v>
      </c>
      <c r="G84" s="174"/>
      <c r="H84" s="174"/>
      <c r="I84" s="177"/>
      <c r="J84" s="178">
        <f>BK84</f>
        <v>0</v>
      </c>
      <c r="K84" s="174"/>
      <c r="L84" s="179"/>
      <c r="M84" s="180"/>
      <c r="N84" s="181"/>
      <c r="O84" s="181"/>
      <c r="P84" s="182">
        <f>P85+P91+P93+P95</f>
        <v>0</v>
      </c>
      <c r="Q84" s="181"/>
      <c r="R84" s="182">
        <f>R85+R91+R93+R95</f>
        <v>0</v>
      </c>
      <c r="S84" s="181"/>
      <c r="T84" s="183">
        <f>T85+T91+T93+T95</f>
        <v>0</v>
      </c>
      <c r="AR84" s="184" t="s">
        <v>156</v>
      </c>
      <c r="AT84" s="185" t="s">
        <v>74</v>
      </c>
      <c r="AU84" s="185" t="s">
        <v>75</v>
      </c>
      <c r="AY84" s="184" t="s">
        <v>135</v>
      </c>
      <c r="BK84" s="186">
        <f>BK85+BK91+BK93+BK95</f>
        <v>0</v>
      </c>
    </row>
    <row r="85" spans="2:65" s="10" customFormat="1" ht="19.899999999999999" customHeight="1">
      <c r="B85" s="173"/>
      <c r="C85" s="174"/>
      <c r="D85" s="175" t="s">
        <v>74</v>
      </c>
      <c r="E85" s="209" t="s">
        <v>636</v>
      </c>
      <c r="F85" s="209" t="s">
        <v>637</v>
      </c>
      <c r="G85" s="174"/>
      <c r="H85" s="174"/>
      <c r="I85" s="177"/>
      <c r="J85" s="210">
        <f>BK85</f>
        <v>0</v>
      </c>
      <c r="K85" s="174"/>
      <c r="L85" s="179"/>
      <c r="M85" s="180"/>
      <c r="N85" s="181"/>
      <c r="O85" s="181"/>
      <c r="P85" s="182">
        <f>SUM(P86:P90)</f>
        <v>0</v>
      </c>
      <c r="Q85" s="181"/>
      <c r="R85" s="182">
        <f>SUM(R86:R90)</f>
        <v>0</v>
      </c>
      <c r="S85" s="181"/>
      <c r="T85" s="183">
        <f>SUM(T86:T90)</f>
        <v>0</v>
      </c>
      <c r="AR85" s="184" t="s">
        <v>156</v>
      </c>
      <c r="AT85" s="185" t="s">
        <v>74</v>
      </c>
      <c r="AU85" s="185" t="s">
        <v>83</v>
      </c>
      <c r="AY85" s="184" t="s">
        <v>135</v>
      </c>
      <c r="BK85" s="186">
        <f>SUM(BK86:BK90)</f>
        <v>0</v>
      </c>
    </row>
    <row r="86" spans="2:65" s="1" customFormat="1" ht="16.5" customHeight="1">
      <c r="B86" s="38"/>
      <c r="C86" s="200" t="s">
        <v>83</v>
      </c>
      <c r="D86" s="200" t="s">
        <v>181</v>
      </c>
      <c r="E86" s="201" t="s">
        <v>638</v>
      </c>
      <c r="F86" s="202" t="s">
        <v>639</v>
      </c>
      <c r="G86" s="203" t="s">
        <v>640</v>
      </c>
      <c r="H86" s="219"/>
      <c r="I86" s="205"/>
      <c r="J86" s="206">
        <f>ROUND(I86*H86,2)</f>
        <v>0</v>
      </c>
      <c r="K86" s="202" t="s">
        <v>140</v>
      </c>
      <c r="L86" s="58"/>
      <c r="M86" s="207" t="s">
        <v>37</v>
      </c>
      <c r="N86" s="208" t="s">
        <v>48</v>
      </c>
      <c r="O86" s="39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AR86" s="21" t="s">
        <v>641</v>
      </c>
      <c r="AT86" s="21" t="s">
        <v>181</v>
      </c>
      <c r="AU86" s="21" t="s">
        <v>85</v>
      </c>
      <c r="AY86" s="21" t="s">
        <v>135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21" t="s">
        <v>142</v>
      </c>
      <c r="BK86" s="199">
        <f>ROUND(I86*H86,2)</f>
        <v>0</v>
      </c>
      <c r="BL86" s="21" t="s">
        <v>641</v>
      </c>
      <c r="BM86" s="21" t="s">
        <v>642</v>
      </c>
    </row>
    <row r="87" spans="2:65" s="1" customFormat="1" ht="16.5" customHeight="1">
      <c r="B87" s="38"/>
      <c r="C87" s="200" t="s">
        <v>85</v>
      </c>
      <c r="D87" s="200" t="s">
        <v>181</v>
      </c>
      <c r="E87" s="201" t="s">
        <v>643</v>
      </c>
      <c r="F87" s="202" t="s">
        <v>644</v>
      </c>
      <c r="G87" s="203" t="s">
        <v>640</v>
      </c>
      <c r="H87" s="219"/>
      <c r="I87" s="205"/>
      <c r="J87" s="206">
        <f>ROUND(I87*H87,2)</f>
        <v>0</v>
      </c>
      <c r="K87" s="202" t="s">
        <v>140</v>
      </c>
      <c r="L87" s="58"/>
      <c r="M87" s="207" t="s">
        <v>37</v>
      </c>
      <c r="N87" s="208" t="s">
        <v>48</v>
      </c>
      <c r="O87" s="39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AR87" s="21" t="s">
        <v>641</v>
      </c>
      <c r="AT87" s="21" t="s">
        <v>181</v>
      </c>
      <c r="AU87" s="21" t="s">
        <v>85</v>
      </c>
      <c r="AY87" s="21" t="s">
        <v>135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21" t="s">
        <v>142</v>
      </c>
      <c r="BK87" s="199">
        <f>ROUND(I87*H87,2)</f>
        <v>0</v>
      </c>
      <c r="BL87" s="21" t="s">
        <v>641</v>
      </c>
      <c r="BM87" s="21" t="s">
        <v>645</v>
      </c>
    </row>
    <row r="88" spans="2:65" s="1" customFormat="1" ht="16.5" customHeight="1">
      <c r="B88" s="38"/>
      <c r="C88" s="200" t="s">
        <v>176</v>
      </c>
      <c r="D88" s="200" t="s">
        <v>181</v>
      </c>
      <c r="E88" s="201" t="s">
        <v>646</v>
      </c>
      <c r="F88" s="202" t="s">
        <v>647</v>
      </c>
      <c r="G88" s="203" t="s">
        <v>640</v>
      </c>
      <c r="H88" s="219"/>
      <c r="I88" s="205"/>
      <c r="J88" s="206">
        <f>ROUND(I88*H88,2)</f>
        <v>0</v>
      </c>
      <c r="K88" s="202" t="s">
        <v>140</v>
      </c>
      <c r="L88" s="58"/>
      <c r="M88" s="207" t="s">
        <v>37</v>
      </c>
      <c r="N88" s="208" t="s">
        <v>48</v>
      </c>
      <c r="O88" s="39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AR88" s="21" t="s">
        <v>641</v>
      </c>
      <c r="AT88" s="21" t="s">
        <v>181</v>
      </c>
      <c r="AU88" s="21" t="s">
        <v>85</v>
      </c>
      <c r="AY88" s="21" t="s">
        <v>135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21" t="s">
        <v>142</v>
      </c>
      <c r="BK88" s="199">
        <f>ROUND(I88*H88,2)</f>
        <v>0</v>
      </c>
      <c r="BL88" s="21" t="s">
        <v>641</v>
      </c>
      <c r="BM88" s="21" t="s">
        <v>648</v>
      </c>
    </row>
    <row r="89" spans="2:65" s="1" customFormat="1" ht="27">
      <c r="B89" s="38"/>
      <c r="C89" s="60"/>
      <c r="D89" s="211" t="s">
        <v>484</v>
      </c>
      <c r="E89" s="60"/>
      <c r="F89" s="212" t="s">
        <v>649</v>
      </c>
      <c r="G89" s="60"/>
      <c r="H89" s="60"/>
      <c r="I89" s="160"/>
      <c r="J89" s="60"/>
      <c r="K89" s="60"/>
      <c r="L89" s="58"/>
      <c r="M89" s="213"/>
      <c r="N89" s="39"/>
      <c r="O89" s="39"/>
      <c r="P89" s="39"/>
      <c r="Q89" s="39"/>
      <c r="R89" s="39"/>
      <c r="S89" s="39"/>
      <c r="T89" s="75"/>
      <c r="AT89" s="21" t="s">
        <v>484</v>
      </c>
      <c r="AU89" s="21" t="s">
        <v>85</v>
      </c>
    </row>
    <row r="90" spans="2:65" s="11" customFormat="1" ht="13.5">
      <c r="B90" s="220"/>
      <c r="C90" s="221"/>
      <c r="D90" s="211" t="s">
        <v>650</v>
      </c>
      <c r="E90" s="221"/>
      <c r="F90" s="222" t="s">
        <v>651</v>
      </c>
      <c r="G90" s="221"/>
      <c r="H90" s="223">
        <v>6.4</v>
      </c>
      <c r="I90" s="224"/>
      <c r="J90" s="221"/>
      <c r="K90" s="221"/>
      <c r="L90" s="225"/>
      <c r="M90" s="226"/>
      <c r="N90" s="227"/>
      <c r="O90" s="227"/>
      <c r="P90" s="227"/>
      <c r="Q90" s="227"/>
      <c r="R90" s="227"/>
      <c r="S90" s="227"/>
      <c r="T90" s="228"/>
      <c r="AT90" s="229" t="s">
        <v>650</v>
      </c>
      <c r="AU90" s="229" t="s">
        <v>85</v>
      </c>
      <c r="AV90" s="11" t="s">
        <v>85</v>
      </c>
      <c r="AW90" s="11" t="s">
        <v>6</v>
      </c>
      <c r="AX90" s="11" t="s">
        <v>83</v>
      </c>
      <c r="AY90" s="229" t="s">
        <v>135</v>
      </c>
    </row>
    <row r="91" spans="2:65" s="10" customFormat="1" ht="29.85" customHeight="1">
      <c r="B91" s="173"/>
      <c r="C91" s="174"/>
      <c r="D91" s="175" t="s">
        <v>74</v>
      </c>
      <c r="E91" s="209" t="s">
        <v>652</v>
      </c>
      <c r="F91" s="209" t="s">
        <v>653</v>
      </c>
      <c r="G91" s="174"/>
      <c r="H91" s="174"/>
      <c r="I91" s="177"/>
      <c r="J91" s="210">
        <f>BK91</f>
        <v>0</v>
      </c>
      <c r="K91" s="174"/>
      <c r="L91" s="179"/>
      <c r="M91" s="180"/>
      <c r="N91" s="181"/>
      <c r="O91" s="181"/>
      <c r="P91" s="182">
        <f>P92</f>
        <v>0</v>
      </c>
      <c r="Q91" s="181"/>
      <c r="R91" s="182">
        <f>R92</f>
        <v>0</v>
      </c>
      <c r="S91" s="181"/>
      <c r="T91" s="183">
        <f>T92</f>
        <v>0</v>
      </c>
      <c r="AR91" s="184" t="s">
        <v>156</v>
      </c>
      <c r="AT91" s="185" t="s">
        <v>74</v>
      </c>
      <c r="AU91" s="185" t="s">
        <v>83</v>
      </c>
      <c r="AY91" s="184" t="s">
        <v>135</v>
      </c>
      <c r="BK91" s="186">
        <f>BK92</f>
        <v>0</v>
      </c>
    </row>
    <row r="92" spans="2:65" s="1" customFormat="1" ht="16.5" customHeight="1">
      <c r="B92" s="38"/>
      <c r="C92" s="200" t="s">
        <v>180</v>
      </c>
      <c r="D92" s="200" t="s">
        <v>181</v>
      </c>
      <c r="E92" s="201" t="s">
        <v>654</v>
      </c>
      <c r="F92" s="202" t="s">
        <v>655</v>
      </c>
      <c r="G92" s="203" t="s">
        <v>640</v>
      </c>
      <c r="H92" s="219"/>
      <c r="I92" s="205"/>
      <c r="J92" s="206">
        <f>ROUND(I92*H92,2)</f>
        <v>0</v>
      </c>
      <c r="K92" s="202" t="s">
        <v>140</v>
      </c>
      <c r="L92" s="58"/>
      <c r="M92" s="207" t="s">
        <v>37</v>
      </c>
      <c r="N92" s="208" t="s">
        <v>48</v>
      </c>
      <c r="O92" s="39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AR92" s="21" t="s">
        <v>641</v>
      </c>
      <c r="AT92" s="21" t="s">
        <v>181</v>
      </c>
      <c r="AU92" s="21" t="s">
        <v>85</v>
      </c>
      <c r="AY92" s="21" t="s">
        <v>135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21" t="s">
        <v>142</v>
      </c>
      <c r="BK92" s="199">
        <f>ROUND(I92*H92,2)</f>
        <v>0</v>
      </c>
      <c r="BL92" s="21" t="s">
        <v>641</v>
      </c>
      <c r="BM92" s="21" t="s">
        <v>656</v>
      </c>
    </row>
    <row r="93" spans="2:65" s="10" customFormat="1" ht="29.85" customHeight="1">
      <c r="B93" s="173"/>
      <c r="C93" s="174"/>
      <c r="D93" s="175" t="s">
        <v>74</v>
      </c>
      <c r="E93" s="209" t="s">
        <v>657</v>
      </c>
      <c r="F93" s="209" t="s">
        <v>658</v>
      </c>
      <c r="G93" s="174"/>
      <c r="H93" s="174"/>
      <c r="I93" s="177"/>
      <c r="J93" s="210">
        <f>BK93</f>
        <v>0</v>
      </c>
      <c r="K93" s="174"/>
      <c r="L93" s="179"/>
      <c r="M93" s="180"/>
      <c r="N93" s="181"/>
      <c r="O93" s="181"/>
      <c r="P93" s="182">
        <f>P94</f>
        <v>0</v>
      </c>
      <c r="Q93" s="181"/>
      <c r="R93" s="182">
        <f>R94</f>
        <v>0</v>
      </c>
      <c r="S93" s="181"/>
      <c r="T93" s="183">
        <f>T94</f>
        <v>0</v>
      </c>
      <c r="AR93" s="184" t="s">
        <v>156</v>
      </c>
      <c r="AT93" s="185" t="s">
        <v>74</v>
      </c>
      <c r="AU93" s="185" t="s">
        <v>83</v>
      </c>
      <c r="AY93" s="184" t="s">
        <v>135</v>
      </c>
      <c r="BK93" s="186">
        <f>BK94</f>
        <v>0</v>
      </c>
    </row>
    <row r="94" spans="2:65" s="1" customFormat="1" ht="16.5" customHeight="1">
      <c r="B94" s="38"/>
      <c r="C94" s="200" t="s">
        <v>185</v>
      </c>
      <c r="D94" s="200" t="s">
        <v>181</v>
      </c>
      <c r="E94" s="201" t="s">
        <v>659</v>
      </c>
      <c r="F94" s="202" t="s">
        <v>660</v>
      </c>
      <c r="G94" s="203" t="s">
        <v>661</v>
      </c>
      <c r="H94" s="204">
        <v>1</v>
      </c>
      <c r="I94" s="205"/>
      <c r="J94" s="206">
        <f>ROUND(I94*H94,2)</f>
        <v>0</v>
      </c>
      <c r="K94" s="202" t="s">
        <v>140</v>
      </c>
      <c r="L94" s="58"/>
      <c r="M94" s="207" t="s">
        <v>37</v>
      </c>
      <c r="N94" s="208" t="s">
        <v>48</v>
      </c>
      <c r="O94" s="39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AR94" s="21" t="s">
        <v>641</v>
      </c>
      <c r="AT94" s="21" t="s">
        <v>181</v>
      </c>
      <c r="AU94" s="21" t="s">
        <v>85</v>
      </c>
      <c r="AY94" s="21" t="s">
        <v>135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21" t="s">
        <v>142</v>
      </c>
      <c r="BK94" s="199">
        <f>ROUND(I94*H94,2)</f>
        <v>0</v>
      </c>
      <c r="BL94" s="21" t="s">
        <v>641</v>
      </c>
      <c r="BM94" s="21" t="s">
        <v>662</v>
      </c>
    </row>
    <row r="95" spans="2:65" s="10" customFormat="1" ht="29.85" customHeight="1">
      <c r="B95" s="173"/>
      <c r="C95" s="174"/>
      <c r="D95" s="175" t="s">
        <v>74</v>
      </c>
      <c r="E95" s="209" t="s">
        <v>663</v>
      </c>
      <c r="F95" s="209" t="s">
        <v>664</v>
      </c>
      <c r="G95" s="174"/>
      <c r="H95" s="174"/>
      <c r="I95" s="177"/>
      <c r="J95" s="210">
        <f>BK95</f>
        <v>0</v>
      </c>
      <c r="K95" s="174"/>
      <c r="L95" s="179"/>
      <c r="M95" s="180"/>
      <c r="N95" s="181"/>
      <c r="O95" s="181"/>
      <c r="P95" s="182">
        <f>SUM(P96:P98)</f>
        <v>0</v>
      </c>
      <c r="Q95" s="181"/>
      <c r="R95" s="182">
        <f>SUM(R96:R98)</f>
        <v>0</v>
      </c>
      <c r="S95" s="181"/>
      <c r="T95" s="183">
        <f>SUM(T96:T98)</f>
        <v>0</v>
      </c>
      <c r="AR95" s="184" t="s">
        <v>156</v>
      </c>
      <c r="AT95" s="185" t="s">
        <v>74</v>
      </c>
      <c r="AU95" s="185" t="s">
        <v>83</v>
      </c>
      <c r="AY95" s="184" t="s">
        <v>135</v>
      </c>
      <c r="BK95" s="186">
        <f>SUM(BK96:BK98)</f>
        <v>0</v>
      </c>
    </row>
    <row r="96" spans="2:65" s="1" customFormat="1" ht="51" customHeight="1">
      <c r="B96" s="38"/>
      <c r="C96" s="200" t="s">
        <v>189</v>
      </c>
      <c r="D96" s="200" t="s">
        <v>181</v>
      </c>
      <c r="E96" s="201" t="s">
        <v>665</v>
      </c>
      <c r="F96" s="202" t="s">
        <v>666</v>
      </c>
      <c r="G96" s="203" t="s">
        <v>192</v>
      </c>
      <c r="H96" s="204">
        <v>1</v>
      </c>
      <c r="I96" s="205"/>
      <c r="J96" s="206">
        <f>ROUND(I96*H96,2)</f>
        <v>0</v>
      </c>
      <c r="K96" s="202" t="s">
        <v>140</v>
      </c>
      <c r="L96" s="58"/>
      <c r="M96" s="207" t="s">
        <v>37</v>
      </c>
      <c r="N96" s="208" t="s">
        <v>48</v>
      </c>
      <c r="O96" s="39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AR96" s="21" t="s">
        <v>228</v>
      </c>
      <c r="AT96" s="21" t="s">
        <v>181</v>
      </c>
      <c r="AU96" s="21" t="s">
        <v>85</v>
      </c>
      <c r="AY96" s="21" t="s">
        <v>135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21" t="s">
        <v>142</v>
      </c>
      <c r="BK96" s="199">
        <f>ROUND(I96*H96,2)</f>
        <v>0</v>
      </c>
      <c r="BL96" s="21" t="s">
        <v>228</v>
      </c>
      <c r="BM96" s="21" t="s">
        <v>667</v>
      </c>
    </row>
    <row r="97" spans="2:65" s="1" customFormat="1" ht="38.25" customHeight="1">
      <c r="B97" s="38"/>
      <c r="C97" s="200" t="s">
        <v>194</v>
      </c>
      <c r="D97" s="200" t="s">
        <v>181</v>
      </c>
      <c r="E97" s="201" t="s">
        <v>668</v>
      </c>
      <c r="F97" s="202" t="s">
        <v>669</v>
      </c>
      <c r="G97" s="203" t="s">
        <v>192</v>
      </c>
      <c r="H97" s="204">
        <v>1</v>
      </c>
      <c r="I97" s="205"/>
      <c r="J97" s="206">
        <f>ROUND(I97*H97,2)</f>
        <v>0</v>
      </c>
      <c r="K97" s="202" t="s">
        <v>140</v>
      </c>
      <c r="L97" s="58"/>
      <c r="M97" s="207" t="s">
        <v>37</v>
      </c>
      <c r="N97" s="208" t="s">
        <v>48</v>
      </c>
      <c r="O97" s="39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AR97" s="21" t="s">
        <v>228</v>
      </c>
      <c r="AT97" s="21" t="s">
        <v>181</v>
      </c>
      <c r="AU97" s="21" t="s">
        <v>85</v>
      </c>
      <c r="AY97" s="21" t="s">
        <v>135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21" t="s">
        <v>142</v>
      </c>
      <c r="BK97" s="199">
        <f>ROUND(I97*H97,2)</f>
        <v>0</v>
      </c>
      <c r="BL97" s="21" t="s">
        <v>228</v>
      </c>
      <c r="BM97" s="21" t="s">
        <v>670</v>
      </c>
    </row>
    <row r="98" spans="2:65" s="1" customFormat="1" ht="38.25" customHeight="1">
      <c r="B98" s="38"/>
      <c r="C98" s="200" t="s">
        <v>172</v>
      </c>
      <c r="D98" s="200" t="s">
        <v>181</v>
      </c>
      <c r="E98" s="201" t="s">
        <v>671</v>
      </c>
      <c r="F98" s="202" t="s">
        <v>672</v>
      </c>
      <c r="G98" s="203" t="s">
        <v>192</v>
      </c>
      <c r="H98" s="204">
        <v>1</v>
      </c>
      <c r="I98" s="205"/>
      <c r="J98" s="206">
        <f>ROUND(I98*H98,2)</f>
        <v>0</v>
      </c>
      <c r="K98" s="202" t="s">
        <v>140</v>
      </c>
      <c r="L98" s="58"/>
      <c r="M98" s="207" t="s">
        <v>37</v>
      </c>
      <c r="N98" s="214" t="s">
        <v>48</v>
      </c>
      <c r="O98" s="215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AR98" s="21" t="s">
        <v>641</v>
      </c>
      <c r="AT98" s="21" t="s">
        <v>181</v>
      </c>
      <c r="AU98" s="21" t="s">
        <v>85</v>
      </c>
      <c r="AY98" s="21" t="s">
        <v>135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21" t="s">
        <v>142</v>
      </c>
      <c r="BK98" s="199">
        <f>ROUND(I98*H98,2)</f>
        <v>0</v>
      </c>
      <c r="BL98" s="21" t="s">
        <v>641</v>
      </c>
      <c r="BM98" s="21" t="s">
        <v>673</v>
      </c>
    </row>
    <row r="99" spans="2:65" s="1" customFormat="1" ht="6.95" customHeight="1">
      <c r="B99" s="53"/>
      <c r="C99" s="54"/>
      <c r="D99" s="54"/>
      <c r="E99" s="54"/>
      <c r="F99" s="54"/>
      <c r="G99" s="54"/>
      <c r="H99" s="54"/>
      <c r="I99" s="136"/>
      <c r="J99" s="54"/>
      <c r="K99" s="54"/>
      <c r="L99" s="58"/>
    </row>
  </sheetData>
  <sheetProtection algorithmName="SHA-512" hashValue="rwbt26bGn/9sJNweeHdQ7NDBNqRLdCsyVSrZu3sA6hP9wS4xE82inKIbAPX3gAJ4fdtHwvQF9KG7nFoYdSZZig==" saltValue="9gL37778/5qgDAxTv9X0NusoZ4p02BXONj066EVVdofuYt+Yv9aBjzexHQOAMCU0rAjQm63u2ETvAbIY8sGTog==" spinCount="100000" sheet="1" objects="1" scenarios="1" formatColumns="0" formatRows="0" autoFilter="0"/>
  <autoFilter ref="C81:K98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zakázky'!C2" display="Rekapitulace zakázk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1"/>
  <sheetViews>
    <sheetView showGridLines="0" workbookViewId="0"/>
  </sheetViews>
  <sheetFormatPr defaultRowHeight="13.5"/>
  <cols>
    <col min="1" max="1" width="8.33203125" style="230" customWidth="1"/>
    <col min="2" max="2" width="1.6640625" style="230" customWidth="1"/>
    <col min="3" max="4" width="5" style="230" customWidth="1"/>
    <col min="5" max="5" width="11.6640625" style="230" customWidth="1"/>
    <col min="6" max="6" width="9.1640625" style="230" customWidth="1"/>
    <col min="7" max="7" width="5" style="230" customWidth="1"/>
    <col min="8" max="8" width="77.83203125" style="230" customWidth="1"/>
    <col min="9" max="10" width="20" style="230" customWidth="1"/>
    <col min="11" max="11" width="1.6640625" style="230" customWidth="1"/>
  </cols>
  <sheetData>
    <row r="1" spans="2:11" ht="37.5" customHeight="1"/>
    <row r="2" spans="2:1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2" customFormat="1" ht="45" customHeight="1">
      <c r="B3" s="234"/>
      <c r="C3" s="360" t="s">
        <v>674</v>
      </c>
      <c r="D3" s="360"/>
      <c r="E3" s="360"/>
      <c r="F3" s="360"/>
      <c r="G3" s="360"/>
      <c r="H3" s="360"/>
      <c r="I3" s="360"/>
      <c r="J3" s="360"/>
      <c r="K3" s="235"/>
    </row>
    <row r="4" spans="2:11" ht="25.5" customHeight="1">
      <c r="B4" s="236"/>
      <c r="C4" s="362" t="s">
        <v>675</v>
      </c>
      <c r="D4" s="362"/>
      <c r="E4" s="362"/>
      <c r="F4" s="362"/>
      <c r="G4" s="362"/>
      <c r="H4" s="362"/>
      <c r="I4" s="362"/>
      <c r="J4" s="362"/>
      <c r="K4" s="237"/>
    </row>
    <row r="5" spans="2:11" ht="5.25" customHeight="1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ht="15" customHeight="1">
      <c r="B6" s="236"/>
      <c r="C6" s="358" t="s">
        <v>676</v>
      </c>
      <c r="D6" s="358"/>
      <c r="E6" s="358"/>
      <c r="F6" s="358"/>
      <c r="G6" s="358"/>
      <c r="H6" s="358"/>
      <c r="I6" s="358"/>
      <c r="J6" s="358"/>
      <c r="K6" s="237"/>
    </row>
    <row r="7" spans="2:11" ht="15" customHeight="1">
      <c r="B7" s="240"/>
      <c r="C7" s="358" t="s">
        <v>677</v>
      </c>
      <c r="D7" s="358"/>
      <c r="E7" s="358"/>
      <c r="F7" s="358"/>
      <c r="G7" s="358"/>
      <c r="H7" s="358"/>
      <c r="I7" s="358"/>
      <c r="J7" s="358"/>
      <c r="K7" s="237"/>
    </row>
    <row r="8" spans="2:1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ht="15" customHeight="1">
      <c r="B9" s="240"/>
      <c r="C9" s="358" t="s">
        <v>678</v>
      </c>
      <c r="D9" s="358"/>
      <c r="E9" s="358"/>
      <c r="F9" s="358"/>
      <c r="G9" s="358"/>
      <c r="H9" s="358"/>
      <c r="I9" s="358"/>
      <c r="J9" s="358"/>
      <c r="K9" s="237"/>
    </row>
    <row r="10" spans="2:11" ht="15" customHeight="1">
      <c r="B10" s="240"/>
      <c r="C10" s="239"/>
      <c r="D10" s="358" t="s">
        <v>679</v>
      </c>
      <c r="E10" s="358"/>
      <c r="F10" s="358"/>
      <c r="G10" s="358"/>
      <c r="H10" s="358"/>
      <c r="I10" s="358"/>
      <c r="J10" s="358"/>
      <c r="K10" s="237"/>
    </row>
    <row r="11" spans="2:11" ht="15" customHeight="1">
      <c r="B11" s="240"/>
      <c r="C11" s="241"/>
      <c r="D11" s="358" t="s">
        <v>680</v>
      </c>
      <c r="E11" s="358"/>
      <c r="F11" s="358"/>
      <c r="G11" s="358"/>
      <c r="H11" s="358"/>
      <c r="I11" s="358"/>
      <c r="J11" s="358"/>
      <c r="K11" s="237"/>
    </row>
    <row r="12" spans="2:11" ht="12.75" customHeight="1">
      <c r="B12" s="240"/>
      <c r="C12" s="241"/>
      <c r="D12" s="241"/>
      <c r="E12" s="241"/>
      <c r="F12" s="241"/>
      <c r="G12" s="241"/>
      <c r="H12" s="241"/>
      <c r="I12" s="241"/>
      <c r="J12" s="241"/>
      <c r="K12" s="237"/>
    </row>
    <row r="13" spans="2:11" ht="15" customHeight="1">
      <c r="B13" s="240"/>
      <c r="C13" s="241"/>
      <c r="D13" s="358" t="s">
        <v>681</v>
      </c>
      <c r="E13" s="358"/>
      <c r="F13" s="358"/>
      <c r="G13" s="358"/>
      <c r="H13" s="358"/>
      <c r="I13" s="358"/>
      <c r="J13" s="358"/>
      <c r="K13" s="237"/>
    </row>
    <row r="14" spans="2:11" ht="15" customHeight="1">
      <c r="B14" s="240"/>
      <c r="C14" s="241"/>
      <c r="D14" s="358" t="s">
        <v>682</v>
      </c>
      <c r="E14" s="358"/>
      <c r="F14" s="358"/>
      <c r="G14" s="358"/>
      <c r="H14" s="358"/>
      <c r="I14" s="358"/>
      <c r="J14" s="358"/>
      <c r="K14" s="237"/>
    </row>
    <row r="15" spans="2:11" ht="15" customHeight="1">
      <c r="B15" s="240"/>
      <c r="C15" s="241"/>
      <c r="D15" s="358" t="s">
        <v>683</v>
      </c>
      <c r="E15" s="358"/>
      <c r="F15" s="358"/>
      <c r="G15" s="358"/>
      <c r="H15" s="358"/>
      <c r="I15" s="358"/>
      <c r="J15" s="358"/>
      <c r="K15" s="237"/>
    </row>
    <row r="16" spans="2:11" ht="15" customHeight="1">
      <c r="B16" s="240"/>
      <c r="C16" s="241"/>
      <c r="D16" s="241"/>
      <c r="E16" s="242" t="s">
        <v>684</v>
      </c>
      <c r="F16" s="358" t="s">
        <v>685</v>
      </c>
      <c r="G16" s="358"/>
      <c r="H16" s="358"/>
      <c r="I16" s="358"/>
      <c r="J16" s="358"/>
      <c r="K16" s="237"/>
    </row>
    <row r="17" spans="2:11" ht="15" customHeight="1">
      <c r="B17" s="240"/>
      <c r="C17" s="241"/>
      <c r="D17" s="241"/>
      <c r="E17" s="242" t="s">
        <v>82</v>
      </c>
      <c r="F17" s="358" t="s">
        <v>686</v>
      </c>
      <c r="G17" s="358"/>
      <c r="H17" s="358"/>
      <c r="I17" s="358"/>
      <c r="J17" s="358"/>
      <c r="K17" s="237"/>
    </row>
    <row r="18" spans="2:11" ht="15" customHeight="1">
      <c r="B18" s="240"/>
      <c r="C18" s="241"/>
      <c r="D18" s="241"/>
      <c r="E18" s="242" t="s">
        <v>687</v>
      </c>
      <c r="F18" s="358" t="s">
        <v>688</v>
      </c>
      <c r="G18" s="358"/>
      <c r="H18" s="358"/>
      <c r="I18" s="358"/>
      <c r="J18" s="358"/>
      <c r="K18" s="237"/>
    </row>
    <row r="19" spans="2:11" ht="15" customHeight="1">
      <c r="B19" s="240"/>
      <c r="C19" s="241"/>
      <c r="D19" s="241"/>
      <c r="E19" s="242" t="s">
        <v>94</v>
      </c>
      <c r="F19" s="358" t="s">
        <v>689</v>
      </c>
      <c r="G19" s="358"/>
      <c r="H19" s="358"/>
      <c r="I19" s="358"/>
      <c r="J19" s="358"/>
      <c r="K19" s="237"/>
    </row>
    <row r="20" spans="2:11" ht="15" customHeight="1">
      <c r="B20" s="240"/>
      <c r="C20" s="241"/>
      <c r="D20" s="241"/>
      <c r="E20" s="242" t="s">
        <v>417</v>
      </c>
      <c r="F20" s="358" t="s">
        <v>418</v>
      </c>
      <c r="G20" s="358"/>
      <c r="H20" s="358"/>
      <c r="I20" s="358"/>
      <c r="J20" s="358"/>
      <c r="K20" s="237"/>
    </row>
    <row r="21" spans="2:11" ht="15" customHeight="1">
      <c r="B21" s="240"/>
      <c r="C21" s="241"/>
      <c r="D21" s="241"/>
      <c r="E21" s="242" t="s">
        <v>690</v>
      </c>
      <c r="F21" s="358" t="s">
        <v>691</v>
      </c>
      <c r="G21" s="358"/>
      <c r="H21" s="358"/>
      <c r="I21" s="358"/>
      <c r="J21" s="358"/>
      <c r="K21" s="237"/>
    </row>
    <row r="22" spans="2:11" ht="12.75" customHeight="1">
      <c r="B22" s="240"/>
      <c r="C22" s="241"/>
      <c r="D22" s="241"/>
      <c r="E22" s="241"/>
      <c r="F22" s="241"/>
      <c r="G22" s="241"/>
      <c r="H22" s="241"/>
      <c r="I22" s="241"/>
      <c r="J22" s="241"/>
      <c r="K22" s="237"/>
    </row>
    <row r="23" spans="2:11" ht="15" customHeight="1">
      <c r="B23" s="240"/>
      <c r="C23" s="358" t="s">
        <v>692</v>
      </c>
      <c r="D23" s="358"/>
      <c r="E23" s="358"/>
      <c r="F23" s="358"/>
      <c r="G23" s="358"/>
      <c r="H23" s="358"/>
      <c r="I23" s="358"/>
      <c r="J23" s="358"/>
      <c r="K23" s="237"/>
    </row>
    <row r="24" spans="2:11" ht="15" customHeight="1">
      <c r="B24" s="240"/>
      <c r="C24" s="358" t="s">
        <v>693</v>
      </c>
      <c r="D24" s="358"/>
      <c r="E24" s="358"/>
      <c r="F24" s="358"/>
      <c r="G24" s="358"/>
      <c r="H24" s="358"/>
      <c r="I24" s="358"/>
      <c r="J24" s="358"/>
      <c r="K24" s="237"/>
    </row>
    <row r="25" spans="2:11" ht="15" customHeight="1">
      <c r="B25" s="240"/>
      <c r="C25" s="239"/>
      <c r="D25" s="358" t="s">
        <v>694</v>
      </c>
      <c r="E25" s="358"/>
      <c r="F25" s="358"/>
      <c r="G25" s="358"/>
      <c r="H25" s="358"/>
      <c r="I25" s="358"/>
      <c r="J25" s="358"/>
      <c r="K25" s="237"/>
    </row>
    <row r="26" spans="2:11" ht="15" customHeight="1">
      <c r="B26" s="240"/>
      <c r="C26" s="241"/>
      <c r="D26" s="358" t="s">
        <v>695</v>
      </c>
      <c r="E26" s="358"/>
      <c r="F26" s="358"/>
      <c r="G26" s="358"/>
      <c r="H26" s="358"/>
      <c r="I26" s="358"/>
      <c r="J26" s="358"/>
      <c r="K26" s="237"/>
    </row>
    <row r="27" spans="2:11" ht="12.75" customHeight="1">
      <c r="B27" s="240"/>
      <c r="C27" s="241"/>
      <c r="D27" s="241"/>
      <c r="E27" s="241"/>
      <c r="F27" s="241"/>
      <c r="G27" s="241"/>
      <c r="H27" s="241"/>
      <c r="I27" s="241"/>
      <c r="J27" s="241"/>
      <c r="K27" s="237"/>
    </row>
    <row r="28" spans="2:11" ht="15" customHeight="1">
      <c r="B28" s="240"/>
      <c r="C28" s="241"/>
      <c r="D28" s="358" t="s">
        <v>696</v>
      </c>
      <c r="E28" s="358"/>
      <c r="F28" s="358"/>
      <c r="G28" s="358"/>
      <c r="H28" s="358"/>
      <c r="I28" s="358"/>
      <c r="J28" s="358"/>
      <c r="K28" s="237"/>
    </row>
    <row r="29" spans="2:11" ht="15" customHeight="1">
      <c r="B29" s="240"/>
      <c r="C29" s="241"/>
      <c r="D29" s="358" t="s">
        <v>697</v>
      </c>
      <c r="E29" s="358"/>
      <c r="F29" s="358"/>
      <c r="G29" s="358"/>
      <c r="H29" s="358"/>
      <c r="I29" s="358"/>
      <c r="J29" s="358"/>
      <c r="K29" s="237"/>
    </row>
    <row r="30" spans="2:11" ht="12.75" customHeight="1">
      <c r="B30" s="240"/>
      <c r="C30" s="241"/>
      <c r="D30" s="241"/>
      <c r="E30" s="241"/>
      <c r="F30" s="241"/>
      <c r="G30" s="241"/>
      <c r="H30" s="241"/>
      <c r="I30" s="241"/>
      <c r="J30" s="241"/>
      <c r="K30" s="237"/>
    </row>
    <row r="31" spans="2:11" ht="15" customHeight="1">
      <c r="B31" s="240"/>
      <c r="C31" s="241"/>
      <c r="D31" s="358" t="s">
        <v>698</v>
      </c>
      <c r="E31" s="358"/>
      <c r="F31" s="358"/>
      <c r="G31" s="358"/>
      <c r="H31" s="358"/>
      <c r="I31" s="358"/>
      <c r="J31" s="358"/>
      <c r="K31" s="237"/>
    </row>
    <row r="32" spans="2:11" ht="15" customHeight="1">
      <c r="B32" s="240"/>
      <c r="C32" s="241"/>
      <c r="D32" s="358" t="s">
        <v>699</v>
      </c>
      <c r="E32" s="358"/>
      <c r="F32" s="358"/>
      <c r="G32" s="358"/>
      <c r="H32" s="358"/>
      <c r="I32" s="358"/>
      <c r="J32" s="358"/>
      <c r="K32" s="237"/>
    </row>
    <row r="33" spans="2:11" ht="15" customHeight="1">
      <c r="B33" s="240"/>
      <c r="C33" s="241"/>
      <c r="D33" s="358" t="s">
        <v>700</v>
      </c>
      <c r="E33" s="358"/>
      <c r="F33" s="358"/>
      <c r="G33" s="358"/>
      <c r="H33" s="358"/>
      <c r="I33" s="358"/>
      <c r="J33" s="358"/>
      <c r="K33" s="237"/>
    </row>
    <row r="34" spans="2:11" ht="15" customHeight="1">
      <c r="B34" s="240"/>
      <c r="C34" s="241"/>
      <c r="D34" s="239"/>
      <c r="E34" s="243" t="s">
        <v>120</v>
      </c>
      <c r="F34" s="239"/>
      <c r="G34" s="358" t="s">
        <v>701</v>
      </c>
      <c r="H34" s="358"/>
      <c r="I34" s="358"/>
      <c r="J34" s="358"/>
      <c r="K34" s="237"/>
    </row>
    <row r="35" spans="2:11" ht="30.75" customHeight="1">
      <c r="B35" s="240"/>
      <c r="C35" s="241"/>
      <c r="D35" s="239"/>
      <c r="E35" s="243" t="s">
        <v>702</v>
      </c>
      <c r="F35" s="239"/>
      <c r="G35" s="358" t="s">
        <v>703</v>
      </c>
      <c r="H35" s="358"/>
      <c r="I35" s="358"/>
      <c r="J35" s="358"/>
      <c r="K35" s="237"/>
    </row>
    <row r="36" spans="2:11" ht="15" customHeight="1">
      <c r="B36" s="240"/>
      <c r="C36" s="241"/>
      <c r="D36" s="239"/>
      <c r="E36" s="243" t="s">
        <v>56</v>
      </c>
      <c r="F36" s="239"/>
      <c r="G36" s="358" t="s">
        <v>704</v>
      </c>
      <c r="H36" s="358"/>
      <c r="I36" s="358"/>
      <c r="J36" s="358"/>
      <c r="K36" s="237"/>
    </row>
    <row r="37" spans="2:11" ht="15" customHeight="1">
      <c r="B37" s="240"/>
      <c r="C37" s="241"/>
      <c r="D37" s="239"/>
      <c r="E37" s="243" t="s">
        <v>121</v>
      </c>
      <c r="F37" s="239"/>
      <c r="G37" s="358" t="s">
        <v>705</v>
      </c>
      <c r="H37" s="358"/>
      <c r="I37" s="358"/>
      <c r="J37" s="358"/>
      <c r="K37" s="237"/>
    </row>
    <row r="38" spans="2:11" ht="15" customHeight="1">
      <c r="B38" s="240"/>
      <c r="C38" s="241"/>
      <c r="D38" s="239"/>
      <c r="E38" s="243" t="s">
        <v>122</v>
      </c>
      <c r="F38" s="239"/>
      <c r="G38" s="358" t="s">
        <v>706</v>
      </c>
      <c r="H38" s="358"/>
      <c r="I38" s="358"/>
      <c r="J38" s="358"/>
      <c r="K38" s="237"/>
    </row>
    <row r="39" spans="2:11" ht="15" customHeight="1">
      <c r="B39" s="240"/>
      <c r="C39" s="241"/>
      <c r="D39" s="239"/>
      <c r="E39" s="243" t="s">
        <v>123</v>
      </c>
      <c r="F39" s="239"/>
      <c r="G39" s="358" t="s">
        <v>707</v>
      </c>
      <c r="H39" s="358"/>
      <c r="I39" s="358"/>
      <c r="J39" s="358"/>
      <c r="K39" s="237"/>
    </row>
    <row r="40" spans="2:11" ht="15" customHeight="1">
      <c r="B40" s="240"/>
      <c r="C40" s="241"/>
      <c r="D40" s="239"/>
      <c r="E40" s="243" t="s">
        <v>708</v>
      </c>
      <c r="F40" s="239"/>
      <c r="G40" s="358" t="s">
        <v>709</v>
      </c>
      <c r="H40" s="358"/>
      <c r="I40" s="358"/>
      <c r="J40" s="358"/>
      <c r="K40" s="237"/>
    </row>
    <row r="41" spans="2:11" ht="15" customHeight="1">
      <c r="B41" s="240"/>
      <c r="C41" s="241"/>
      <c r="D41" s="239"/>
      <c r="E41" s="243"/>
      <c r="F41" s="239"/>
      <c r="G41" s="358" t="s">
        <v>710</v>
      </c>
      <c r="H41" s="358"/>
      <c r="I41" s="358"/>
      <c r="J41" s="358"/>
      <c r="K41" s="237"/>
    </row>
    <row r="42" spans="2:11" ht="15" customHeight="1">
      <c r="B42" s="240"/>
      <c r="C42" s="241"/>
      <c r="D42" s="239"/>
      <c r="E42" s="243" t="s">
        <v>711</v>
      </c>
      <c r="F42" s="239"/>
      <c r="G42" s="358" t="s">
        <v>712</v>
      </c>
      <c r="H42" s="358"/>
      <c r="I42" s="358"/>
      <c r="J42" s="358"/>
      <c r="K42" s="237"/>
    </row>
    <row r="43" spans="2:11" ht="15" customHeight="1">
      <c r="B43" s="240"/>
      <c r="C43" s="241"/>
      <c r="D43" s="239"/>
      <c r="E43" s="243" t="s">
        <v>125</v>
      </c>
      <c r="F43" s="239"/>
      <c r="G43" s="358" t="s">
        <v>713</v>
      </c>
      <c r="H43" s="358"/>
      <c r="I43" s="358"/>
      <c r="J43" s="358"/>
      <c r="K43" s="237"/>
    </row>
    <row r="44" spans="2:11" ht="12.75" customHeight="1">
      <c r="B44" s="240"/>
      <c r="C44" s="241"/>
      <c r="D44" s="239"/>
      <c r="E44" s="239"/>
      <c r="F44" s="239"/>
      <c r="G44" s="239"/>
      <c r="H44" s="239"/>
      <c r="I44" s="239"/>
      <c r="J44" s="239"/>
      <c r="K44" s="237"/>
    </row>
    <row r="45" spans="2:11" ht="15" customHeight="1">
      <c r="B45" s="240"/>
      <c r="C45" s="241"/>
      <c r="D45" s="358" t="s">
        <v>714</v>
      </c>
      <c r="E45" s="358"/>
      <c r="F45" s="358"/>
      <c r="G45" s="358"/>
      <c r="H45" s="358"/>
      <c r="I45" s="358"/>
      <c r="J45" s="358"/>
      <c r="K45" s="237"/>
    </row>
    <row r="46" spans="2:11" ht="15" customHeight="1">
      <c r="B46" s="240"/>
      <c r="C46" s="241"/>
      <c r="D46" s="241"/>
      <c r="E46" s="358" t="s">
        <v>715</v>
      </c>
      <c r="F46" s="358"/>
      <c r="G46" s="358"/>
      <c r="H46" s="358"/>
      <c r="I46" s="358"/>
      <c r="J46" s="358"/>
      <c r="K46" s="237"/>
    </row>
    <row r="47" spans="2:11" ht="15" customHeight="1">
      <c r="B47" s="240"/>
      <c r="C47" s="241"/>
      <c r="D47" s="241"/>
      <c r="E47" s="358" t="s">
        <v>716</v>
      </c>
      <c r="F47" s="358"/>
      <c r="G47" s="358"/>
      <c r="H47" s="358"/>
      <c r="I47" s="358"/>
      <c r="J47" s="358"/>
      <c r="K47" s="237"/>
    </row>
    <row r="48" spans="2:11" ht="15" customHeight="1">
      <c r="B48" s="240"/>
      <c r="C48" s="241"/>
      <c r="D48" s="241"/>
      <c r="E48" s="358" t="s">
        <v>717</v>
      </c>
      <c r="F48" s="358"/>
      <c r="G48" s="358"/>
      <c r="H48" s="358"/>
      <c r="I48" s="358"/>
      <c r="J48" s="358"/>
      <c r="K48" s="237"/>
    </row>
    <row r="49" spans="2:11" ht="15" customHeight="1">
      <c r="B49" s="240"/>
      <c r="C49" s="241"/>
      <c r="D49" s="358" t="s">
        <v>718</v>
      </c>
      <c r="E49" s="358"/>
      <c r="F49" s="358"/>
      <c r="G49" s="358"/>
      <c r="H49" s="358"/>
      <c r="I49" s="358"/>
      <c r="J49" s="358"/>
      <c r="K49" s="237"/>
    </row>
    <row r="50" spans="2:11" ht="25.5" customHeight="1">
      <c r="B50" s="236"/>
      <c r="C50" s="362" t="s">
        <v>719</v>
      </c>
      <c r="D50" s="362"/>
      <c r="E50" s="362"/>
      <c r="F50" s="362"/>
      <c r="G50" s="362"/>
      <c r="H50" s="362"/>
      <c r="I50" s="362"/>
      <c r="J50" s="362"/>
      <c r="K50" s="237"/>
    </row>
    <row r="51" spans="2:11" ht="5.25" customHeight="1">
      <c r="B51" s="236"/>
      <c r="C51" s="238"/>
      <c r="D51" s="238"/>
      <c r="E51" s="238"/>
      <c r="F51" s="238"/>
      <c r="G51" s="238"/>
      <c r="H51" s="238"/>
      <c r="I51" s="238"/>
      <c r="J51" s="238"/>
      <c r="K51" s="237"/>
    </row>
    <row r="52" spans="2:11" ht="15" customHeight="1">
      <c r="B52" s="236"/>
      <c r="C52" s="358" t="s">
        <v>720</v>
      </c>
      <c r="D52" s="358"/>
      <c r="E52" s="358"/>
      <c r="F52" s="358"/>
      <c r="G52" s="358"/>
      <c r="H52" s="358"/>
      <c r="I52" s="358"/>
      <c r="J52" s="358"/>
      <c r="K52" s="237"/>
    </row>
    <row r="53" spans="2:11" ht="15" customHeight="1">
      <c r="B53" s="236"/>
      <c r="C53" s="358" t="s">
        <v>721</v>
      </c>
      <c r="D53" s="358"/>
      <c r="E53" s="358"/>
      <c r="F53" s="358"/>
      <c r="G53" s="358"/>
      <c r="H53" s="358"/>
      <c r="I53" s="358"/>
      <c r="J53" s="358"/>
      <c r="K53" s="237"/>
    </row>
    <row r="54" spans="2:11" ht="12.75" customHeight="1">
      <c r="B54" s="236"/>
      <c r="C54" s="239"/>
      <c r="D54" s="239"/>
      <c r="E54" s="239"/>
      <c r="F54" s="239"/>
      <c r="G54" s="239"/>
      <c r="H54" s="239"/>
      <c r="I54" s="239"/>
      <c r="J54" s="239"/>
      <c r="K54" s="237"/>
    </row>
    <row r="55" spans="2:11" ht="15" customHeight="1">
      <c r="B55" s="236"/>
      <c r="C55" s="358" t="s">
        <v>722</v>
      </c>
      <c r="D55" s="358"/>
      <c r="E55" s="358"/>
      <c r="F55" s="358"/>
      <c r="G55" s="358"/>
      <c r="H55" s="358"/>
      <c r="I55" s="358"/>
      <c r="J55" s="358"/>
      <c r="K55" s="237"/>
    </row>
    <row r="56" spans="2:11" ht="15" customHeight="1">
      <c r="B56" s="236"/>
      <c r="C56" s="241"/>
      <c r="D56" s="358" t="s">
        <v>723</v>
      </c>
      <c r="E56" s="358"/>
      <c r="F56" s="358"/>
      <c r="G56" s="358"/>
      <c r="H56" s="358"/>
      <c r="I56" s="358"/>
      <c r="J56" s="358"/>
      <c r="K56" s="237"/>
    </row>
    <row r="57" spans="2:11" ht="15" customHeight="1">
      <c r="B57" s="236"/>
      <c r="C57" s="241"/>
      <c r="D57" s="358" t="s">
        <v>724</v>
      </c>
      <c r="E57" s="358"/>
      <c r="F57" s="358"/>
      <c r="G57" s="358"/>
      <c r="H57" s="358"/>
      <c r="I57" s="358"/>
      <c r="J57" s="358"/>
      <c r="K57" s="237"/>
    </row>
    <row r="58" spans="2:11" ht="15" customHeight="1">
      <c r="B58" s="236"/>
      <c r="C58" s="241"/>
      <c r="D58" s="358" t="s">
        <v>725</v>
      </c>
      <c r="E58" s="358"/>
      <c r="F58" s="358"/>
      <c r="G58" s="358"/>
      <c r="H58" s="358"/>
      <c r="I58" s="358"/>
      <c r="J58" s="358"/>
      <c r="K58" s="237"/>
    </row>
    <row r="59" spans="2:11" ht="15" customHeight="1">
      <c r="B59" s="236"/>
      <c r="C59" s="241"/>
      <c r="D59" s="358" t="s">
        <v>726</v>
      </c>
      <c r="E59" s="358"/>
      <c r="F59" s="358"/>
      <c r="G59" s="358"/>
      <c r="H59" s="358"/>
      <c r="I59" s="358"/>
      <c r="J59" s="358"/>
      <c r="K59" s="237"/>
    </row>
    <row r="60" spans="2:11" ht="15" customHeight="1">
      <c r="B60" s="236"/>
      <c r="C60" s="241"/>
      <c r="D60" s="361" t="s">
        <v>727</v>
      </c>
      <c r="E60" s="361"/>
      <c r="F60" s="361"/>
      <c r="G60" s="361"/>
      <c r="H60" s="361"/>
      <c r="I60" s="361"/>
      <c r="J60" s="361"/>
      <c r="K60" s="237"/>
    </row>
    <row r="61" spans="2:11" ht="15" customHeight="1">
      <c r="B61" s="236"/>
      <c r="C61" s="241"/>
      <c r="D61" s="358" t="s">
        <v>728</v>
      </c>
      <c r="E61" s="358"/>
      <c r="F61" s="358"/>
      <c r="G61" s="358"/>
      <c r="H61" s="358"/>
      <c r="I61" s="358"/>
      <c r="J61" s="358"/>
      <c r="K61" s="237"/>
    </row>
    <row r="62" spans="2:11" ht="12.75" customHeight="1">
      <c r="B62" s="236"/>
      <c r="C62" s="241"/>
      <c r="D62" s="241"/>
      <c r="E62" s="244"/>
      <c r="F62" s="241"/>
      <c r="G62" s="241"/>
      <c r="H62" s="241"/>
      <c r="I62" s="241"/>
      <c r="J62" s="241"/>
      <c r="K62" s="237"/>
    </row>
    <row r="63" spans="2:11" ht="15" customHeight="1">
      <c r="B63" s="236"/>
      <c r="C63" s="241"/>
      <c r="D63" s="358" t="s">
        <v>729</v>
      </c>
      <c r="E63" s="358"/>
      <c r="F63" s="358"/>
      <c r="G63" s="358"/>
      <c r="H63" s="358"/>
      <c r="I63" s="358"/>
      <c r="J63" s="358"/>
      <c r="K63" s="237"/>
    </row>
    <row r="64" spans="2:11" ht="15" customHeight="1">
      <c r="B64" s="236"/>
      <c r="C64" s="241"/>
      <c r="D64" s="361" t="s">
        <v>730</v>
      </c>
      <c r="E64" s="361"/>
      <c r="F64" s="361"/>
      <c r="G64" s="361"/>
      <c r="H64" s="361"/>
      <c r="I64" s="361"/>
      <c r="J64" s="361"/>
      <c r="K64" s="237"/>
    </row>
    <row r="65" spans="2:11" ht="15" customHeight="1">
      <c r="B65" s="236"/>
      <c r="C65" s="241"/>
      <c r="D65" s="358" t="s">
        <v>731</v>
      </c>
      <c r="E65" s="358"/>
      <c r="F65" s="358"/>
      <c r="G65" s="358"/>
      <c r="H65" s="358"/>
      <c r="I65" s="358"/>
      <c r="J65" s="358"/>
      <c r="K65" s="237"/>
    </row>
    <row r="66" spans="2:11" ht="15" customHeight="1">
      <c r="B66" s="236"/>
      <c r="C66" s="241"/>
      <c r="D66" s="358" t="s">
        <v>732</v>
      </c>
      <c r="E66" s="358"/>
      <c r="F66" s="358"/>
      <c r="G66" s="358"/>
      <c r="H66" s="358"/>
      <c r="I66" s="358"/>
      <c r="J66" s="358"/>
      <c r="K66" s="237"/>
    </row>
    <row r="67" spans="2:11" ht="15" customHeight="1">
      <c r="B67" s="236"/>
      <c r="C67" s="241"/>
      <c r="D67" s="358" t="s">
        <v>733</v>
      </c>
      <c r="E67" s="358"/>
      <c r="F67" s="358"/>
      <c r="G67" s="358"/>
      <c r="H67" s="358"/>
      <c r="I67" s="358"/>
      <c r="J67" s="358"/>
      <c r="K67" s="237"/>
    </row>
    <row r="68" spans="2:11" ht="15" customHeight="1">
      <c r="B68" s="236"/>
      <c r="C68" s="241"/>
      <c r="D68" s="358" t="s">
        <v>734</v>
      </c>
      <c r="E68" s="358"/>
      <c r="F68" s="358"/>
      <c r="G68" s="358"/>
      <c r="H68" s="358"/>
      <c r="I68" s="358"/>
      <c r="J68" s="358"/>
      <c r="K68" s="237"/>
    </row>
    <row r="69" spans="2:11" ht="12.75" customHeight="1">
      <c r="B69" s="245"/>
      <c r="C69" s="246"/>
      <c r="D69" s="246"/>
      <c r="E69" s="246"/>
      <c r="F69" s="246"/>
      <c r="G69" s="246"/>
      <c r="H69" s="246"/>
      <c r="I69" s="246"/>
      <c r="J69" s="246"/>
      <c r="K69" s="247"/>
    </row>
    <row r="70" spans="2:11" ht="18.75" customHeight="1">
      <c r="B70" s="248"/>
      <c r="C70" s="248"/>
      <c r="D70" s="248"/>
      <c r="E70" s="248"/>
      <c r="F70" s="248"/>
      <c r="G70" s="248"/>
      <c r="H70" s="248"/>
      <c r="I70" s="248"/>
      <c r="J70" s="248"/>
      <c r="K70" s="249"/>
    </row>
    <row r="71" spans="2:11" ht="18.75" customHeight="1">
      <c r="B71" s="249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2:11" ht="7.5" customHeight="1">
      <c r="B72" s="250"/>
      <c r="C72" s="251"/>
      <c r="D72" s="251"/>
      <c r="E72" s="251"/>
      <c r="F72" s="251"/>
      <c r="G72" s="251"/>
      <c r="H72" s="251"/>
      <c r="I72" s="251"/>
      <c r="J72" s="251"/>
      <c r="K72" s="252"/>
    </row>
    <row r="73" spans="2:11" ht="45" customHeight="1">
      <c r="B73" s="253"/>
      <c r="C73" s="359" t="s">
        <v>735</v>
      </c>
      <c r="D73" s="359"/>
      <c r="E73" s="359"/>
      <c r="F73" s="359"/>
      <c r="G73" s="359"/>
      <c r="H73" s="359"/>
      <c r="I73" s="359"/>
      <c r="J73" s="359"/>
      <c r="K73" s="254"/>
    </row>
    <row r="74" spans="2:11" ht="17.25" customHeight="1">
      <c r="B74" s="253"/>
      <c r="C74" s="255" t="s">
        <v>736</v>
      </c>
      <c r="D74" s="255"/>
      <c r="E74" s="255"/>
      <c r="F74" s="255" t="s">
        <v>737</v>
      </c>
      <c r="G74" s="256"/>
      <c r="H74" s="255" t="s">
        <v>121</v>
      </c>
      <c r="I74" s="255" t="s">
        <v>60</v>
      </c>
      <c r="J74" s="255" t="s">
        <v>738</v>
      </c>
      <c r="K74" s="254"/>
    </row>
    <row r="75" spans="2:11" ht="17.25" customHeight="1">
      <c r="B75" s="253"/>
      <c r="C75" s="257" t="s">
        <v>739</v>
      </c>
      <c r="D75" s="257"/>
      <c r="E75" s="257"/>
      <c r="F75" s="258" t="s">
        <v>740</v>
      </c>
      <c r="G75" s="259"/>
      <c r="H75" s="257"/>
      <c r="I75" s="257"/>
      <c r="J75" s="257" t="s">
        <v>741</v>
      </c>
      <c r="K75" s="254"/>
    </row>
    <row r="76" spans="2:11" ht="5.25" customHeight="1">
      <c r="B76" s="253"/>
      <c r="C76" s="260"/>
      <c r="D76" s="260"/>
      <c r="E76" s="260"/>
      <c r="F76" s="260"/>
      <c r="G76" s="261"/>
      <c r="H76" s="260"/>
      <c r="I76" s="260"/>
      <c r="J76" s="260"/>
      <c r="K76" s="254"/>
    </row>
    <row r="77" spans="2:11" ht="15" customHeight="1">
      <c r="B77" s="253"/>
      <c r="C77" s="243" t="s">
        <v>56</v>
      </c>
      <c r="D77" s="260"/>
      <c r="E77" s="260"/>
      <c r="F77" s="262" t="s">
        <v>742</v>
      </c>
      <c r="G77" s="261"/>
      <c r="H77" s="243" t="s">
        <v>743</v>
      </c>
      <c r="I77" s="243" t="s">
        <v>744</v>
      </c>
      <c r="J77" s="243">
        <v>20</v>
      </c>
      <c r="K77" s="254"/>
    </row>
    <row r="78" spans="2:11" ht="15" customHeight="1">
      <c r="B78" s="253"/>
      <c r="C78" s="243" t="s">
        <v>745</v>
      </c>
      <c r="D78" s="243"/>
      <c r="E78" s="243"/>
      <c r="F78" s="262" t="s">
        <v>742</v>
      </c>
      <c r="G78" s="261"/>
      <c r="H78" s="243" t="s">
        <v>746</v>
      </c>
      <c r="I78" s="243" t="s">
        <v>744</v>
      </c>
      <c r="J78" s="243">
        <v>120</v>
      </c>
      <c r="K78" s="254"/>
    </row>
    <row r="79" spans="2:11" ht="15" customHeight="1">
      <c r="B79" s="263"/>
      <c r="C79" s="243" t="s">
        <v>747</v>
      </c>
      <c r="D79" s="243"/>
      <c r="E79" s="243"/>
      <c r="F79" s="262" t="s">
        <v>748</v>
      </c>
      <c r="G79" s="261"/>
      <c r="H79" s="243" t="s">
        <v>749</v>
      </c>
      <c r="I79" s="243" t="s">
        <v>744</v>
      </c>
      <c r="J79" s="243">
        <v>50</v>
      </c>
      <c r="K79" s="254"/>
    </row>
    <row r="80" spans="2:11" ht="15" customHeight="1">
      <c r="B80" s="263"/>
      <c r="C80" s="243" t="s">
        <v>750</v>
      </c>
      <c r="D80" s="243"/>
      <c r="E80" s="243"/>
      <c r="F80" s="262" t="s">
        <v>742</v>
      </c>
      <c r="G80" s="261"/>
      <c r="H80" s="243" t="s">
        <v>751</v>
      </c>
      <c r="I80" s="243" t="s">
        <v>752</v>
      </c>
      <c r="J80" s="243"/>
      <c r="K80" s="254"/>
    </row>
    <row r="81" spans="2:11" ht="15" customHeight="1">
      <c r="B81" s="263"/>
      <c r="C81" s="264" t="s">
        <v>753</v>
      </c>
      <c r="D81" s="264"/>
      <c r="E81" s="264"/>
      <c r="F81" s="265" t="s">
        <v>748</v>
      </c>
      <c r="G81" s="264"/>
      <c r="H81" s="264" t="s">
        <v>754</v>
      </c>
      <c r="I81" s="264" t="s">
        <v>744</v>
      </c>
      <c r="J81" s="264">
        <v>15</v>
      </c>
      <c r="K81" s="254"/>
    </row>
    <row r="82" spans="2:11" ht="15" customHeight="1">
      <c r="B82" s="263"/>
      <c r="C82" s="264" t="s">
        <v>755</v>
      </c>
      <c r="D82" s="264"/>
      <c r="E82" s="264"/>
      <c r="F82" s="265" t="s">
        <v>748</v>
      </c>
      <c r="G82" s="264"/>
      <c r="H82" s="264" t="s">
        <v>756</v>
      </c>
      <c r="I82" s="264" t="s">
        <v>744</v>
      </c>
      <c r="J82" s="264">
        <v>15</v>
      </c>
      <c r="K82" s="254"/>
    </row>
    <row r="83" spans="2:11" ht="15" customHeight="1">
      <c r="B83" s="263"/>
      <c r="C83" s="264" t="s">
        <v>757</v>
      </c>
      <c r="D83" s="264"/>
      <c r="E83" s="264"/>
      <c r="F83" s="265" t="s">
        <v>748</v>
      </c>
      <c r="G83" s="264"/>
      <c r="H83" s="264" t="s">
        <v>758</v>
      </c>
      <c r="I83" s="264" t="s">
        <v>744</v>
      </c>
      <c r="J83" s="264">
        <v>20</v>
      </c>
      <c r="K83" s="254"/>
    </row>
    <row r="84" spans="2:11" ht="15" customHeight="1">
      <c r="B84" s="263"/>
      <c r="C84" s="264" t="s">
        <v>759</v>
      </c>
      <c r="D84" s="264"/>
      <c r="E84" s="264"/>
      <c r="F84" s="265" t="s">
        <v>748</v>
      </c>
      <c r="G84" s="264"/>
      <c r="H84" s="264" t="s">
        <v>760</v>
      </c>
      <c r="I84" s="264" t="s">
        <v>744</v>
      </c>
      <c r="J84" s="264">
        <v>20</v>
      </c>
      <c r="K84" s="254"/>
    </row>
    <row r="85" spans="2:11" ht="15" customHeight="1">
      <c r="B85" s="263"/>
      <c r="C85" s="243" t="s">
        <v>761</v>
      </c>
      <c r="D85" s="243"/>
      <c r="E85" s="243"/>
      <c r="F85" s="262" t="s">
        <v>748</v>
      </c>
      <c r="G85" s="261"/>
      <c r="H85" s="243" t="s">
        <v>762</v>
      </c>
      <c r="I85" s="243" t="s">
        <v>744</v>
      </c>
      <c r="J85" s="243">
        <v>50</v>
      </c>
      <c r="K85" s="254"/>
    </row>
    <row r="86" spans="2:11" ht="15" customHeight="1">
      <c r="B86" s="263"/>
      <c r="C86" s="243" t="s">
        <v>763</v>
      </c>
      <c r="D86" s="243"/>
      <c r="E86" s="243"/>
      <c r="F86" s="262" t="s">
        <v>748</v>
      </c>
      <c r="G86" s="261"/>
      <c r="H86" s="243" t="s">
        <v>764</v>
      </c>
      <c r="I86" s="243" t="s">
        <v>744</v>
      </c>
      <c r="J86" s="243">
        <v>20</v>
      </c>
      <c r="K86" s="254"/>
    </row>
    <row r="87" spans="2:11" ht="15" customHeight="1">
      <c r="B87" s="263"/>
      <c r="C87" s="243" t="s">
        <v>765</v>
      </c>
      <c r="D87" s="243"/>
      <c r="E87" s="243"/>
      <c r="F87" s="262" t="s">
        <v>748</v>
      </c>
      <c r="G87" s="261"/>
      <c r="H87" s="243" t="s">
        <v>766</v>
      </c>
      <c r="I87" s="243" t="s">
        <v>744</v>
      </c>
      <c r="J87" s="243">
        <v>20</v>
      </c>
      <c r="K87" s="254"/>
    </row>
    <row r="88" spans="2:11" ht="15" customHeight="1">
      <c r="B88" s="263"/>
      <c r="C88" s="243" t="s">
        <v>767</v>
      </c>
      <c r="D88" s="243"/>
      <c r="E88" s="243"/>
      <c r="F88" s="262" t="s">
        <v>748</v>
      </c>
      <c r="G88" s="261"/>
      <c r="H88" s="243" t="s">
        <v>768</v>
      </c>
      <c r="I88" s="243" t="s">
        <v>744</v>
      </c>
      <c r="J88" s="243">
        <v>50</v>
      </c>
      <c r="K88" s="254"/>
    </row>
    <row r="89" spans="2:11" ht="15" customHeight="1">
      <c r="B89" s="263"/>
      <c r="C89" s="243" t="s">
        <v>769</v>
      </c>
      <c r="D89" s="243"/>
      <c r="E89" s="243"/>
      <c r="F89" s="262" t="s">
        <v>748</v>
      </c>
      <c r="G89" s="261"/>
      <c r="H89" s="243" t="s">
        <v>769</v>
      </c>
      <c r="I89" s="243" t="s">
        <v>744</v>
      </c>
      <c r="J89" s="243">
        <v>50</v>
      </c>
      <c r="K89" s="254"/>
    </row>
    <row r="90" spans="2:11" ht="15" customHeight="1">
      <c r="B90" s="263"/>
      <c r="C90" s="243" t="s">
        <v>126</v>
      </c>
      <c r="D90" s="243"/>
      <c r="E90" s="243"/>
      <c r="F90" s="262" t="s">
        <v>748</v>
      </c>
      <c r="G90" s="261"/>
      <c r="H90" s="243" t="s">
        <v>770</v>
      </c>
      <c r="I90" s="243" t="s">
        <v>744</v>
      </c>
      <c r="J90" s="243">
        <v>255</v>
      </c>
      <c r="K90" s="254"/>
    </row>
    <row r="91" spans="2:11" ht="15" customHeight="1">
      <c r="B91" s="263"/>
      <c r="C91" s="243" t="s">
        <v>771</v>
      </c>
      <c r="D91" s="243"/>
      <c r="E91" s="243"/>
      <c r="F91" s="262" t="s">
        <v>742</v>
      </c>
      <c r="G91" s="261"/>
      <c r="H91" s="243" t="s">
        <v>772</v>
      </c>
      <c r="I91" s="243" t="s">
        <v>773</v>
      </c>
      <c r="J91" s="243"/>
      <c r="K91" s="254"/>
    </row>
    <row r="92" spans="2:11" ht="15" customHeight="1">
      <c r="B92" s="263"/>
      <c r="C92" s="243" t="s">
        <v>774</v>
      </c>
      <c r="D92" s="243"/>
      <c r="E92" s="243"/>
      <c r="F92" s="262" t="s">
        <v>742</v>
      </c>
      <c r="G92" s="261"/>
      <c r="H92" s="243" t="s">
        <v>775</v>
      </c>
      <c r="I92" s="243" t="s">
        <v>776</v>
      </c>
      <c r="J92" s="243"/>
      <c r="K92" s="254"/>
    </row>
    <row r="93" spans="2:11" ht="15" customHeight="1">
      <c r="B93" s="263"/>
      <c r="C93" s="243" t="s">
        <v>777</v>
      </c>
      <c r="D93" s="243"/>
      <c r="E93" s="243"/>
      <c r="F93" s="262" t="s">
        <v>742</v>
      </c>
      <c r="G93" s="261"/>
      <c r="H93" s="243" t="s">
        <v>777</v>
      </c>
      <c r="I93" s="243" t="s">
        <v>776</v>
      </c>
      <c r="J93" s="243"/>
      <c r="K93" s="254"/>
    </row>
    <row r="94" spans="2:11" ht="15" customHeight="1">
      <c r="B94" s="263"/>
      <c r="C94" s="243" t="s">
        <v>41</v>
      </c>
      <c r="D94" s="243"/>
      <c r="E94" s="243"/>
      <c r="F94" s="262" t="s">
        <v>742</v>
      </c>
      <c r="G94" s="261"/>
      <c r="H94" s="243" t="s">
        <v>778</v>
      </c>
      <c r="I94" s="243" t="s">
        <v>776</v>
      </c>
      <c r="J94" s="243"/>
      <c r="K94" s="254"/>
    </row>
    <row r="95" spans="2:11" ht="15" customHeight="1">
      <c r="B95" s="263"/>
      <c r="C95" s="243" t="s">
        <v>51</v>
      </c>
      <c r="D95" s="243"/>
      <c r="E95" s="243"/>
      <c r="F95" s="262" t="s">
        <v>742</v>
      </c>
      <c r="G95" s="261"/>
      <c r="H95" s="243" t="s">
        <v>779</v>
      </c>
      <c r="I95" s="243" t="s">
        <v>776</v>
      </c>
      <c r="J95" s="243"/>
      <c r="K95" s="254"/>
    </row>
    <row r="96" spans="2:11" ht="15" customHeight="1">
      <c r="B96" s="266"/>
      <c r="C96" s="267"/>
      <c r="D96" s="267"/>
      <c r="E96" s="267"/>
      <c r="F96" s="267"/>
      <c r="G96" s="267"/>
      <c r="H96" s="267"/>
      <c r="I96" s="267"/>
      <c r="J96" s="267"/>
      <c r="K96" s="268"/>
    </row>
    <row r="97" spans="2:11" ht="18.75" customHeight="1">
      <c r="B97" s="269"/>
      <c r="C97" s="270"/>
      <c r="D97" s="270"/>
      <c r="E97" s="270"/>
      <c r="F97" s="270"/>
      <c r="G97" s="270"/>
      <c r="H97" s="270"/>
      <c r="I97" s="270"/>
      <c r="J97" s="270"/>
      <c r="K97" s="269"/>
    </row>
    <row r="98" spans="2:11" ht="18.75" customHeight="1">
      <c r="B98" s="249"/>
      <c r="C98" s="249"/>
      <c r="D98" s="249"/>
      <c r="E98" s="249"/>
      <c r="F98" s="249"/>
      <c r="G98" s="249"/>
      <c r="H98" s="249"/>
      <c r="I98" s="249"/>
      <c r="J98" s="249"/>
      <c r="K98" s="249"/>
    </row>
    <row r="99" spans="2:11" ht="7.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2"/>
    </row>
    <row r="100" spans="2:11" ht="45" customHeight="1">
      <c r="B100" s="253"/>
      <c r="C100" s="359" t="s">
        <v>780</v>
      </c>
      <c r="D100" s="359"/>
      <c r="E100" s="359"/>
      <c r="F100" s="359"/>
      <c r="G100" s="359"/>
      <c r="H100" s="359"/>
      <c r="I100" s="359"/>
      <c r="J100" s="359"/>
      <c r="K100" s="254"/>
    </row>
    <row r="101" spans="2:11" ht="17.25" customHeight="1">
      <c r="B101" s="253"/>
      <c r="C101" s="255" t="s">
        <v>736</v>
      </c>
      <c r="D101" s="255"/>
      <c r="E101" s="255"/>
      <c r="F101" s="255" t="s">
        <v>737</v>
      </c>
      <c r="G101" s="256"/>
      <c r="H101" s="255" t="s">
        <v>121</v>
      </c>
      <c r="I101" s="255" t="s">
        <v>60</v>
      </c>
      <c r="J101" s="255" t="s">
        <v>738</v>
      </c>
      <c r="K101" s="254"/>
    </row>
    <row r="102" spans="2:11" ht="17.25" customHeight="1">
      <c r="B102" s="253"/>
      <c r="C102" s="257" t="s">
        <v>739</v>
      </c>
      <c r="D102" s="257"/>
      <c r="E102" s="257"/>
      <c r="F102" s="258" t="s">
        <v>740</v>
      </c>
      <c r="G102" s="259"/>
      <c r="H102" s="257"/>
      <c r="I102" s="257"/>
      <c r="J102" s="257" t="s">
        <v>741</v>
      </c>
      <c r="K102" s="254"/>
    </row>
    <row r="103" spans="2:11" ht="5.25" customHeight="1">
      <c r="B103" s="253"/>
      <c r="C103" s="255"/>
      <c r="D103" s="255"/>
      <c r="E103" s="255"/>
      <c r="F103" s="255"/>
      <c r="G103" s="271"/>
      <c r="H103" s="255"/>
      <c r="I103" s="255"/>
      <c r="J103" s="255"/>
      <c r="K103" s="254"/>
    </row>
    <row r="104" spans="2:11" ht="15" customHeight="1">
      <c r="B104" s="253"/>
      <c r="C104" s="243" t="s">
        <v>56</v>
      </c>
      <c r="D104" s="260"/>
      <c r="E104" s="260"/>
      <c r="F104" s="262" t="s">
        <v>742</v>
      </c>
      <c r="G104" s="271"/>
      <c r="H104" s="243" t="s">
        <v>781</v>
      </c>
      <c r="I104" s="243" t="s">
        <v>744</v>
      </c>
      <c r="J104" s="243">
        <v>20</v>
      </c>
      <c r="K104" s="254"/>
    </row>
    <row r="105" spans="2:11" ht="15" customHeight="1">
      <c r="B105" s="253"/>
      <c r="C105" s="243" t="s">
        <v>745</v>
      </c>
      <c r="D105" s="243"/>
      <c r="E105" s="243"/>
      <c r="F105" s="262" t="s">
        <v>742</v>
      </c>
      <c r="G105" s="243"/>
      <c r="H105" s="243" t="s">
        <v>781</v>
      </c>
      <c r="I105" s="243" t="s">
        <v>744</v>
      </c>
      <c r="J105" s="243">
        <v>120</v>
      </c>
      <c r="K105" s="254"/>
    </row>
    <row r="106" spans="2:11" ht="15" customHeight="1">
      <c r="B106" s="263"/>
      <c r="C106" s="243" t="s">
        <v>747</v>
      </c>
      <c r="D106" s="243"/>
      <c r="E106" s="243"/>
      <c r="F106" s="262" t="s">
        <v>748</v>
      </c>
      <c r="G106" s="243"/>
      <c r="H106" s="243" t="s">
        <v>781</v>
      </c>
      <c r="I106" s="243" t="s">
        <v>744</v>
      </c>
      <c r="J106" s="243">
        <v>50</v>
      </c>
      <c r="K106" s="254"/>
    </row>
    <row r="107" spans="2:11" ht="15" customHeight="1">
      <c r="B107" s="263"/>
      <c r="C107" s="243" t="s">
        <v>750</v>
      </c>
      <c r="D107" s="243"/>
      <c r="E107" s="243"/>
      <c r="F107" s="262" t="s">
        <v>742</v>
      </c>
      <c r="G107" s="243"/>
      <c r="H107" s="243" t="s">
        <v>781</v>
      </c>
      <c r="I107" s="243" t="s">
        <v>752</v>
      </c>
      <c r="J107" s="243"/>
      <c r="K107" s="254"/>
    </row>
    <row r="108" spans="2:11" ht="15" customHeight="1">
      <c r="B108" s="263"/>
      <c r="C108" s="243" t="s">
        <v>761</v>
      </c>
      <c r="D108" s="243"/>
      <c r="E108" s="243"/>
      <c r="F108" s="262" t="s">
        <v>748</v>
      </c>
      <c r="G108" s="243"/>
      <c r="H108" s="243" t="s">
        <v>781</v>
      </c>
      <c r="I108" s="243" t="s">
        <v>744</v>
      </c>
      <c r="J108" s="243">
        <v>50</v>
      </c>
      <c r="K108" s="254"/>
    </row>
    <row r="109" spans="2:11" ht="15" customHeight="1">
      <c r="B109" s="263"/>
      <c r="C109" s="243" t="s">
        <v>769</v>
      </c>
      <c r="D109" s="243"/>
      <c r="E109" s="243"/>
      <c r="F109" s="262" t="s">
        <v>748</v>
      </c>
      <c r="G109" s="243"/>
      <c r="H109" s="243" t="s">
        <v>781</v>
      </c>
      <c r="I109" s="243" t="s">
        <v>744</v>
      </c>
      <c r="J109" s="243">
        <v>50</v>
      </c>
      <c r="K109" s="254"/>
    </row>
    <row r="110" spans="2:11" ht="15" customHeight="1">
      <c r="B110" s="263"/>
      <c r="C110" s="243" t="s">
        <v>767</v>
      </c>
      <c r="D110" s="243"/>
      <c r="E110" s="243"/>
      <c r="F110" s="262" t="s">
        <v>748</v>
      </c>
      <c r="G110" s="243"/>
      <c r="H110" s="243" t="s">
        <v>781</v>
      </c>
      <c r="I110" s="243" t="s">
        <v>744</v>
      </c>
      <c r="J110" s="243">
        <v>50</v>
      </c>
      <c r="K110" s="254"/>
    </row>
    <row r="111" spans="2:11" ht="15" customHeight="1">
      <c r="B111" s="263"/>
      <c r="C111" s="243" t="s">
        <v>56</v>
      </c>
      <c r="D111" s="243"/>
      <c r="E111" s="243"/>
      <c r="F111" s="262" t="s">
        <v>742</v>
      </c>
      <c r="G111" s="243"/>
      <c r="H111" s="243" t="s">
        <v>782</v>
      </c>
      <c r="I111" s="243" t="s">
        <v>744</v>
      </c>
      <c r="J111" s="243">
        <v>20</v>
      </c>
      <c r="K111" s="254"/>
    </row>
    <row r="112" spans="2:11" ht="15" customHeight="1">
      <c r="B112" s="263"/>
      <c r="C112" s="243" t="s">
        <v>783</v>
      </c>
      <c r="D112" s="243"/>
      <c r="E112" s="243"/>
      <c r="F112" s="262" t="s">
        <v>742</v>
      </c>
      <c r="G112" s="243"/>
      <c r="H112" s="243" t="s">
        <v>784</v>
      </c>
      <c r="I112" s="243" t="s">
        <v>744</v>
      </c>
      <c r="J112" s="243">
        <v>120</v>
      </c>
      <c r="K112" s="254"/>
    </row>
    <row r="113" spans="2:11" ht="15" customHeight="1">
      <c r="B113" s="263"/>
      <c r="C113" s="243" t="s">
        <v>41</v>
      </c>
      <c r="D113" s="243"/>
      <c r="E113" s="243"/>
      <c r="F113" s="262" t="s">
        <v>742</v>
      </c>
      <c r="G113" s="243"/>
      <c r="H113" s="243" t="s">
        <v>785</v>
      </c>
      <c r="I113" s="243" t="s">
        <v>776</v>
      </c>
      <c r="J113" s="243"/>
      <c r="K113" s="254"/>
    </row>
    <row r="114" spans="2:11" ht="15" customHeight="1">
      <c r="B114" s="263"/>
      <c r="C114" s="243" t="s">
        <v>51</v>
      </c>
      <c r="D114" s="243"/>
      <c r="E114" s="243"/>
      <c r="F114" s="262" t="s">
        <v>742</v>
      </c>
      <c r="G114" s="243"/>
      <c r="H114" s="243" t="s">
        <v>786</v>
      </c>
      <c r="I114" s="243" t="s">
        <v>776</v>
      </c>
      <c r="J114" s="243"/>
      <c r="K114" s="254"/>
    </row>
    <row r="115" spans="2:11" ht="15" customHeight="1">
      <c r="B115" s="263"/>
      <c r="C115" s="243" t="s">
        <v>60</v>
      </c>
      <c r="D115" s="243"/>
      <c r="E115" s="243"/>
      <c r="F115" s="262" t="s">
        <v>742</v>
      </c>
      <c r="G115" s="243"/>
      <c r="H115" s="243" t="s">
        <v>787</v>
      </c>
      <c r="I115" s="243" t="s">
        <v>788</v>
      </c>
      <c r="J115" s="243"/>
      <c r="K115" s="254"/>
    </row>
    <row r="116" spans="2:11" ht="15" customHeight="1">
      <c r="B116" s="266"/>
      <c r="C116" s="272"/>
      <c r="D116" s="272"/>
      <c r="E116" s="272"/>
      <c r="F116" s="272"/>
      <c r="G116" s="272"/>
      <c r="H116" s="272"/>
      <c r="I116" s="272"/>
      <c r="J116" s="272"/>
      <c r="K116" s="268"/>
    </row>
    <row r="117" spans="2:11" ht="18.75" customHeight="1">
      <c r="B117" s="273"/>
      <c r="C117" s="239"/>
      <c r="D117" s="239"/>
      <c r="E117" s="239"/>
      <c r="F117" s="274"/>
      <c r="G117" s="239"/>
      <c r="H117" s="239"/>
      <c r="I117" s="239"/>
      <c r="J117" s="239"/>
      <c r="K117" s="273"/>
    </row>
    <row r="118" spans="2:11" ht="18.75" customHeight="1">
      <c r="B118" s="249"/>
      <c r="C118" s="249"/>
      <c r="D118" s="249"/>
      <c r="E118" s="249"/>
      <c r="F118" s="249"/>
      <c r="G118" s="249"/>
      <c r="H118" s="249"/>
      <c r="I118" s="249"/>
      <c r="J118" s="249"/>
      <c r="K118" s="249"/>
    </row>
    <row r="119" spans="2:11" ht="7.5" customHeight="1">
      <c r="B119" s="275"/>
      <c r="C119" s="276"/>
      <c r="D119" s="276"/>
      <c r="E119" s="276"/>
      <c r="F119" s="276"/>
      <c r="G119" s="276"/>
      <c r="H119" s="276"/>
      <c r="I119" s="276"/>
      <c r="J119" s="276"/>
      <c r="K119" s="277"/>
    </row>
    <row r="120" spans="2:11" ht="45" customHeight="1">
      <c r="B120" s="278"/>
      <c r="C120" s="360" t="s">
        <v>789</v>
      </c>
      <c r="D120" s="360"/>
      <c r="E120" s="360"/>
      <c r="F120" s="360"/>
      <c r="G120" s="360"/>
      <c r="H120" s="360"/>
      <c r="I120" s="360"/>
      <c r="J120" s="360"/>
      <c r="K120" s="279"/>
    </row>
    <row r="121" spans="2:11" ht="17.25" customHeight="1">
      <c r="B121" s="280"/>
      <c r="C121" s="255" t="s">
        <v>736</v>
      </c>
      <c r="D121" s="255"/>
      <c r="E121" s="255"/>
      <c r="F121" s="255" t="s">
        <v>737</v>
      </c>
      <c r="G121" s="256"/>
      <c r="H121" s="255" t="s">
        <v>121</v>
      </c>
      <c r="I121" s="255" t="s">
        <v>60</v>
      </c>
      <c r="J121" s="255" t="s">
        <v>738</v>
      </c>
      <c r="K121" s="281"/>
    </row>
    <row r="122" spans="2:11" ht="17.25" customHeight="1">
      <c r="B122" s="280"/>
      <c r="C122" s="257" t="s">
        <v>739</v>
      </c>
      <c r="D122" s="257"/>
      <c r="E122" s="257"/>
      <c r="F122" s="258" t="s">
        <v>740</v>
      </c>
      <c r="G122" s="259"/>
      <c r="H122" s="257"/>
      <c r="I122" s="257"/>
      <c r="J122" s="257" t="s">
        <v>741</v>
      </c>
      <c r="K122" s="281"/>
    </row>
    <row r="123" spans="2:11" ht="5.25" customHeight="1">
      <c r="B123" s="282"/>
      <c r="C123" s="260"/>
      <c r="D123" s="260"/>
      <c r="E123" s="260"/>
      <c r="F123" s="260"/>
      <c r="G123" s="243"/>
      <c r="H123" s="260"/>
      <c r="I123" s="260"/>
      <c r="J123" s="260"/>
      <c r="K123" s="283"/>
    </row>
    <row r="124" spans="2:11" ht="15" customHeight="1">
      <c r="B124" s="282"/>
      <c r="C124" s="243" t="s">
        <v>745</v>
      </c>
      <c r="D124" s="260"/>
      <c r="E124" s="260"/>
      <c r="F124" s="262" t="s">
        <v>742</v>
      </c>
      <c r="G124" s="243"/>
      <c r="H124" s="243" t="s">
        <v>781</v>
      </c>
      <c r="I124" s="243" t="s">
        <v>744</v>
      </c>
      <c r="J124" s="243">
        <v>120</v>
      </c>
      <c r="K124" s="284"/>
    </row>
    <row r="125" spans="2:11" ht="15" customHeight="1">
      <c r="B125" s="282"/>
      <c r="C125" s="243" t="s">
        <v>790</v>
      </c>
      <c r="D125" s="243"/>
      <c r="E125" s="243"/>
      <c r="F125" s="262" t="s">
        <v>742</v>
      </c>
      <c r="G125" s="243"/>
      <c r="H125" s="243" t="s">
        <v>791</v>
      </c>
      <c r="I125" s="243" t="s">
        <v>744</v>
      </c>
      <c r="J125" s="243" t="s">
        <v>792</v>
      </c>
      <c r="K125" s="284"/>
    </row>
    <row r="126" spans="2:11" ht="15" customHeight="1">
      <c r="B126" s="282"/>
      <c r="C126" s="243" t="s">
        <v>690</v>
      </c>
      <c r="D126" s="243"/>
      <c r="E126" s="243"/>
      <c r="F126" s="262" t="s">
        <v>742</v>
      </c>
      <c r="G126" s="243"/>
      <c r="H126" s="243" t="s">
        <v>793</v>
      </c>
      <c r="I126" s="243" t="s">
        <v>744</v>
      </c>
      <c r="J126" s="243" t="s">
        <v>792</v>
      </c>
      <c r="K126" s="284"/>
    </row>
    <row r="127" spans="2:11" ht="15" customHeight="1">
      <c r="B127" s="282"/>
      <c r="C127" s="243" t="s">
        <v>753</v>
      </c>
      <c r="D127" s="243"/>
      <c r="E127" s="243"/>
      <c r="F127" s="262" t="s">
        <v>748</v>
      </c>
      <c r="G127" s="243"/>
      <c r="H127" s="243" t="s">
        <v>754</v>
      </c>
      <c r="I127" s="243" t="s">
        <v>744</v>
      </c>
      <c r="J127" s="243">
        <v>15</v>
      </c>
      <c r="K127" s="284"/>
    </row>
    <row r="128" spans="2:11" ht="15" customHeight="1">
      <c r="B128" s="282"/>
      <c r="C128" s="264" t="s">
        <v>755</v>
      </c>
      <c r="D128" s="264"/>
      <c r="E128" s="264"/>
      <c r="F128" s="265" t="s">
        <v>748</v>
      </c>
      <c r="G128" s="264"/>
      <c r="H128" s="264" t="s">
        <v>756</v>
      </c>
      <c r="I128" s="264" t="s">
        <v>744</v>
      </c>
      <c r="J128" s="264">
        <v>15</v>
      </c>
      <c r="K128" s="284"/>
    </row>
    <row r="129" spans="2:11" ht="15" customHeight="1">
      <c r="B129" s="282"/>
      <c r="C129" s="264" t="s">
        <v>757</v>
      </c>
      <c r="D129" s="264"/>
      <c r="E129" s="264"/>
      <c r="F129" s="265" t="s">
        <v>748</v>
      </c>
      <c r="G129" s="264"/>
      <c r="H129" s="264" t="s">
        <v>758</v>
      </c>
      <c r="I129" s="264" t="s">
        <v>744</v>
      </c>
      <c r="J129" s="264">
        <v>20</v>
      </c>
      <c r="K129" s="284"/>
    </row>
    <row r="130" spans="2:11" ht="15" customHeight="1">
      <c r="B130" s="282"/>
      <c r="C130" s="264" t="s">
        <v>759</v>
      </c>
      <c r="D130" s="264"/>
      <c r="E130" s="264"/>
      <c r="F130" s="265" t="s">
        <v>748</v>
      </c>
      <c r="G130" s="264"/>
      <c r="H130" s="264" t="s">
        <v>760</v>
      </c>
      <c r="I130" s="264" t="s">
        <v>744</v>
      </c>
      <c r="J130" s="264">
        <v>20</v>
      </c>
      <c r="K130" s="284"/>
    </row>
    <row r="131" spans="2:11" ht="15" customHeight="1">
      <c r="B131" s="282"/>
      <c r="C131" s="243" t="s">
        <v>747</v>
      </c>
      <c r="D131" s="243"/>
      <c r="E131" s="243"/>
      <c r="F131" s="262" t="s">
        <v>748</v>
      </c>
      <c r="G131" s="243"/>
      <c r="H131" s="243" t="s">
        <v>781</v>
      </c>
      <c r="I131" s="243" t="s">
        <v>744</v>
      </c>
      <c r="J131" s="243">
        <v>50</v>
      </c>
      <c r="K131" s="284"/>
    </row>
    <row r="132" spans="2:11" ht="15" customHeight="1">
      <c r="B132" s="282"/>
      <c r="C132" s="243" t="s">
        <v>761</v>
      </c>
      <c r="D132" s="243"/>
      <c r="E132" s="243"/>
      <c r="F132" s="262" t="s">
        <v>748</v>
      </c>
      <c r="G132" s="243"/>
      <c r="H132" s="243" t="s">
        <v>781</v>
      </c>
      <c r="I132" s="243" t="s">
        <v>744</v>
      </c>
      <c r="J132" s="243">
        <v>50</v>
      </c>
      <c r="K132" s="284"/>
    </row>
    <row r="133" spans="2:11" ht="15" customHeight="1">
      <c r="B133" s="282"/>
      <c r="C133" s="243" t="s">
        <v>767</v>
      </c>
      <c r="D133" s="243"/>
      <c r="E133" s="243"/>
      <c r="F133" s="262" t="s">
        <v>748</v>
      </c>
      <c r="G133" s="243"/>
      <c r="H133" s="243" t="s">
        <v>781</v>
      </c>
      <c r="I133" s="243" t="s">
        <v>744</v>
      </c>
      <c r="J133" s="243">
        <v>50</v>
      </c>
      <c r="K133" s="284"/>
    </row>
    <row r="134" spans="2:11" ht="15" customHeight="1">
      <c r="B134" s="282"/>
      <c r="C134" s="243" t="s">
        <v>769</v>
      </c>
      <c r="D134" s="243"/>
      <c r="E134" s="243"/>
      <c r="F134" s="262" t="s">
        <v>748</v>
      </c>
      <c r="G134" s="243"/>
      <c r="H134" s="243" t="s">
        <v>781</v>
      </c>
      <c r="I134" s="243" t="s">
        <v>744</v>
      </c>
      <c r="J134" s="243">
        <v>50</v>
      </c>
      <c r="K134" s="284"/>
    </row>
    <row r="135" spans="2:11" ht="15" customHeight="1">
      <c r="B135" s="282"/>
      <c r="C135" s="243" t="s">
        <v>126</v>
      </c>
      <c r="D135" s="243"/>
      <c r="E135" s="243"/>
      <c r="F135" s="262" t="s">
        <v>748</v>
      </c>
      <c r="G135" s="243"/>
      <c r="H135" s="243" t="s">
        <v>794</v>
      </c>
      <c r="I135" s="243" t="s">
        <v>744</v>
      </c>
      <c r="J135" s="243">
        <v>255</v>
      </c>
      <c r="K135" s="284"/>
    </row>
    <row r="136" spans="2:11" ht="15" customHeight="1">
      <c r="B136" s="282"/>
      <c r="C136" s="243" t="s">
        <v>771</v>
      </c>
      <c r="D136" s="243"/>
      <c r="E136" s="243"/>
      <c r="F136" s="262" t="s">
        <v>742</v>
      </c>
      <c r="G136" s="243"/>
      <c r="H136" s="243" t="s">
        <v>795</v>
      </c>
      <c r="I136" s="243" t="s">
        <v>773</v>
      </c>
      <c r="J136" s="243"/>
      <c r="K136" s="284"/>
    </row>
    <row r="137" spans="2:11" ht="15" customHeight="1">
      <c r="B137" s="282"/>
      <c r="C137" s="243" t="s">
        <v>774</v>
      </c>
      <c r="D137" s="243"/>
      <c r="E137" s="243"/>
      <c r="F137" s="262" t="s">
        <v>742</v>
      </c>
      <c r="G137" s="243"/>
      <c r="H137" s="243" t="s">
        <v>796</v>
      </c>
      <c r="I137" s="243" t="s">
        <v>776</v>
      </c>
      <c r="J137" s="243"/>
      <c r="K137" s="284"/>
    </row>
    <row r="138" spans="2:11" ht="15" customHeight="1">
      <c r="B138" s="282"/>
      <c r="C138" s="243" t="s">
        <v>777</v>
      </c>
      <c r="D138" s="243"/>
      <c r="E138" s="243"/>
      <c r="F138" s="262" t="s">
        <v>742</v>
      </c>
      <c r="G138" s="243"/>
      <c r="H138" s="243" t="s">
        <v>777</v>
      </c>
      <c r="I138" s="243" t="s">
        <v>776</v>
      </c>
      <c r="J138" s="243"/>
      <c r="K138" s="284"/>
    </row>
    <row r="139" spans="2:11" ht="15" customHeight="1">
      <c r="B139" s="282"/>
      <c r="C139" s="243" t="s">
        <v>41</v>
      </c>
      <c r="D139" s="243"/>
      <c r="E139" s="243"/>
      <c r="F139" s="262" t="s">
        <v>742</v>
      </c>
      <c r="G139" s="243"/>
      <c r="H139" s="243" t="s">
        <v>797</v>
      </c>
      <c r="I139" s="243" t="s">
        <v>776</v>
      </c>
      <c r="J139" s="243"/>
      <c r="K139" s="284"/>
    </row>
    <row r="140" spans="2:11" ht="15" customHeight="1">
      <c r="B140" s="282"/>
      <c r="C140" s="243" t="s">
        <v>798</v>
      </c>
      <c r="D140" s="243"/>
      <c r="E140" s="243"/>
      <c r="F140" s="262" t="s">
        <v>742</v>
      </c>
      <c r="G140" s="243"/>
      <c r="H140" s="243" t="s">
        <v>799</v>
      </c>
      <c r="I140" s="243" t="s">
        <v>776</v>
      </c>
      <c r="J140" s="243"/>
      <c r="K140" s="284"/>
    </row>
    <row r="141" spans="2:11" ht="15" customHeight="1">
      <c r="B141" s="285"/>
      <c r="C141" s="286"/>
      <c r="D141" s="286"/>
      <c r="E141" s="286"/>
      <c r="F141" s="286"/>
      <c r="G141" s="286"/>
      <c r="H141" s="286"/>
      <c r="I141" s="286"/>
      <c r="J141" s="286"/>
      <c r="K141" s="287"/>
    </row>
    <row r="142" spans="2:11" ht="18.75" customHeight="1">
      <c r="B142" s="239"/>
      <c r="C142" s="239"/>
      <c r="D142" s="239"/>
      <c r="E142" s="239"/>
      <c r="F142" s="274"/>
      <c r="G142" s="239"/>
      <c r="H142" s="239"/>
      <c r="I142" s="239"/>
      <c r="J142" s="239"/>
      <c r="K142" s="239"/>
    </row>
    <row r="143" spans="2:11" ht="18.75" customHeight="1">
      <c r="B143" s="249"/>
      <c r="C143" s="249"/>
      <c r="D143" s="249"/>
      <c r="E143" s="249"/>
      <c r="F143" s="249"/>
      <c r="G143" s="249"/>
      <c r="H143" s="249"/>
      <c r="I143" s="249"/>
      <c r="J143" s="249"/>
      <c r="K143" s="249"/>
    </row>
    <row r="144" spans="2:11" ht="7.5" customHeight="1">
      <c r="B144" s="250"/>
      <c r="C144" s="251"/>
      <c r="D144" s="251"/>
      <c r="E144" s="251"/>
      <c r="F144" s="251"/>
      <c r="G144" s="251"/>
      <c r="H144" s="251"/>
      <c r="I144" s="251"/>
      <c r="J144" s="251"/>
      <c r="K144" s="252"/>
    </row>
    <row r="145" spans="2:11" ht="45" customHeight="1">
      <c r="B145" s="253"/>
      <c r="C145" s="359" t="s">
        <v>800</v>
      </c>
      <c r="D145" s="359"/>
      <c r="E145" s="359"/>
      <c r="F145" s="359"/>
      <c r="G145" s="359"/>
      <c r="H145" s="359"/>
      <c r="I145" s="359"/>
      <c r="J145" s="359"/>
      <c r="K145" s="254"/>
    </row>
    <row r="146" spans="2:11" ht="17.25" customHeight="1">
      <c r="B146" s="253"/>
      <c r="C146" s="255" t="s">
        <v>736</v>
      </c>
      <c r="D146" s="255"/>
      <c r="E146" s="255"/>
      <c r="F146" s="255" t="s">
        <v>737</v>
      </c>
      <c r="G146" s="256"/>
      <c r="H146" s="255" t="s">
        <v>121</v>
      </c>
      <c r="I146" s="255" t="s">
        <v>60</v>
      </c>
      <c r="J146" s="255" t="s">
        <v>738</v>
      </c>
      <c r="K146" s="254"/>
    </row>
    <row r="147" spans="2:11" ht="17.25" customHeight="1">
      <c r="B147" s="253"/>
      <c r="C147" s="257" t="s">
        <v>739</v>
      </c>
      <c r="D147" s="257"/>
      <c r="E147" s="257"/>
      <c r="F147" s="258" t="s">
        <v>740</v>
      </c>
      <c r="G147" s="259"/>
      <c r="H147" s="257"/>
      <c r="I147" s="257"/>
      <c r="J147" s="257" t="s">
        <v>741</v>
      </c>
      <c r="K147" s="254"/>
    </row>
    <row r="148" spans="2:11" ht="5.25" customHeight="1">
      <c r="B148" s="263"/>
      <c r="C148" s="260"/>
      <c r="D148" s="260"/>
      <c r="E148" s="260"/>
      <c r="F148" s="260"/>
      <c r="G148" s="261"/>
      <c r="H148" s="260"/>
      <c r="I148" s="260"/>
      <c r="J148" s="260"/>
      <c r="K148" s="284"/>
    </row>
    <row r="149" spans="2:11" ht="15" customHeight="1">
      <c r="B149" s="263"/>
      <c r="C149" s="288" t="s">
        <v>745</v>
      </c>
      <c r="D149" s="243"/>
      <c r="E149" s="243"/>
      <c r="F149" s="289" t="s">
        <v>742</v>
      </c>
      <c r="G149" s="243"/>
      <c r="H149" s="288" t="s">
        <v>781</v>
      </c>
      <c r="I149" s="288" t="s">
        <v>744</v>
      </c>
      <c r="J149" s="288">
        <v>120</v>
      </c>
      <c r="K149" s="284"/>
    </row>
    <row r="150" spans="2:11" ht="15" customHeight="1">
      <c r="B150" s="263"/>
      <c r="C150" s="288" t="s">
        <v>790</v>
      </c>
      <c r="D150" s="243"/>
      <c r="E150" s="243"/>
      <c r="F150" s="289" t="s">
        <v>742</v>
      </c>
      <c r="G150" s="243"/>
      <c r="H150" s="288" t="s">
        <v>801</v>
      </c>
      <c r="I150" s="288" t="s">
        <v>744</v>
      </c>
      <c r="J150" s="288" t="s">
        <v>792</v>
      </c>
      <c r="K150" s="284"/>
    </row>
    <row r="151" spans="2:11" ht="15" customHeight="1">
      <c r="B151" s="263"/>
      <c r="C151" s="288" t="s">
        <v>690</v>
      </c>
      <c r="D151" s="243"/>
      <c r="E151" s="243"/>
      <c r="F151" s="289" t="s">
        <v>742</v>
      </c>
      <c r="G151" s="243"/>
      <c r="H151" s="288" t="s">
        <v>802</v>
      </c>
      <c r="I151" s="288" t="s">
        <v>744</v>
      </c>
      <c r="J151" s="288" t="s">
        <v>792</v>
      </c>
      <c r="K151" s="284"/>
    </row>
    <row r="152" spans="2:11" ht="15" customHeight="1">
      <c r="B152" s="263"/>
      <c r="C152" s="288" t="s">
        <v>747</v>
      </c>
      <c r="D152" s="243"/>
      <c r="E152" s="243"/>
      <c r="F152" s="289" t="s">
        <v>748</v>
      </c>
      <c r="G152" s="243"/>
      <c r="H152" s="288" t="s">
        <v>781</v>
      </c>
      <c r="I152" s="288" t="s">
        <v>744</v>
      </c>
      <c r="J152" s="288">
        <v>50</v>
      </c>
      <c r="K152" s="284"/>
    </row>
    <row r="153" spans="2:11" ht="15" customHeight="1">
      <c r="B153" s="263"/>
      <c r="C153" s="288" t="s">
        <v>750</v>
      </c>
      <c r="D153" s="243"/>
      <c r="E153" s="243"/>
      <c r="F153" s="289" t="s">
        <v>742</v>
      </c>
      <c r="G153" s="243"/>
      <c r="H153" s="288" t="s">
        <v>781</v>
      </c>
      <c r="I153" s="288" t="s">
        <v>752</v>
      </c>
      <c r="J153" s="288"/>
      <c r="K153" s="284"/>
    </row>
    <row r="154" spans="2:11" ht="15" customHeight="1">
      <c r="B154" s="263"/>
      <c r="C154" s="288" t="s">
        <v>761</v>
      </c>
      <c r="D154" s="243"/>
      <c r="E154" s="243"/>
      <c r="F154" s="289" t="s">
        <v>748</v>
      </c>
      <c r="G154" s="243"/>
      <c r="H154" s="288" t="s">
        <v>781</v>
      </c>
      <c r="I154" s="288" t="s">
        <v>744</v>
      </c>
      <c r="J154" s="288">
        <v>50</v>
      </c>
      <c r="K154" s="284"/>
    </row>
    <row r="155" spans="2:11" ht="15" customHeight="1">
      <c r="B155" s="263"/>
      <c r="C155" s="288" t="s">
        <v>769</v>
      </c>
      <c r="D155" s="243"/>
      <c r="E155" s="243"/>
      <c r="F155" s="289" t="s">
        <v>748</v>
      </c>
      <c r="G155" s="243"/>
      <c r="H155" s="288" t="s">
        <v>781</v>
      </c>
      <c r="I155" s="288" t="s">
        <v>744</v>
      </c>
      <c r="J155" s="288">
        <v>50</v>
      </c>
      <c r="K155" s="284"/>
    </row>
    <row r="156" spans="2:11" ht="15" customHeight="1">
      <c r="B156" s="263"/>
      <c r="C156" s="288" t="s">
        <v>767</v>
      </c>
      <c r="D156" s="243"/>
      <c r="E156" s="243"/>
      <c r="F156" s="289" t="s">
        <v>748</v>
      </c>
      <c r="G156" s="243"/>
      <c r="H156" s="288" t="s">
        <v>781</v>
      </c>
      <c r="I156" s="288" t="s">
        <v>744</v>
      </c>
      <c r="J156" s="288">
        <v>50</v>
      </c>
      <c r="K156" s="284"/>
    </row>
    <row r="157" spans="2:11" ht="15" customHeight="1">
      <c r="B157" s="263"/>
      <c r="C157" s="288" t="s">
        <v>105</v>
      </c>
      <c r="D157" s="243"/>
      <c r="E157" s="243"/>
      <c r="F157" s="289" t="s">
        <v>742</v>
      </c>
      <c r="G157" s="243"/>
      <c r="H157" s="288" t="s">
        <v>803</v>
      </c>
      <c r="I157" s="288" t="s">
        <v>744</v>
      </c>
      <c r="J157" s="288" t="s">
        <v>804</v>
      </c>
      <c r="K157" s="284"/>
    </row>
    <row r="158" spans="2:11" ht="15" customHeight="1">
      <c r="B158" s="263"/>
      <c r="C158" s="288" t="s">
        <v>805</v>
      </c>
      <c r="D158" s="243"/>
      <c r="E158" s="243"/>
      <c r="F158" s="289" t="s">
        <v>742</v>
      </c>
      <c r="G158" s="243"/>
      <c r="H158" s="288" t="s">
        <v>806</v>
      </c>
      <c r="I158" s="288" t="s">
        <v>776</v>
      </c>
      <c r="J158" s="288"/>
      <c r="K158" s="284"/>
    </row>
    <row r="159" spans="2:11" ht="15" customHeight="1">
      <c r="B159" s="290"/>
      <c r="C159" s="272"/>
      <c r="D159" s="272"/>
      <c r="E159" s="272"/>
      <c r="F159" s="272"/>
      <c r="G159" s="272"/>
      <c r="H159" s="272"/>
      <c r="I159" s="272"/>
      <c r="J159" s="272"/>
      <c r="K159" s="291"/>
    </row>
    <row r="160" spans="2:11" ht="18.75" customHeight="1">
      <c r="B160" s="239"/>
      <c r="C160" s="243"/>
      <c r="D160" s="243"/>
      <c r="E160" s="243"/>
      <c r="F160" s="262"/>
      <c r="G160" s="243"/>
      <c r="H160" s="243"/>
      <c r="I160" s="243"/>
      <c r="J160" s="243"/>
      <c r="K160" s="239"/>
    </row>
    <row r="161" spans="2:11" ht="18.75" customHeight="1">
      <c r="B161" s="239"/>
      <c r="C161" s="243"/>
      <c r="D161" s="243"/>
      <c r="E161" s="243"/>
      <c r="F161" s="262"/>
      <c r="G161" s="243"/>
      <c r="H161" s="243"/>
      <c r="I161" s="243"/>
      <c r="J161" s="243"/>
      <c r="K161" s="239"/>
    </row>
    <row r="162" spans="2:11" ht="18.75" customHeight="1">
      <c r="B162" s="239"/>
      <c r="C162" s="243"/>
      <c r="D162" s="243"/>
      <c r="E162" s="243"/>
      <c r="F162" s="262"/>
      <c r="G162" s="243"/>
      <c r="H162" s="243"/>
      <c r="I162" s="243"/>
      <c r="J162" s="243"/>
      <c r="K162" s="239"/>
    </row>
    <row r="163" spans="2:11" ht="18.75" customHeight="1">
      <c r="B163" s="239"/>
      <c r="C163" s="243"/>
      <c r="D163" s="243"/>
      <c r="E163" s="243"/>
      <c r="F163" s="262"/>
      <c r="G163" s="243"/>
      <c r="H163" s="243"/>
      <c r="I163" s="243"/>
      <c r="J163" s="243"/>
      <c r="K163" s="239"/>
    </row>
    <row r="164" spans="2:11" ht="18.75" customHeight="1">
      <c r="B164" s="239"/>
      <c r="C164" s="243"/>
      <c r="D164" s="243"/>
      <c r="E164" s="243"/>
      <c r="F164" s="262"/>
      <c r="G164" s="243"/>
      <c r="H164" s="243"/>
      <c r="I164" s="243"/>
      <c r="J164" s="243"/>
      <c r="K164" s="239"/>
    </row>
    <row r="165" spans="2:11" ht="18.75" customHeight="1">
      <c r="B165" s="239"/>
      <c r="C165" s="243"/>
      <c r="D165" s="243"/>
      <c r="E165" s="243"/>
      <c r="F165" s="262"/>
      <c r="G165" s="243"/>
      <c r="H165" s="243"/>
      <c r="I165" s="243"/>
      <c r="J165" s="243"/>
      <c r="K165" s="239"/>
    </row>
    <row r="166" spans="2:11" ht="18.75" customHeight="1">
      <c r="B166" s="239"/>
      <c r="C166" s="243"/>
      <c r="D166" s="243"/>
      <c r="E166" s="243"/>
      <c r="F166" s="262"/>
      <c r="G166" s="243"/>
      <c r="H166" s="243"/>
      <c r="I166" s="243"/>
      <c r="J166" s="243"/>
      <c r="K166" s="239"/>
    </row>
    <row r="167" spans="2:11" ht="18.75" customHeight="1">
      <c r="B167" s="249"/>
      <c r="C167" s="249"/>
      <c r="D167" s="249"/>
      <c r="E167" s="249"/>
      <c r="F167" s="249"/>
      <c r="G167" s="249"/>
      <c r="H167" s="249"/>
      <c r="I167" s="249"/>
      <c r="J167" s="249"/>
      <c r="K167" s="249"/>
    </row>
    <row r="168" spans="2:11" ht="7.5" customHeight="1">
      <c r="B168" s="231"/>
      <c r="C168" s="232"/>
      <c r="D168" s="232"/>
      <c r="E168" s="232"/>
      <c r="F168" s="232"/>
      <c r="G168" s="232"/>
      <c r="H168" s="232"/>
      <c r="I168" s="232"/>
      <c r="J168" s="232"/>
      <c r="K168" s="233"/>
    </row>
    <row r="169" spans="2:11" ht="45" customHeight="1">
      <c r="B169" s="234"/>
      <c r="C169" s="360" t="s">
        <v>807</v>
      </c>
      <c r="D169" s="360"/>
      <c r="E169" s="360"/>
      <c r="F169" s="360"/>
      <c r="G169" s="360"/>
      <c r="H169" s="360"/>
      <c r="I169" s="360"/>
      <c r="J169" s="360"/>
      <c r="K169" s="235"/>
    </row>
    <row r="170" spans="2:11" ht="17.25" customHeight="1">
      <c r="B170" s="234"/>
      <c r="C170" s="255" t="s">
        <v>736</v>
      </c>
      <c r="D170" s="255"/>
      <c r="E170" s="255"/>
      <c r="F170" s="255" t="s">
        <v>737</v>
      </c>
      <c r="G170" s="292"/>
      <c r="H170" s="293" t="s">
        <v>121</v>
      </c>
      <c r="I170" s="293" t="s">
        <v>60</v>
      </c>
      <c r="J170" s="255" t="s">
        <v>738</v>
      </c>
      <c r="K170" s="235"/>
    </row>
    <row r="171" spans="2:11" ht="17.25" customHeight="1">
      <c r="B171" s="236"/>
      <c r="C171" s="257" t="s">
        <v>739</v>
      </c>
      <c r="D171" s="257"/>
      <c r="E171" s="257"/>
      <c r="F171" s="258" t="s">
        <v>740</v>
      </c>
      <c r="G171" s="294"/>
      <c r="H171" s="295"/>
      <c r="I171" s="295"/>
      <c r="J171" s="257" t="s">
        <v>741</v>
      </c>
      <c r="K171" s="237"/>
    </row>
    <row r="172" spans="2:11" ht="5.25" customHeight="1">
      <c r="B172" s="263"/>
      <c r="C172" s="260"/>
      <c r="D172" s="260"/>
      <c r="E172" s="260"/>
      <c r="F172" s="260"/>
      <c r="G172" s="261"/>
      <c r="H172" s="260"/>
      <c r="I172" s="260"/>
      <c r="J172" s="260"/>
      <c r="K172" s="284"/>
    </row>
    <row r="173" spans="2:11" ht="15" customHeight="1">
      <c r="B173" s="263"/>
      <c r="C173" s="243" t="s">
        <v>745</v>
      </c>
      <c r="D173" s="243"/>
      <c r="E173" s="243"/>
      <c r="F173" s="262" t="s">
        <v>742</v>
      </c>
      <c r="G173" s="243"/>
      <c r="H173" s="243" t="s">
        <v>781</v>
      </c>
      <c r="I173" s="243" t="s">
        <v>744</v>
      </c>
      <c r="J173" s="243">
        <v>120</v>
      </c>
      <c r="K173" s="284"/>
    </row>
    <row r="174" spans="2:11" ht="15" customHeight="1">
      <c r="B174" s="263"/>
      <c r="C174" s="243" t="s">
        <v>790</v>
      </c>
      <c r="D174" s="243"/>
      <c r="E174" s="243"/>
      <c r="F174" s="262" t="s">
        <v>742</v>
      </c>
      <c r="G174" s="243"/>
      <c r="H174" s="243" t="s">
        <v>791</v>
      </c>
      <c r="I174" s="243" t="s">
        <v>744</v>
      </c>
      <c r="J174" s="243" t="s">
        <v>792</v>
      </c>
      <c r="K174" s="284"/>
    </row>
    <row r="175" spans="2:11" ht="15" customHeight="1">
      <c r="B175" s="263"/>
      <c r="C175" s="243" t="s">
        <v>690</v>
      </c>
      <c r="D175" s="243"/>
      <c r="E175" s="243"/>
      <c r="F175" s="262" t="s">
        <v>742</v>
      </c>
      <c r="G175" s="243"/>
      <c r="H175" s="243" t="s">
        <v>808</v>
      </c>
      <c r="I175" s="243" t="s">
        <v>744</v>
      </c>
      <c r="J175" s="243" t="s">
        <v>792</v>
      </c>
      <c r="K175" s="284"/>
    </row>
    <row r="176" spans="2:11" ht="15" customHeight="1">
      <c r="B176" s="263"/>
      <c r="C176" s="243" t="s">
        <v>747</v>
      </c>
      <c r="D176" s="243"/>
      <c r="E176" s="243"/>
      <c r="F176" s="262" t="s">
        <v>748</v>
      </c>
      <c r="G176" s="243"/>
      <c r="H176" s="243" t="s">
        <v>808</v>
      </c>
      <c r="I176" s="243" t="s">
        <v>744</v>
      </c>
      <c r="J176" s="243">
        <v>50</v>
      </c>
      <c r="K176" s="284"/>
    </row>
    <row r="177" spans="2:11" ht="15" customHeight="1">
      <c r="B177" s="263"/>
      <c r="C177" s="243" t="s">
        <v>750</v>
      </c>
      <c r="D177" s="243"/>
      <c r="E177" s="243"/>
      <c r="F177" s="262" t="s">
        <v>742</v>
      </c>
      <c r="G177" s="243"/>
      <c r="H177" s="243" t="s">
        <v>808</v>
      </c>
      <c r="I177" s="243" t="s">
        <v>752</v>
      </c>
      <c r="J177" s="243"/>
      <c r="K177" s="284"/>
    </row>
    <row r="178" spans="2:11" ht="15" customHeight="1">
      <c r="B178" s="263"/>
      <c r="C178" s="243" t="s">
        <v>761</v>
      </c>
      <c r="D178" s="243"/>
      <c r="E178" s="243"/>
      <c r="F178" s="262" t="s">
        <v>748</v>
      </c>
      <c r="G178" s="243"/>
      <c r="H178" s="243" t="s">
        <v>808</v>
      </c>
      <c r="I178" s="243" t="s">
        <v>744</v>
      </c>
      <c r="J178" s="243">
        <v>50</v>
      </c>
      <c r="K178" s="284"/>
    </row>
    <row r="179" spans="2:11" ht="15" customHeight="1">
      <c r="B179" s="263"/>
      <c r="C179" s="243" t="s">
        <v>769</v>
      </c>
      <c r="D179" s="243"/>
      <c r="E179" s="243"/>
      <c r="F179" s="262" t="s">
        <v>748</v>
      </c>
      <c r="G179" s="243"/>
      <c r="H179" s="243" t="s">
        <v>808</v>
      </c>
      <c r="I179" s="243" t="s">
        <v>744</v>
      </c>
      <c r="J179" s="243">
        <v>50</v>
      </c>
      <c r="K179" s="284"/>
    </row>
    <row r="180" spans="2:11" ht="15" customHeight="1">
      <c r="B180" s="263"/>
      <c r="C180" s="243" t="s">
        <v>767</v>
      </c>
      <c r="D180" s="243"/>
      <c r="E180" s="243"/>
      <c r="F180" s="262" t="s">
        <v>748</v>
      </c>
      <c r="G180" s="243"/>
      <c r="H180" s="243" t="s">
        <v>808</v>
      </c>
      <c r="I180" s="243" t="s">
        <v>744</v>
      </c>
      <c r="J180" s="243">
        <v>50</v>
      </c>
      <c r="K180" s="284"/>
    </row>
    <row r="181" spans="2:11" ht="15" customHeight="1">
      <c r="B181" s="263"/>
      <c r="C181" s="243" t="s">
        <v>120</v>
      </c>
      <c r="D181" s="243"/>
      <c r="E181" s="243"/>
      <c r="F181" s="262" t="s">
        <v>742</v>
      </c>
      <c r="G181" s="243"/>
      <c r="H181" s="243" t="s">
        <v>809</v>
      </c>
      <c r="I181" s="243" t="s">
        <v>810</v>
      </c>
      <c r="J181" s="243"/>
      <c r="K181" s="284"/>
    </row>
    <row r="182" spans="2:11" ht="15" customHeight="1">
      <c r="B182" s="263"/>
      <c r="C182" s="243" t="s">
        <v>60</v>
      </c>
      <c r="D182" s="243"/>
      <c r="E182" s="243"/>
      <c r="F182" s="262" t="s">
        <v>742</v>
      </c>
      <c r="G182" s="243"/>
      <c r="H182" s="243" t="s">
        <v>811</v>
      </c>
      <c r="I182" s="243" t="s">
        <v>812</v>
      </c>
      <c r="J182" s="243">
        <v>1</v>
      </c>
      <c r="K182" s="284"/>
    </row>
    <row r="183" spans="2:11" ht="15" customHeight="1">
      <c r="B183" s="263"/>
      <c r="C183" s="243" t="s">
        <v>56</v>
      </c>
      <c r="D183" s="243"/>
      <c r="E183" s="243"/>
      <c r="F183" s="262" t="s">
        <v>742</v>
      </c>
      <c r="G183" s="243"/>
      <c r="H183" s="243" t="s">
        <v>813</v>
      </c>
      <c r="I183" s="243" t="s">
        <v>744</v>
      </c>
      <c r="J183" s="243">
        <v>20</v>
      </c>
      <c r="K183" s="284"/>
    </row>
    <row r="184" spans="2:11" ht="15" customHeight="1">
      <c r="B184" s="263"/>
      <c r="C184" s="243" t="s">
        <v>121</v>
      </c>
      <c r="D184" s="243"/>
      <c r="E184" s="243"/>
      <c r="F184" s="262" t="s">
        <v>742</v>
      </c>
      <c r="G184" s="243"/>
      <c r="H184" s="243" t="s">
        <v>814</v>
      </c>
      <c r="I184" s="243" t="s">
        <v>744</v>
      </c>
      <c r="J184" s="243">
        <v>255</v>
      </c>
      <c r="K184" s="284"/>
    </row>
    <row r="185" spans="2:11" ht="15" customHeight="1">
      <c r="B185" s="263"/>
      <c r="C185" s="243" t="s">
        <v>122</v>
      </c>
      <c r="D185" s="243"/>
      <c r="E185" s="243"/>
      <c r="F185" s="262" t="s">
        <v>742</v>
      </c>
      <c r="G185" s="243"/>
      <c r="H185" s="243" t="s">
        <v>706</v>
      </c>
      <c r="I185" s="243" t="s">
        <v>744</v>
      </c>
      <c r="J185" s="243">
        <v>10</v>
      </c>
      <c r="K185" s="284"/>
    </row>
    <row r="186" spans="2:11" ht="15" customHeight="1">
      <c r="B186" s="263"/>
      <c r="C186" s="243" t="s">
        <v>123</v>
      </c>
      <c r="D186" s="243"/>
      <c r="E186" s="243"/>
      <c r="F186" s="262" t="s">
        <v>742</v>
      </c>
      <c r="G186" s="243"/>
      <c r="H186" s="243" t="s">
        <v>815</v>
      </c>
      <c r="I186" s="243" t="s">
        <v>776</v>
      </c>
      <c r="J186" s="243"/>
      <c r="K186" s="284"/>
    </row>
    <row r="187" spans="2:11" ht="15" customHeight="1">
      <c r="B187" s="263"/>
      <c r="C187" s="243" t="s">
        <v>816</v>
      </c>
      <c r="D187" s="243"/>
      <c r="E187" s="243"/>
      <c r="F187" s="262" t="s">
        <v>742</v>
      </c>
      <c r="G187" s="243"/>
      <c r="H187" s="243" t="s">
        <v>817</v>
      </c>
      <c r="I187" s="243" t="s">
        <v>776</v>
      </c>
      <c r="J187" s="243"/>
      <c r="K187" s="284"/>
    </row>
    <row r="188" spans="2:11" ht="15" customHeight="1">
      <c r="B188" s="263"/>
      <c r="C188" s="243" t="s">
        <v>805</v>
      </c>
      <c r="D188" s="243"/>
      <c r="E188" s="243"/>
      <c r="F188" s="262" t="s">
        <v>742</v>
      </c>
      <c r="G188" s="243"/>
      <c r="H188" s="243" t="s">
        <v>818</v>
      </c>
      <c r="I188" s="243" t="s">
        <v>776</v>
      </c>
      <c r="J188" s="243"/>
      <c r="K188" s="284"/>
    </row>
    <row r="189" spans="2:11" ht="15" customHeight="1">
      <c r="B189" s="263"/>
      <c r="C189" s="243" t="s">
        <v>125</v>
      </c>
      <c r="D189" s="243"/>
      <c r="E189" s="243"/>
      <c r="F189" s="262" t="s">
        <v>748</v>
      </c>
      <c r="G189" s="243"/>
      <c r="H189" s="243" t="s">
        <v>819</v>
      </c>
      <c r="I189" s="243" t="s">
        <v>744</v>
      </c>
      <c r="J189" s="243">
        <v>50</v>
      </c>
      <c r="K189" s="284"/>
    </row>
    <row r="190" spans="2:11" ht="15" customHeight="1">
      <c r="B190" s="263"/>
      <c r="C190" s="243" t="s">
        <v>820</v>
      </c>
      <c r="D190" s="243"/>
      <c r="E190" s="243"/>
      <c r="F190" s="262" t="s">
        <v>748</v>
      </c>
      <c r="G190" s="243"/>
      <c r="H190" s="243" t="s">
        <v>821</v>
      </c>
      <c r="I190" s="243" t="s">
        <v>822</v>
      </c>
      <c r="J190" s="243"/>
      <c r="K190" s="284"/>
    </row>
    <row r="191" spans="2:11" ht="15" customHeight="1">
      <c r="B191" s="263"/>
      <c r="C191" s="243" t="s">
        <v>823</v>
      </c>
      <c r="D191" s="243"/>
      <c r="E191" s="243"/>
      <c r="F191" s="262" t="s">
        <v>748</v>
      </c>
      <c r="G191" s="243"/>
      <c r="H191" s="243" t="s">
        <v>824</v>
      </c>
      <c r="I191" s="243" t="s">
        <v>822</v>
      </c>
      <c r="J191" s="243"/>
      <c r="K191" s="284"/>
    </row>
    <row r="192" spans="2:11" ht="15" customHeight="1">
      <c r="B192" s="263"/>
      <c r="C192" s="243" t="s">
        <v>825</v>
      </c>
      <c r="D192" s="243"/>
      <c r="E192" s="243"/>
      <c r="F192" s="262" t="s">
        <v>748</v>
      </c>
      <c r="G192" s="243"/>
      <c r="H192" s="243" t="s">
        <v>826</v>
      </c>
      <c r="I192" s="243" t="s">
        <v>822</v>
      </c>
      <c r="J192" s="243"/>
      <c r="K192" s="284"/>
    </row>
    <row r="193" spans="2:11" ht="15" customHeight="1">
      <c r="B193" s="263"/>
      <c r="C193" s="296" t="s">
        <v>827</v>
      </c>
      <c r="D193" s="243"/>
      <c r="E193" s="243"/>
      <c r="F193" s="262" t="s">
        <v>748</v>
      </c>
      <c r="G193" s="243"/>
      <c r="H193" s="243" t="s">
        <v>828</v>
      </c>
      <c r="I193" s="243" t="s">
        <v>829</v>
      </c>
      <c r="J193" s="297" t="s">
        <v>830</v>
      </c>
      <c r="K193" s="284"/>
    </row>
    <row r="194" spans="2:11" ht="15" customHeight="1">
      <c r="B194" s="263"/>
      <c r="C194" s="248" t="s">
        <v>45</v>
      </c>
      <c r="D194" s="243"/>
      <c r="E194" s="243"/>
      <c r="F194" s="262" t="s">
        <v>742</v>
      </c>
      <c r="G194" s="243"/>
      <c r="H194" s="239" t="s">
        <v>831</v>
      </c>
      <c r="I194" s="243" t="s">
        <v>832</v>
      </c>
      <c r="J194" s="243"/>
      <c r="K194" s="284"/>
    </row>
    <row r="195" spans="2:11" ht="15" customHeight="1">
      <c r="B195" s="263"/>
      <c r="C195" s="248" t="s">
        <v>833</v>
      </c>
      <c r="D195" s="243"/>
      <c r="E195" s="243"/>
      <c r="F195" s="262" t="s">
        <v>742</v>
      </c>
      <c r="G195" s="243"/>
      <c r="H195" s="243" t="s">
        <v>834</v>
      </c>
      <c r="I195" s="243" t="s">
        <v>776</v>
      </c>
      <c r="J195" s="243"/>
      <c r="K195" s="284"/>
    </row>
    <row r="196" spans="2:11" ht="15" customHeight="1">
      <c r="B196" s="263"/>
      <c r="C196" s="248" t="s">
        <v>835</v>
      </c>
      <c r="D196" s="243"/>
      <c r="E196" s="243"/>
      <c r="F196" s="262" t="s">
        <v>742</v>
      </c>
      <c r="G196" s="243"/>
      <c r="H196" s="243" t="s">
        <v>836</v>
      </c>
      <c r="I196" s="243" t="s">
        <v>776</v>
      </c>
      <c r="J196" s="243"/>
      <c r="K196" s="284"/>
    </row>
    <row r="197" spans="2:11" ht="15" customHeight="1">
      <c r="B197" s="263"/>
      <c r="C197" s="248" t="s">
        <v>837</v>
      </c>
      <c r="D197" s="243"/>
      <c r="E197" s="243"/>
      <c r="F197" s="262" t="s">
        <v>748</v>
      </c>
      <c r="G197" s="243"/>
      <c r="H197" s="243" t="s">
        <v>838</v>
      </c>
      <c r="I197" s="243" t="s">
        <v>776</v>
      </c>
      <c r="J197" s="243"/>
      <c r="K197" s="284"/>
    </row>
    <row r="198" spans="2:11" ht="15" customHeight="1">
      <c r="B198" s="290"/>
      <c r="C198" s="298"/>
      <c r="D198" s="272"/>
      <c r="E198" s="272"/>
      <c r="F198" s="272"/>
      <c r="G198" s="272"/>
      <c r="H198" s="272"/>
      <c r="I198" s="272"/>
      <c r="J198" s="272"/>
      <c r="K198" s="291"/>
    </row>
    <row r="199" spans="2:11" ht="18.75" customHeight="1">
      <c r="B199" s="239"/>
      <c r="C199" s="243"/>
      <c r="D199" s="243"/>
      <c r="E199" s="243"/>
      <c r="F199" s="262"/>
      <c r="G199" s="243"/>
      <c r="H199" s="243"/>
      <c r="I199" s="243"/>
      <c r="J199" s="243"/>
      <c r="K199" s="239"/>
    </row>
    <row r="200" spans="2:11" ht="18.75" customHeight="1">
      <c r="B200" s="249"/>
      <c r="C200" s="249"/>
      <c r="D200" s="249"/>
      <c r="E200" s="249"/>
      <c r="F200" s="249"/>
      <c r="G200" s="249"/>
      <c r="H200" s="249"/>
      <c r="I200" s="249"/>
      <c r="J200" s="249"/>
      <c r="K200" s="249"/>
    </row>
    <row r="201" spans="2:11">
      <c r="B201" s="231"/>
      <c r="C201" s="232"/>
      <c r="D201" s="232"/>
      <c r="E201" s="232"/>
      <c r="F201" s="232"/>
      <c r="G201" s="232"/>
      <c r="H201" s="232"/>
      <c r="I201" s="232"/>
      <c r="J201" s="232"/>
      <c r="K201" s="233"/>
    </row>
    <row r="202" spans="2:11" ht="21" customHeight="1">
      <c r="B202" s="234"/>
      <c r="C202" s="360" t="s">
        <v>839</v>
      </c>
      <c r="D202" s="360"/>
      <c r="E202" s="360"/>
      <c r="F202" s="360"/>
      <c r="G202" s="360"/>
      <c r="H202" s="360"/>
      <c r="I202" s="360"/>
      <c r="J202" s="360"/>
      <c r="K202" s="235"/>
    </row>
    <row r="203" spans="2:11" ht="25.5" customHeight="1">
      <c r="B203" s="234"/>
      <c r="C203" s="299" t="s">
        <v>840</v>
      </c>
      <c r="D203" s="299"/>
      <c r="E203" s="299"/>
      <c r="F203" s="299" t="s">
        <v>841</v>
      </c>
      <c r="G203" s="300"/>
      <c r="H203" s="356" t="s">
        <v>842</v>
      </c>
      <c r="I203" s="356"/>
      <c r="J203" s="356"/>
      <c r="K203" s="235"/>
    </row>
    <row r="204" spans="2:11" ht="5.25" customHeight="1">
      <c r="B204" s="263"/>
      <c r="C204" s="260"/>
      <c r="D204" s="260"/>
      <c r="E204" s="260"/>
      <c r="F204" s="260"/>
      <c r="G204" s="243"/>
      <c r="H204" s="260"/>
      <c r="I204" s="260"/>
      <c r="J204" s="260"/>
      <c r="K204" s="284"/>
    </row>
    <row r="205" spans="2:11" ht="15" customHeight="1">
      <c r="B205" s="263"/>
      <c r="C205" s="243" t="s">
        <v>832</v>
      </c>
      <c r="D205" s="243"/>
      <c r="E205" s="243"/>
      <c r="F205" s="262" t="s">
        <v>46</v>
      </c>
      <c r="G205" s="243"/>
      <c r="H205" s="357" t="s">
        <v>843</v>
      </c>
      <c r="I205" s="357"/>
      <c r="J205" s="357"/>
      <c r="K205" s="284"/>
    </row>
    <row r="206" spans="2:11" ht="15" customHeight="1">
      <c r="B206" s="263"/>
      <c r="C206" s="269"/>
      <c r="D206" s="243"/>
      <c r="E206" s="243"/>
      <c r="F206" s="262" t="s">
        <v>47</v>
      </c>
      <c r="G206" s="243"/>
      <c r="H206" s="357" t="s">
        <v>844</v>
      </c>
      <c r="I206" s="357"/>
      <c r="J206" s="357"/>
      <c r="K206" s="284"/>
    </row>
    <row r="207" spans="2:11" ht="15" customHeight="1">
      <c r="B207" s="263"/>
      <c r="C207" s="269"/>
      <c r="D207" s="243"/>
      <c r="E207" s="243"/>
      <c r="F207" s="262" t="s">
        <v>50</v>
      </c>
      <c r="G207" s="243"/>
      <c r="H207" s="357" t="s">
        <v>845</v>
      </c>
      <c r="I207" s="357"/>
      <c r="J207" s="357"/>
      <c r="K207" s="284"/>
    </row>
    <row r="208" spans="2:11" ht="15" customHeight="1">
      <c r="B208" s="263"/>
      <c r="C208" s="243"/>
      <c r="D208" s="243"/>
      <c r="E208" s="243"/>
      <c r="F208" s="262" t="s">
        <v>48</v>
      </c>
      <c r="G208" s="243"/>
      <c r="H208" s="357" t="s">
        <v>846</v>
      </c>
      <c r="I208" s="357"/>
      <c r="J208" s="357"/>
      <c r="K208" s="284"/>
    </row>
    <row r="209" spans="2:11" ht="15" customHeight="1">
      <c r="B209" s="263"/>
      <c r="C209" s="243"/>
      <c r="D209" s="243"/>
      <c r="E209" s="243"/>
      <c r="F209" s="262" t="s">
        <v>49</v>
      </c>
      <c r="G209" s="243"/>
      <c r="H209" s="357" t="s">
        <v>847</v>
      </c>
      <c r="I209" s="357"/>
      <c r="J209" s="357"/>
      <c r="K209" s="284"/>
    </row>
    <row r="210" spans="2:11" ht="15" customHeight="1">
      <c r="B210" s="263"/>
      <c r="C210" s="243"/>
      <c r="D210" s="243"/>
      <c r="E210" s="243"/>
      <c r="F210" s="262"/>
      <c r="G210" s="243"/>
      <c r="H210" s="243"/>
      <c r="I210" s="243"/>
      <c r="J210" s="243"/>
      <c r="K210" s="284"/>
    </row>
    <row r="211" spans="2:11" ht="15" customHeight="1">
      <c r="B211" s="263"/>
      <c r="C211" s="243" t="s">
        <v>788</v>
      </c>
      <c r="D211" s="243"/>
      <c r="E211" s="243"/>
      <c r="F211" s="262" t="s">
        <v>684</v>
      </c>
      <c r="G211" s="243"/>
      <c r="H211" s="357" t="s">
        <v>848</v>
      </c>
      <c r="I211" s="357"/>
      <c r="J211" s="357"/>
      <c r="K211" s="284"/>
    </row>
    <row r="212" spans="2:11" ht="15" customHeight="1">
      <c r="B212" s="263"/>
      <c r="C212" s="269"/>
      <c r="D212" s="243"/>
      <c r="E212" s="243"/>
      <c r="F212" s="262" t="s">
        <v>687</v>
      </c>
      <c r="G212" s="243"/>
      <c r="H212" s="357" t="s">
        <v>688</v>
      </c>
      <c r="I212" s="357"/>
      <c r="J212" s="357"/>
      <c r="K212" s="284"/>
    </row>
    <row r="213" spans="2:11" ht="15" customHeight="1">
      <c r="B213" s="263"/>
      <c r="C213" s="243"/>
      <c r="D213" s="243"/>
      <c r="E213" s="243"/>
      <c r="F213" s="262" t="s">
        <v>82</v>
      </c>
      <c r="G213" s="243"/>
      <c r="H213" s="357" t="s">
        <v>849</v>
      </c>
      <c r="I213" s="357"/>
      <c r="J213" s="357"/>
      <c r="K213" s="284"/>
    </row>
    <row r="214" spans="2:11" ht="15" customHeight="1">
      <c r="B214" s="301"/>
      <c r="C214" s="269"/>
      <c r="D214" s="269"/>
      <c r="E214" s="269"/>
      <c r="F214" s="262" t="s">
        <v>94</v>
      </c>
      <c r="G214" s="248"/>
      <c r="H214" s="355" t="s">
        <v>689</v>
      </c>
      <c r="I214" s="355"/>
      <c r="J214" s="355"/>
      <c r="K214" s="302"/>
    </row>
    <row r="215" spans="2:11" ht="15" customHeight="1">
      <c r="B215" s="301"/>
      <c r="C215" s="269"/>
      <c r="D215" s="269"/>
      <c r="E215" s="269"/>
      <c r="F215" s="262" t="s">
        <v>417</v>
      </c>
      <c r="G215" s="248"/>
      <c r="H215" s="355" t="s">
        <v>850</v>
      </c>
      <c r="I215" s="355"/>
      <c r="J215" s="355"/>
      <c r="K215" s="302"/>
    </row>
    <row r="216" spans="2:11" ht="15" customHeight="1">
      <c r="B216" s="301"/>
      <c r="C216" s="269"/>
      <c r="D216" s="269"/>
      <c r="E216" s="269"/>
      <c r="F216" s="303"/>
      <c r="G216" s="248"/>
      <c r="H216" s="304"/>
      <c r="I216" s="304"/>
      <c r="J216" s="304"/>
      <c r="K216" s="302"/>
    </row>
    <row r="217" spans="2:11" ht="15" customHeight="1">
      <c r="B217" s="301"/>
      <c r="C217" s="243" t="s">
        <v>812</v>
      </c>
      <c r="D217" s="269"/>
      <c r="E217" s="269"/>
      <c r="F217" s="262">
        <v>1</v>
      </c>
      <c r="G217" s="248"/>
      <c r="H217" s="355" t="s">
        <v>851</v>
      </c>
      <c r="I217" s="355"/>
      <c r="J217" s="355"/>
      <c r="K217" s="302"/>
    </row>
    <row r="218" spans="2:11" ht="15" customHeight="1">
      <c r="B218" s="301"/>
      <c r="C218" s="269"/>
      <c r="D218" s="269"/>
      <c r="E218" s="269"/>
      <c r="F218" s="262">
        <v>2</v>
      </c>
      <c r="G218" s="248"/>
      <c r="H218" s="355" t="s">
        <v>852</v>
      </c>
      <c r="I218" s="355"/>
      <c r="J218" s="355"/>
      <c r="K218" s="302"/>
    </row>
    <row r="219" spans="2:11" ht="15" customHeight="1">
      <c r="B219" s="301"/>
      <c r="C219" s="269"/>
      <c r="D219" s="269"/>
      <c r="E219" s="269"/>
      <c r="F219" s="262">
        <v>3</v>
      </c>
      <c r="G219" s="248"/>
      <c r="H219" s="355" t="s">
        <v>853</v>
      </c>
      <c r="I219" s="355"/>
      <c r="J219" s="355"/>
      <c r="K219" s="302"/>
    </row>
    <row r="220" spans="2:11" ht="15" customHeight="1">
      <c r="B220" s="301"/>
      <c r="C220" s="269"/>
      <c r="D220" s="269"/>
      <c r="E220" s="269"/>
      <c r="F220" s="262">
        <v>4</v>
      </c>
      <c r="G220" s="248"/>
      <c r="H220" s="355" t="s">
        <v>854</v>
      </c>
      <c r="I220" s="355"/>
      <c r="J220" s="355"/>
      <c r="K220" s="302"/>
    </row>
    <row r="221" spans="2:11" ht="12.75" customHeight="1">
      <c r="B221" s="305"/>
      <c r="C221" s="306"/>
      <c r="D221" s="306"/>
      <c r="E221" s="306"/>
      <c r="F221" s="306"/>
      <c r="G221" s="306"/>
      <c r="H221" s="306"/>
      <c r="I221" s="306"/>
      <c r="J221" s="306"/>
      <c r="K221" s="307"/>
    </row>
  </sheetData>
  <sheetProtection formatCells="0" formatColumns="0" formatRows="0" insertColumns="0" insertRows="0" insertHyperlinks="0" deleteColumns="0" deleteRows="0" sort="0" autoFilter="0" pivotTables="0"/>
  <mergeCells count="77">
    <mergeCell ref="D11:J11"/>
    <mergeCell ref="D13:J13"/>
    <mergeCell ref="C9:J9"/>
    <mergeCell ref="D10:J10"/>
    <mergeCell ref="C3:J3"/>
    <mergeCell ref="C4:J4"/>
    <mergeCell ref="C6:J6"/>
    <mergeCell ref="C7:J7"/>
    <mergeCell ref="D14:J14"/>
    <mergeCell ref="D15:J15"/>
    <mergeCell ref="F16:J16"/>
    <mergeCell ref="F17:J17"/>
    <mergeCell ref="G37:J37"/>
    <mergeCell ref="D25:J25"/>
    <mergeCell ref="D26:J26"/>
    <mergeCell ref="D28:J28"/>
    <mergeCell ref="D29:J29"/>
    <mergeCell ref="F18:J18"/>
    <mergeCell ref="F19:J19"/>
    <mergeCell ref="F20:J20"/>
    <mergeCell ref="F21:J21"/>
    <mergeCell ref="C23:J23"/>
    <mergeCell ref="C24:J24"/>
    <mergeCell ref="C50:J50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G38:J38"/>
    <mergeCell ref="D59:J59"/>
    <mergeCell ref="G43:J43"/>
    <mergeCell ref="D45:J45"/>
    <mergeCell ref="E46:J46"/>
    <mergeCell ref="E47:J47"/>
    <mergeCell ref="E48:J48"/>
    <mergeCell ref="D49:J49"/>
    <mergeCell ref="C52:J52"/>
    <mergeCell ref="C53:J53"/>
    <mergeCell ref="C55:J55"/>
    <mergeCell ref="D56:J56"/>
    <mergeCell ref="D57:J57"/>
    <mergeCell ref="D58:J58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17:J217"/>
    <mergeCell ref="H218:J218"/>
    <mergeCell ref="H219:J219"/>
    <mergeCell ref="H203:J203"/>
    <mergeCell ref="H205:J205"/>
    <mergeCell ref="H206:J206"/>
    <mergeCell ref="H207:J207"/>
  </mergeCells>
  <pageMargins left="0.7" right="0.7" top="0.78740157499999996" bottom="0.78740157499999996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zakázky</vt:lpstr>
      <vt:lpstr>01 - Technologická část</vt:lpstr>
      <vt:lpstr>01N (neoceňovat) - Techno...</vt:lpstr>
      <vt:lpstr>02 - Stavební část</vt:lpstr>
      <vt:lpstr>VRN - Vedlejší rozpočtové...</vt:lpstr>
      <vt:lpstr>Pokyny pro vyplnění</vt:lpstr>
      <vt:lpstr>'01 - Technologická část'!Názvy_tisku</vt:lpstr>
      <vt:lpstr>'01N (neoceňovat) - Techno...'!Názvy_tisku</vt:lpstr>
      <vt:lpstr>'02 - Stavební část'!Názvy_tisku</vt:lpstr>
      <vt:lpstr>'Rekapitulace zakázky'!Názvy_tisku</vt:lpstr>
      <vt:lpstr>'VRN - Vedlejší rozpočtové...'!Názvy_tisku</vt:lpstr>
      <vt:lpstr>'01 - Technologická část'!Oblast_tisku</vt:lpstr>
      <vt:lpstr>'01N (neoceňovat) - Techno...'!Oblast_tisku</vt:lpstr>
      <vt:lpstr>'02 - Stavební část'!Oblast_tisku</vt:lpstr>
      <vt:lpstr>'Rekapitulace zakázky'!Oblast_tisku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Chudoba Pavel</dc:creator>
  <cp:lastModifiedBy>Růžička Vladimír, DiS.</cp:lastModifiedBy>
  <dcterms:created xsi:type="dcterms:W3CDTF">2018-09-10T07:27:58Z</dcterms:created>
  <dcterms:modified xsi:type="dcterms:W3CDTF">2018-09-27T20:02:13Z</dcterms:modified>
</cp:coreProperties>
</file>