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olejsiS" reservationPassword="0"/>
  <workbookPr/>
  <bookViews>
    <workbookView xWindow="240" yWindow="120" windowWidth="14940" windowHeight="9225" activeTab="0"/>
  </bookViews>
  <sheets>
    <sheet name="Rekapitulace" sheetId="1" r:id="rId1"/>
    <sheet name="PS 03-01-31" sheetId="2" r:id="rId2"/>
    <sheet name="SO 03-86-0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<sst xmlns="http://schemas.openxmlformats.org/spreadsheetml/2006/main" count="1865" uniqueCount="487">
  <si>
    <t>Aspe</t>
  </si>
  <si>
    <t>Rekapitulace ceny</t>
  </si>
  <si>
    <t>1714</t>
  </si>
  <si>
    <t>Doplnění závor na přejezdu P1714 v km 186,463 trati Plzeň - Žatec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</si>
  <si>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</si>
  <si>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</si>
  <si>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</si>
  <si>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</si>
  <si>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</si>
  <si>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</si>
  <si>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</si>
  <si>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</si>
  <si>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</si>
  <si>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</si>
  <si>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</si>
  <si>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</si>
  <si>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03-01-31</t>
  </si>
  <si>
    <t>Železniční přejezd v km 186,463 PS 03-01-31 (P1714), PZZ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</si>
  <si>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</si>
  <si>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</si>
  <si>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</si>
  <si>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</si>
  <si>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</si>
  <si>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</si>
  <si>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</si>
  <si>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</si>
  <si>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</si>
  <si>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</si>
  <si>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</si>
  <si>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</si>
  <si>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</si>
  <si>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</si>
  <si>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</si>
  <si>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</si>
  <si>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</si>
  <si>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</si>
  <si>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</si>
  <si>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</si>
  <si>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</si>
  <si>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</si>
  <si>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</si>
  <si>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</si>
  <si>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</si>
  <si>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</si>
  <si>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</si>
  <si>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03-01-31</t>
  </si>
  <si>
    <t>SD</t>
  </si>
  <si>
    <t>1</t>
  </si>
  <si>
    <t>PZS P1714</t>
  </si>
  <si>
    <t>P</t>
  </si>
  <si>
    <t>11120</t>
  </si>
  <si>
    <t/>
  </si>
  <si>
    <t>ODSTRANĚNÍ KŘOVIN</t>
  </si>
  <si>
    <t>M2</t>
  </si>
  <si>
    <t>OTSKP</t>
  </si>
  <si>
    <t>PP</t>
  </si>
  <si>
    <t>VV</t>
  </si>
  <si>
    <t>Odstranění náletových dřevin, křoví pro výkop.</t>
  </si>
  <si>
    <t>TS</t>
  </si>
  <si>
    <t>Technická specifikace položky odpovídá příslušné cenové soustavě</t>
  </si>
  <si>
    <t>8</t>
  </si>
  <si>
    <t>13183</t>
  </si>
  <si>
    <t>HLOUBENÍ JAM ZAPAŽ I NEPAŽ TŘ II</t>
  </si>
  <si>
    <t>M3</t>
  </si>
  <si>
    <t>Hloubení jam pro základy závorových stojanů.</t>
  </si>
  <si>
    <t>9</t>
  </si>
  <si>
    <t>13283</t>
  </si>
  <si>
    <t>HLOUBENÍ RÝH ŠÍŘ DO 2M PAŽ I NEPAŽ TŘ. II</t>
  </si>
  <si>
    <t>Výkop rýhy délky 213m, šířky 0,5m, hloubky 0,8m.</t>
  </si>
  <si>
    <t>10</t>
  </si>
  <si>
    <t>14173</t>
  </si>
  <si>
    <t>PROTLAČOVÁNÍ POTRUBÍ Z PLAST HMOT DN DO 200MM</t>
  </si>
  <si>
    <t>M</t>
  </si>
  <si>
    <t>Protlak pod kolejí, silnicí.</t>
  </si>
  <si>
    <t>11</t>
  </si>
  <si>
    <t>17411</t>
  </si>
  <si>
    <t>ZÁSYP JAM A RÝH ZEMINOU SE ZHUTNĚNÍM</t>
  </si>
  <si>
    <t>Zásyp rýhy délky 213m, šířky 0,5m, hloubky 0,8m.</t>
  </si>
  <si>
    <t>12</t>
  </si>
  <si>
    <t>Zásyp jam pro základy závorových stojanů.</t>
  </si>
  <si>
    <t>14</t>
  </si>
  <si>
    <t>18130</t>
  </si>
  <si>
    <t>ÚPRAVA PLÁNĚ BEZ ZHUTNĚNÍ</t>
  </si>
  <si>
    <t>Úprava po dokončení prací.</t>
  </si>
  <si>
    <t>15</t>
  </si>
  <si>
    <t>21461H</t>
  </si>
  <si>
    <t>SEPARAČNÍ GEOTEXTILIE DO 1000G/M2</t>
  </si>
  <si>
    <t>Geotextilie pro ochranu kolejového svršku při hloubený rýh.</t>
  </si>
  <si>
    <t>19</t>
  </si>
  <si>
    <t>701005</t>
  </si>
  <si>
    <t>VYHLEDÁVACÍ MARKER ZEMNÍ S MOŽNOSTÍ ZÁPISU</t>
  </si>
  <si>
    <t>KUS</t>
  </si>
  <si>
    <t>Markery pro označení.</t>
  </si>
  <si>
    <t>20</t>
  </si>
  <si>
    <t>702112</t>
  </si>
  <si>
    <t>KABELOVÝ ŽLAB ZEMNÍ VČETNĚ KRYTU SVĚTLÉ ŠÍŘKY PŘES 120 DO 250 MM</t>
  </si>
  <si>
    <t>Pro kabelizaci k záv. stojanům a výstražníkům PZS P1714.</t>
  </si>
  <si>
    <t>21</t>
  </si>
  <si>
    <t>702312</t>
  </si>
  <si>
    <t>ZAKRYTÍ KABELŮ VÝSTRAŽNOU FÓLIÍ ŠÍŘKY PŘES 20 DO 40 CM</t>
  </si>
  <si>
    <t>Zakrytí kabelových tras.</t>
  </si>
  <si>
    <t>22</t>
  </si>
  <si>
    <t>703755</t>
  </si>
  <si>
    <t>PROTIPOŽÁRNÍ UCPÁVKA PROSTUPU KABELOVÉHO PR. DO 200MM, DO EI 90 MIN.</t>
  </si>
  <si>
    <t>Prostup do technologického objektu.</t>
  </si>
  <si>
    <t>23</t>
  </si>
  <si>
    <t>741B11</t>
  </si>
  <si>
    <t>ZEMNÍCÍ TYČ FEZN DÉLKY DO 2 M</t>
  </si>
  <si>
    <t>Pro uzemnění rozváděče PZS P1714. Uzemnění stožárů pro výstražníky</t>
  </si>
  <si>
    <t>24</t>
  </si>
  <si>
    <t>742G21</t>
  </si>
  <si>
    <t>KABEL NN DVOU- A TŘÍŽÍLOVÝ AL S PLASTOVOU IZOLACÍ DO 2,5 MM2</t>
  </si>
  <si>
    <t>Viz. tabulka kabelů a kabelové schéma.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</si>
  <si>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</si>
  <si>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</si>
  <si>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</si>
  <si>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</si>
  <si>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</si>
  <si>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</si>
  <si>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27</t>
  </si>
  <si>
    <t>742L12</t>
  </si>
  <si>
    <t>UKONČENÍ DVOU AŽ PĚTIŽÍLOVÉHO KABELU V ROZVADĚČI NEBO NA PŘÍSTROJI OD 4 DO 16 MM2</t>
  </si>
  <si>
    <t>28</t>
  </si>
  <si>
    <t>742P14</t>
  </si>
  <si>
    <t>ZATAŽENÍ KABELU DO CHRÁNIČKY - KABEL PŘES 4 KG/M</t>
  </si>
  <si>
    <t>Zatažení kabelizace do protlaků.</t>
  </si>
  <si>
    <t>29</t>
  </si>
  <si>
    <t>744231</t>
  </si>
  <si>
    <t>KABELOVÁ SKŘÍŇ VENKOVNÍ SPOLEČNÁ PŘÍSTROJOVÁ PRO PŘEJEZDY</t>
  </si>
  <si>
    <t>SSP pro PZS P1714.</t>
  </si>
  <si>
    <t>Technická specifikace položky odpovídá příslušné cenové soustavě.</t>
  </si>
  <si>
    <t>30</t>
  </si>
  <si>
    <t>744633</t>
  </si>
  <si>
    <t>JISTIČ TŘÍPÓLOVÝ (10 KA) OD 13 DO 20 A</t>
  </si>
  <si>
    <t>Jistič pro SSP.</t>
  </si>
  <si>
    <t>31</t>
  </si>
  <si>
    <t>744Q22</t>
  </si>
  <si>
    <t>SVODIČ PŘEPĚTÍ TYP 1+2 (TŘÍDA B+C) 3-4 PÓLOVÝ</t>
  </si>
  <si>
    <t>Svodič přepětí rozváděče SSP.</t>
  </si>
  <si>
    <t>32</t>
  </si>
  <si>
    <t>747213</t>
  </si>
  <si>
    <t>CELKOVÁ PROHLÍDKA, ZKOUŠENÍ, MĚŘENÍ A VYHOTOVENÍ VÝCHOZÍ REVIZNÍ ZPRÁVY, PRO OBJEM IN PŘES 500 DO 1000 TIS. KČ</t>
  </si>
  <si>
    <t>Prohlídka, přezkoušení, měření a vyhotovení výchozí rev. zprávy PZS P1714 a SSP.</t>
  </si>
  <si>
    <t>33</t>
  </si>
  <si>
    <t>747214</t>
  </si>
  <si>
    <t>CELKOVÁ PROHLÍDKA, ZKOUŠENÍ, MĚŘENÍ A VYHOTOVENÍ VÝCHOZÍ REVIZNÍ ZPRÁVY, PRO OBJEM IN - PŘÍPLATEK ZA KAŽDÝCH DALŠÍCH I ZAPOČATÝCH 500 TIS. KČ</t>
  </si>
  <si>
    <t>34</t>
  </si>
  <si>
    <t>747413</t>
  </si>
  <si>
    <t>MĚŘENÍ ZEMNÍCH ODPORŮ - ZEMNICÍ SÍTĚ DÉLKY PÁSKU DO 100 M</t>
  </si>
  <si>
    <t>Pro uzemnění rozváděče PZS P1714.</t>
  </si>
  <si>
    <t>35</t>
  </si>
  <si>
    <t>747511</t>
  </si>
  <si>
    <t>ZKOUŠKY VODIČŮ A KABELŮ NN PRŮŘEZU ŽÍLY DO 5X25 MM2</t>
  </si>
  <si>
    <t>36</t>
  </si>
  <si>
    <t>747521</t>
  </si>
  <si>
    <t>ZKOUŠKY VODIČŮ A KABELŮ OVLÁDACÍCH OD 5 DO 12 ŽIL</t>
  </si>
  <si>
    <t>37</t>
  </si>
  <si>
    <t>747522</t>
  </si>
  <si>
    <t>ZKOUŠKY VODIČŮ A KABELŮ OVLÁDACÍCH PŘES 12 DO 24 ŽIL</t>
  </si>
  <si>
    <t>KUIS</t>
  </si>
  <si>
    <t>38</t>
  </si>
  <si>
    <t>747523</t>
  </si>
  <si>
    <t>ZKOUŠKY VODIČŮ A KABELŮ OVLÁDACÍCH PŘES 24 DO 48 ŽIL</t>
  </si>
  <si>
    <t>39</t>
  </si>
  <si>
    <t>75A131</t>
  </si>
  <si>
    <t>KABEL METALICKÝ DVOUPLÁŠŤOVÝ DO 12 PÁRŮ - DODÁVKA</t>
  </si>
  <si>
    <t>KMPÁR</t>
  </si>
  <si>
    <t>40</t>
  </si>
  <si>
    <t>75A141</t>
  </si>
  <si>
    <t>KABEL METALICKÝ DVOUPLÁŠŤOVÝ PŘES 12 PÁRŮ - DODÁVKA</t>
  </si>
  <si>
    <t>41</t>
  </si>
  <si>
    <t>75A217</t>
  </si>
  <si>
    <t>ZATAŽENÍ A SPOJKOVÁNÍ KABELŮ DO 12 PÁRŮ - MONTÁŽ</t>
  </si>
  <si>
    <t>42</t>
  </si>
  <si>
    <t>75A227</t>
  </si>
  <si>
    <t>ZATAŽENÍ A SPOJKOVÁNÍ KABELŮ PŘES 12 PÁRŮ - MONTÁŽ</t>
  </si>
  <si>
    <t>43</t>
  </si>
  <si>
    <t>75A311</t>
  </si>
  <si>
    <t>KABELOVÁ FORMA (UKONČENÍ KABELŮ) PRO KABELY ZABEZPEČOVACÍ DO 12 PÁRŮ</t>
  </si>
  <si>
    <t>44</t>
  </si>
  <si>
    <t>75A312</t>
  </si>
  <si>
    <t>KABELOVÁ FORMA (UKONČENÍ KABELŮ) PRO KABELY ZABEZPEČOVACÍ PŘES 12 PÁRŮ</t>
  </si>
  <si>
    <t>45</t>
  </si>
  <si>
    <t>75B411</t>
  </si>
  <si>
    <t>STOJANOVÁ ŘADA PRO 1 STOJAN - DODÁVKA</t>
  </si>
  <si>
    <t>Stojanová řada do technologického objektu PZS P1714.</t>
  </si>
  <si>
    <t>46</t>
  </si>
  <si>
    <t>75B417</t>
  </si>
  <si>
    <t>STOJANOVÁ ŘADA PRO 1 STOJAN - MONTÁŽ</t>
  </si>
  <si>
    <t>47</t>
  </si>
  <si>
    <t>75B497</t>
  </si>
  <si>
    <t>SKŘÍŇ KABELOVÁ - MONTÁŽ</t>
  </si>
  <si>
    <t>48</t>
  </si>
  <si>
    <t>75B6M1</t>
  </si>
  <si>
    <t>BEZÚDRŽBOVÁ BATERIE 24 V/250 AH - DODÁVKA</t>
  </si>
  <si>
    <t>Baterie pro technologii PZS P1714.</t>
  </si>
  <si>
    <t>49</t>
  </si>
  <si>
    <t>75B6T7</t>
  </si>
  <si>
    <t>BATERIE - MONTÁŽ</t>
  </si>
  <si>
    <t>50</t>
  </si>
  <si>
    <t>75B711</t>
  </si>
  <si>
    <t>PŘEPĚŤOVÁ OCHRANA PRO PRVEK V KOLEJIŠTI - DODÁVKA</t>
  </si>
  <si>
    <t>Viz výkres č. 407</t>
  </si>
  <si>
    <t>51</t>
  </si>
  <si>
    <t>75B717</t>
  </si>
  <si>
    <t>PŘEPĚŤOVÁ OCHRANA PRO PRVEK V KOLEJIŠTI - MONTÁŽ</t>
  </si>
  <si>
    <t>52</t>
  </si>
  <si>
    <t>75B742</t>
  </si>
  <si>
    <t>OCHRANNÁ OPATŘENÍ PROTI ATMOSFÉRICKÝM VLIVŮM - JEDNOKOLEJNÁ TRAŤ BEZ TRAKCÍ</t>
  </si>
  <si>
    <t>KM</t>
  </si>
  <si>
    <t>55</t>
  </si>
  <si>
    <t>75D111</t>
  </si>
  <si>
    <t>SKŘÍŇ LOGIKY RELÉOVÉHO PŘEJEZDOVÉHO ZABEZPEČOVACÍHO ZAŘÍZENÍ - DODÁVKA</t>
  </si>
  <si>
    <t>Skříň/stojan nové technologie PZS P1714.</t>
  </si>
  <si>
    <t>56</t>
  </si>
  <si>
    <t>75D117</t>
  </si>
  <si>
    <t>SKŘÍŇ LOGIKY RELÉOVÉHO PŘEJEZDOVÉHO ZABEZPEČOVACÍHO ZAŘÍZENÍ - MONTÁŽ</t>
  </si>
  <si>
    <t>57</t>
  </si>
  <si>
    <t>75D161</t>
  </si>
  <si>
    <t>RELÉOVÝ DOMEK (DO 18 M2) PREFABRIKOVANÝ, IZOLOVANÝ, S KLIMATIZACÍ A VNITŘNÍ KABELIZACÍ - DODÁVKA</t>
  </si>
  <si>
    <t>Technologický objekt PZS P1714.</t>
  </si>
  <si>
    <t>58</t>
  </si>
  <si>
    <t>75D167</t>
  </si>
  <si>
    <t>RELÉOVÝ DOMEK (DO 18 M2) PREFABRIKOVANÝ - MONTÁŽ</t>
  </si>
  <si>
    <t>60</t>
  </si>
  <si>
    <t>75D181</t>
  </si>
  <si>
    <t>NAPÁJECÍ SKŘÍŇ PŘEJEZDOVÉHO ZABEZPEČOVACÍHO ZAŘÍZENÍ - DODÁVKA</t>
  </si>
  <si>
    <t>Napájení zdroj pro technologii PZS P1714.</t>
  </si>
  <si>
    <t>61</t>
  </si>
  <si>
    <t>75D187</t>
  </si>
  <si>
    <t>NAPÁJECÍ SKŘÍŇ PŘEJEZDOVÉHO ZABEZPEČOVACÍHO ZAŘÍZENÍ - MONTÁŽ</t>
  </si>
  <si>
    <t>62</t>
  </si>
  <si>
    <t>75D211</t>
  </si>
  <si>
    <t>VÝSTRAŽNÍK SE ZÁVOROU, 1 SKŘÍŇ - DODÁVKA</t>
  </si>
  <si>
    <t>Výstražník "A" se závorou "A".</t>
  </si>
  <si>
    <t>63</t>
  </si>
  <si>
    <t>75D217</t>
  </si>
  <si>
    <t>VÝSTRAŽNÍK SE ZÁVOROU, 1 SKŘÍŇ - MONTÁŽ</t>
  </si>
  <si>
    <t>65</t>
  </si>
  <si>
    <t>75D231</t>
  </si>
  <si>
    <t>VÝSTRAŽNÍK SE ZÁVOROU, 2 SKŘÍNĚ - DODÁVKA</t>
  </si>
  <si>
    <t>Výstražník "B1", výstražník "B2" se závorou "B".</t>
  </si>
  <si>
    <t>66</t>
  </si>
  <si>
    <t>75D237</t>
  </si>
  <si>
    <t>VÝSTRAŽNÍK SE ZÁVOROU, 2 SKŘÍNĚ - MONTÁŽ</t>
  </si>
  <si>
    <t>68</t>
  </si>
  <si>
    <t>75D271</t>
  </si>
  <si>
    <t>ZAŘÍZENÍ (PZZ) PRO NEVIDOMÉ - DODÁVKA</t>
  </si>
  <si>
    <t>Zařízení pro nevidome, pro všechny výstražníky, včetně vnitřní technologie.</t>
  </si>
  <si>
    <t>69</t>
  </si>
  <si>
    <t>75D277</t>
  </si>
  <si>
    <t>ZAŘÍZENÍ (PZZ) PRO NEVIDOMÉ - MONTÁŽ</t>
  </si>
  <si>
    <t>71</t>
  </si>
  <si>
    <t>75E197</t>
  </si>
  <si>
    <t>PŘÍPRAVA A CELKOVÉ ZKOUŠKY PŘEJEZDOVÉHO ZABEZPEČOVACÍHO ZAŘÍZENÍ PRO JEDNU KOLEJ</t>
  </si>
  <si>
    <t>Přezkoušení PZS P1714.</t>
  </si>
  <si>
    <t>72</t>
  </si>
  <si>
    <t>75E1C7</t>
  </si>
  <si>
    <t>PROTOKOL UTZ</t>
  </si>
  <si>
    <t>Protokol UTZ pro PZS P1714.</t>
  </si>
  <si>
    <t>73</t>
  </si>
  <si>
    <t>75I221</t>
  </si>
  <si>
    <t>KABEL ZEMNÍ DVOUPLÁŠTOVÝ BEZ PANCÍRE PRUMERU ŽÍLY 0,8 MM DO 5XN</t>
  </si>
  <si>
    <t>KMČTYŘKA</t>
  </si>
  <si>
    <t>74</t>
  </si>
  <si>
    <t>75I22X</t>
  </si>
  <si>
    <t>KABEL ZEMNÍ DVOUPLÁŠŤOVÝ BEZ PANCÍŘE PRŮMĚRU ŽÍLY 0,8 MM - MONTÁŽ</t>
  </si>
  <si>
    <t>75</t>
  </si>
  <si>
    <t>75IG21</t>
  </si>
  <si>
    <t>SVORKA ROZPOJOVACÍ ZKUŠEBNÍ - DODÁVKA</t>
  </si>
  <si>
    <t>76</t>
  </si>
  <si>
    <t>75IG2X</t>
  </si>
  <si>
    <t>SVORKA ROZPOJOVACÍ ZKUŠEBNÍ - MONTÁŽ</t>
  </si>
  <si>
    <t>77</t>
  </si>
  <si>
    <t>75IG31</t>
  </si>
  <si>
    <t>ZEMNICÍ DESKA FEZN 2000 X 250 X 3 MM - DODÁVKA</t>
  </si>
  <si>
    <t>78</t>
  </si>
  <si>
    <t>75IG3X</t>
  </si>
  <si>
    <t>ZEMNICÍ DESKA FEZN 2000 X 250 X 3 MM - MONTÁŽ</t>
  </si>
  <si>
    <t>79</t>
  </si>
  <si>
    <t>75IG61</t>
  </si>
  <si>
    <t>VEDENÍ UZEMŇOVACÍ V ZEMI Z FEZN DRÁTU DO 120 MM2 - DODÁVKA</t>
  </si>
  <si>
    <t>80</t>
  </si>
  <si>
    <t>75IG6X</t>
  </si>
  <si>
    <t>VEDENÍ UZEMŇOVACÍ V ZEMI Z FEZN DRÁTU DO 120 MM2 - MONTÁŽ</t>
  </si>
  <si>
    <t>81</t>
  </si>
  <si>
    <t>75IH41</t>
  </si>
  <si>
    <t>UKONČENÍ KABELU FORMA KABELOVÁ DÉLKY PŘES 0,5 M DO 5XN</t>
  </si>
  <si>
    <t>82</t>
  </si>
  <si>
    <t>75IH81</t>
  </si>
  <si>
    <t>UKONČENÍ KABELU OBJÍMKA KABELOVÁ</t>
  </si>
  <si>
    <t>83</t>
  </si>
  <si>
    <t>75IH8X</t>
  </si>
  <si>
    <t>UKONČENÍ KABELU OBJÍMKA KABELOVÁ - MONTÁŽ</t>
  </si>
  <si>
    <t>84</t>
  </si>
  <si>
    <t>75IH91</t>
  </si>
  <si>
    <t>UKONČENÍ KABELU ŠTÍTEK KABELOVÝ - DODÁVKA</t>
  </si>
  <si>
    <t>85</t>
  </si>
  <si>
    <t>75IH9X</t>
  </si>
  <si>
    <t>UKONČENÍ KABELU ŠTÍTEK KABELOVÝ - MONTÁŽ</t>
  </si>
  <si>
    <t>86</t>
  </si>
  <si>
    <t>914171</t>
  </si>
  <si>
    <t>DOPRAVNÍ ZNAČKY ZÁKLADNÍ VELIKOSTI HLINÍKOVÉ FÓLIE TŘ 2 - DODÁVKA A MONTÁŽ</t>
  </si>
  <si>
    <t>DZ A29 3x, DZA31c1x, doplňková tabulka.</t>
  </si>
  <si>
    <t>87</t>
  </si>
  <si>
    <t>914173</t>
  </si>
  <si>
    <t>DOPRAVNÍ ZNAČKY ZÁKLADNÍ VELIKOSTI HLINÍKOVÉ FÓLIE TŘ 2 - DEMONTÁŽ</t>
  </si>
  <si>
    <t>DZ A30 2x.</t>
  </si>
  <si>
    <t>90</t>
  </si>
  <si>
    <t>R-1</t>
  </si>
  <si>
    <t>ZAŘÍZENÍ BEZPEČNÉ KOMUNIKACE MEZI ZABEZPEČOVACÍMI ZAŘÍZENÍMI - DODÁVKA</t>
  </si>
  <si>
    <t>R-POLOŽKA</t>
  </si>
  <si>
    <t>Přenosové a diagnostické zařízení PZZ P1714.</t>
  </si>
  <si>
    <t>1. Položka obsahuje:  
 – dodání kompletního zařízení bezpečné komunikace mezi zabezpečovacími zařízeními podle typu určeného položkou včetně potřebného pomocného materiálu a jeho dopravy na místo určení  
 – pořízení příslušného zařízení včetně pomocného materiálu a jeho dopravu do místa určení  
 – dodávka základního SW a jeho dopravu do místa určení  
2. Položka neobsahuje:  
 X  
3. Způsob měření:  
Udává se počet kusů kompletní konstrukce nebo práce.</t>
  </si>
  <si>
    <t>91</t>
  </si>
  <si>
    <t>R-2</t>
  </si>
  <si>
    <t>ZAŘÍZENÍ BEZPEČNÉ KOMUNIKACE MEZI ZABEZPEČOVACÍMI ZAŘÍZENÍMI - MONTÁŽ</t>
  </si>
  <si>
    <t>1. Položka obsahuje:  
 – usazení zařízení bezpečné komunikace mezi zabezpečovacími zařízeními na místě určení, zapojení  
 – montáž dodaného zařízení se všemi pomocnými a doplňujícími pracemi a součástmi, případné použití mechanizmů  
 – instalace individuálního SW  
2. Položka neobsahuje:  
 X  
3. Způsob měření:  
Udává se počet kusů kompletní konstrukce nebo práce.</t>
  </si>
  <si>
    <t>Demontáže</t>
  </si>
  <si>
    <t>59</t>
  </si>
  <si>
    <t>75D178</t>
  </si>
  <si>
    <t>SKŘÍN PŘEJEZDOVÉHO ZABEZPEČOVACÍHO ZAŘÍZENÍ S TRANSFORMÁTORY - DEMONTÁŽ</t>
  </si>
  <si>
    <t>Stávající skříň s transformátory.</t>
  </si>
  <si>
    <t>64</t>
  </si>
  <si>
    <t>75D228</t>
  </si>
  <si>
    <t>VÝSTRAŽNÍK BEZ ZÁVORY, 1 SKŘÍŇ - DEMONTÁŽ</t>
  </si>
  <si>
    <t>Stávající výstražník.</t>
  </si>
  <si>
    <t>67</t>
  </si>
  <si>
    <t>75D248</t>
  </si>
  <si>
    <t>VÝSTRAŽNÍK BEZ ZÁVORY, 2 SKŘÍNĚ - DEMONTÁŽ</t>
  </si>
  <si>
    <t>Úprava SZZ Kaštice</t>
  </si>
  <si>
    <t>53</t>
  </si>
  <si>
    <t>75B919</t>
  </si>
  <si>
    <t>ZÁKLADNÍ SW ELEKTRONICKÉHO STAVĚDLA S RELÉOVÝM ROZHRANÍM - ÚPRAVA</t>
  </si>
  <si>
    <t>Úprava SW, změna ovládacích obvodů PZS P1714, změna technologie PZS P1714</t>
  </si>
  <si>
    <t>54</t>
  </si>
  <si>
    <t>75B979</t>
  </si>
  <si>
    <t>SW PRACOVIŠTĚ DISPEČERA DOZ - ÚPRAVA</t>
  </si>
  <si>
    <t>Úprava DOZ Blatno u Jesenice.</t>
  </si>
  <si>
    <t>70</t>
  </si>
  <si>
    <t>75E137</t>
  </si>
  <si>
    <t>PŘEZKOUŠENÍ VLAKOVÝCH CEST</t>
  </si>
  <si>
    <t>Přezkoušení jízdních cest .</t>
  </si>
  <si>
    <t>Úprava PZ SZZ.</t>
  </si>
  <si>
    <t>92</t>
  </si>
  <si>
    <t>R-3</t>
  </si>
  <si>
    <t>STOJAN S VÝSTROJÍ - ÚPRAVA</t>
  </si>
  <si>
    <t>Úprava stojanu s technologií PZS 1714 (zrušení PZZ-AC), přidání úvazky nové technologie PZZ P1714. Včetně úprav spojených s úpravou do PRV.</t>
  </si>
  <si>
    <t>1. Položka obsahuje:  
 – úpravu stojanu  včetně potřebného pomocného materiálu a dopravy do staveništního                                                                                                                                                                                                         2. Položka neobsahuje:  
 X  
3. Způsob měření:  
Udává se počet kusů kompletní konstrukce nebo práce.</t>
  </si>
  <si>
    <t>5</t>
  </si>
  <si>
    <t>Realizační dokimentace stavby</t>
  </si>
  <si>
    <t>02943</t>
  </si>
  <si>
    <t>OSTATNÍ POŽADAVKY - VYPRACOVÁNÍ RDS</t>
  </si>
  <si>
    <t>KPL</t>
  </si>
  <si>
    <t>Vypracování RDS pro SZZ Kaštice, PZS P1714.</t>
  </si>
  <si>
    <t>6</t>
  </si>
  <si>
    <t>Chodník u technologického objektu PZS P1714, plošina k závorovému stojanu B</t>
  </si>
  <si>
    <t>014201</t>
  </si>
  <si>
    <t>POPLATKY ZA ZEMNÍK - ZEMINA</t>
  </si>
  <si>
    <t>zahrnuje veškeré poplatky majiteli zemníku související s nákupem zeminy (nikoliv s otvírkou zemníku)</t>
  </si>
  <si>
    <t>6+1,6</t>
  </si>
  <si>
    <t>Technická specifikace položky odpovídá cenové soustavě</t>
  </si>
  <si>
    <t>4</t>
  </si>
  <si>
    <t>122738</t>
  </si>
  <si>
    <t>ODKOPÁVKY A PROKOPÁVKY OBECNÉ TŘ. I, ODVOZ DO 20KM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</si>
  <si>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</si>
  <si>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5x4x0,3=6</t>
  </si>
  <si>
    <t>122939</t>
  </si>
  <si>
    <t>PŘÍPLATEK ZA DALŠÍ 1KM DOPRAVY ZEMINY</t>
  </si>
  <si>
    <t>položka zahrnuje příplatek k vodorovnému přemístění zeminy za každý další 1km nad 20km</t>
  </si>
  <si>
    <t>6*5</t>
  </si>
  <si>
    <t>131738</t>
  </si>
  <si>
    <t>HLOUBENÍ JAM ZAPAŽ I NEPAŽ TŘ. I, ODVOZ DO 20KM</t>
  </si>
  <si>
    <t>2x(0,5x0,5x0,8x4)=1,6</t>
  </si>
  <si>
    <t>7</t>
  </si>
  <si>
    <t>131739</t>
  </si>
  <si>
    <t>1,6x5=8</t>
  </si>
  <si>
    <t>13</t>
  </si>
  <si>
    <t>17581</t>
  </si>
  <si>
    <t>OBSYP POTRUBÍ A OBJEKTŮ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</si>
  <si>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</si>
  <si>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0.8</t>
  </si>
  <si>
    <t>16</t>
  </si>
  <si>
    <t>27152</t>
  </si>
  <si>
    <t>POLŠTÁŘE POD ZÁKLADY Z KAMENIVA DRCENÉHO</t>
  </si>
  <si>
    <t>položka zahrnuje dodávku předepsaného kameniva, mimostaveništní a vnitrostaveništní dopravu a jeho uložení  
není-li v zadávací dokumentaci uvedeno jinak, jedná se o nakupovaný materiál</t>
  </si>
  <si>
    <t>4x0,8x0,8x0,1=0,256</t>
  </si>
  <si>
    <t>17</t>
  </si>
  <si>
    <t>56313</t>
  </si>
  <si>
    <t>VOZOVKOVÉ VRSTVY Z MECHANICKY ZPEVNĚNÉHO KAMENIVA TL. DO 150MM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</si>
  <si>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</si>
  <si>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18+6</t>
  </si>
  <si>
    <t>18</t>
  </si>
  <si>
    <t>582602</t>
  </si>
  <si>
    <t>KRYTY Z BETON DLAŽDIC SE ZÁMKEM ŠEDÝCH TL 80MM BEZ LOŽE</t>
  </si>
  <si>
    <t>18x1</t>
  </si>
  <si>
    <t>88</t>
  </si>
  <si>
    <t>917211</t>
  </si>
  <si>
    <t>ZÁHONOVÉ OBRUBY Z BETONOVÝCH OBRUBNÍKŮ ŠÍŘ 50MM</t>
  </si>
  <si>
    <t>5+5+4+4</t>
  </si>
  <si>
    <t>89</t>
  </si>
  <si>
    <t>936313</t>
  </si>
  <si>
    <t>DROBNÉ DOPLŇK KONSTR BETON MONOLIT DO C16/20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</si>
  <si>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</si>
  <si>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4x0,5x0,5x1=1</t>
  </si>
  <si>
    <t>93</t>
  </si>
  <si>
    <t>R-4</t>
  </si>
  <si>
    <t>PLOŠINA K ZÁVOROVÉMU STOJANU "A" - DODÁVKA I MONTÁŽ</t>
  </si>
  <si>
    <t>položka zahrnuje:  
- dodávku a montáž pracovní plošiny k závorovému stojanu "B".</t>
  </si>
  <si>
    <t>Odpady</t>
  </si>
  <si>
    <t xml:space="preserve">  SO 03-86-01</t>
  </si>
  <si>
    <t>Přípojka napájení NN pro přejezd v km 186,463 (P1714)</t>
  </si>
  <si>
    <t>SO 03-86-01</t>
  </si>
  <si>
    <t>Přípojka napájení NN pro železniční přejezd P1714</t>
  </si>
  <si>
    <t>HLOUBENÍ JAM ZAPAŽ I NEPAŽ TR II</t>
  </si>
  <si>
    <t>Hloubení jam pro skříně</t>
  </si>
  <si>
    <t>Zásyp jam pro skříně</t>
  </si>
  <si>
    <t>Markery pro označení</t>
  </si>
  <si>
    <t>Žlaby pro napájecí kabely</t>
  </si>
  <si>
    <t>Zakrytí trasy 910m.</t>
  </si>
  <si>
    <t>741413</t>
  </si>
  <si>
    <t>ZÁSUVKA/PRÍVODKA PRUMYSLOVÁ, KRYTÍ IP 44 400 V, DO 63 A</t>
  </si>
  <si>
    <t>Přívodka pro diselagregát</t>
  </si>
  <si>
    <t>Schéma napájení</t>
  </si>
  <si>
    <t>743D31</t>
  </si>
  <si>
    <t>SKŘÍŇ PŘÍPOJKOVÁ POJISTKOVÁ KOMPAKTNÍ PILÍŘOVÁ PŘES 160 A, DO 240 MM2, S 1-2 SADAMI JISTÍCÍCH PRVKŮ</t>
  </si>
  <si>
    <t>Přístrojová skříň R-PZZ</t>
  </si>
  <si>
    <t>743G21</t>
  </si>
  <si>
    <t>SKŘÍŇ ZÁSUVKOVÁ VENKOVNÍ KOMPAKTNÍ PILÍŘ DO 2 KS ZÁSUVEK PRŮMYSLOVÝCH (400 V NEBO 230 V)</t>
  </si>
  <si>
    <t>Zásuvková skříň R-ZSA</t>
  </si>
  <si>
    <t>744634</t>
  </si>
  <si>
    <t>JISTIC TRÍPÓLOVÝ (10 KA) OD 25 DO 40 A</t>
  </si>
  <si>
    <t>Jistič pro R-PZZ a R-ZSA</t>
  </si>
  <si>
    <t>744E31</t>
  </si>
  <si>
    <t>ODPÍNAČ PRO VÁLCOVÉ POJISTKY TŘÍPÓLOVÝ DO 32 A</t>
  </si>
  <si>
    <t>Výstroj do rozvaděče R-PZZ</t>
  </si>
  <si>
    <t>744I01</t>
  </si>
  <si>
    <t>POJISTKOVÁ VLOŽKA DO 160 A</t>
  </si>
  <si>
    <t>Pojistky do stáv. poj. skříně a válcové poj. do R-PZZ</t>
  </si>
  <si>
    <t>744J42</t>
  </si>
  <si>
    <t>SILOVÝ KOMPLETNÍ PREPÍNAC 1-0-1 TRÍ-CTYRPÓLOVÝ PRES 32 DO 63 A</t>
  </si>
  <si>
    <t>Přepínač do R-PZZ</t>
  </si>
  <si>
    <t>744Q32</t>
  </si>
  <si>
    <t>SVODIČ PŘEPĚTÍ TYP 2 (TŘÍDA C) 3-4 PÓLOVÝ</t>
  </si>
  <si>
    <t>744R12</t>
  </si>
  <si>
    <t>SVORKA OD 4 DO 16 MM2</t>
  </si>
  <si>
    <t>Svorky pro přívodní kabel</t>
  </si>
  <si>
    <t>Revize přípojky</t>
  </si>
  <si>
    <t>CELKOVÁ PROHLÍDKA, ZKOUŠENÍ, MĚŘENÍ A VYHOTOVENÍ VÝCHOZÍ REVIZNÍ ZPRÁVY, PRO OBJEM IN - PŘÍPLATEK ZA KAŽDÝCH DALŠÍCH I ZAPOČATÝCH 500 TIS. K</t>
  </si>
  <si>
    <t>ZKOUŠKY VODICU A KABELU NN PRUREZU ŽÍLY DO 5X25 MM2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</si>
  <si>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</si>
  <si>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</si>
  <si>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</si>
  <si>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</si>
  <si>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</si>
  <si>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</si>
  <si>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</si>
  <si>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</si>
  <si>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</si>
  <si>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</si>
  <si>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</si>
  <si>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</si>
  <si>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</si>
  <si>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</si>
  <si>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</si>
  <si>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</si>
  <si>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</si>
  <si>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</si>
  <si>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</si>
  <si>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</si>
  <si>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</si>
  <si>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</si>
  <si>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</si>
  <si>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</si>
  <si>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</si>
  <si>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</si>
  <si>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</si>
  <si>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</si>
  <si>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</si>
  <si>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</si>
  <si>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</si>
  <si>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Zajištění DIO</t>
  </si>
  <si>
    <t>Zajištění dopravního značení a souvisejících činností</t>
  </si>
  <si>
    <t>Zahrnuje objednatelem povolené náklady na požadovaná zařízení zhotovitele</t>
  </si>
  <si>
    <t>VSEOB007</t>
  </si>
  <si>
    <t>Exkurze</t>
  </si>
  <si>
    <t>Kompletní zajištění publicity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</si>
</sst>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</f>
      </c>
    </row>
    <row r="7" spans="2:3" ht="12.75" customHeight="1">
      <c r="B7" s="8" t="s">
        <v>7</v>
      </c>
      <c s="10">
        <f>0+E10+E13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03-01-31'!K8+'PS 03-01-31'!M8</f>
      </c>
      <c s="14">
        <f>C11*0.21</f>
      </c>
      <c s="14">
        <f>C11+D11</f>
      </c>
      <c s="13">
        <f>'PS 03-01-31'!T7</f>
      </c>
    </row>
    <row r="12" spans="1:6" ht="12.75">
      <c r="A12" s="11" t="s">
        <v>410</v>
      </c>
      <c s="12" t="s">
        <v>411</v>
      </c>
      <c s="14">
        <f>'SO 03-86-01'!K8+'SO 03-86-01'!M8</f>
      </c>
      <c s="14">
        <f>C12*0.21</f>
      </c>
      <c s="14">
        <f>C12+D12</f>
      </c>
      <c s="13">
        <f>'SO 03-86-01'!T7</f>
      </c>
    </row>
    <row r="13" spans="1:6" ht="12.75">
      <c r="A13" s="11" t="s">
        <v>450</v>
      </c>
      <c s="12" t="s">
        <v>451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452</v>
      </c>
      <c s="12" t="s">
        <v>453</v>
      </c>
      <c s="14">
        <f>'SO 98-98'!K8+'SO 98-98'!M8</f>
      </c>
      <c s="14">
        <f>C14*0.21</f>
      </c>
      <c s="14">
        <f>C14+D14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COUNTIFS(L8:L386,"=0",A8:A386,"P")+COUNTIFS(L8:L386,"",A8:A386,"P")+SUM(Q8:Q386)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0+J9+J302+J315+J336+J341+J390</f>
      </c>
      <c s="29">
        <f>0+K9+K302+K315+K336+K341+K390</f>
      </c>
      <c s="29">
        <f>0+L9+L302+L315+L336+L341+L390</f>
      </c>
      <c s="29">
        <f>0+M9+M302+M315+M336+M341+M390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</f>
      </c>
    </row>
    <row r="10" spans="1:16" ht="12.75">
      <c r="A10" t="s">
        <v>49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60</v>
      </c>
      <c s="34" t="s">
        <v>61</v>
      </c>
      <c s="35" t="s">
        <v>51</v>
      </c>
      <c s="6" t="s">
        <v>62</v>
      </c>
      <c s="36" t="s">
        <v>63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64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65</v>
      </c>
      <c s="34" t="s">
        <v>66</v>
      </c>
      <c s="35" t="s">
        <v>51</v>
      </c>
      <c s="6" t="s">
        <v>67</v>
      </c>
      <c s="36" t="s">
        <v>63</v>
      </c>
      <c s="37">
        <v>85.2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68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69</v>
      </c>
      <c s="34" t="s">
        <v>70</v>
      </c>
      <c s="35" t="s">
        <v>51</v>
      </c>
      <c s="6" t="s">
        <v>71</v>
      </c>
      <c s="36" t="s">
        <v>72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73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63</v>
      </c>
      <c s="37">
        <v>85.2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77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78</v>
      </c>
      <c s="34" t="s">
        <v>75</v>
      </c>
      <c s="35" t="s">
        <v>47</v>
      </c>
      <c s="6" t="s">
        <v>76</v>
      </c>
      <c s="36" t="s">
        <v>63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79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83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84</v>
      </c>
      <c s="34" t="s">
        <v>85</v>
      </c>
      <c s="35" t="s">
        <v>51</v>
      </c>
      <c s="6" t="s">
        <v>86</v>
      </c>
      <c s="36" t="s">
        <v>53</v>
      </c>
      <c s="37">
        <v>250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87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88</v>
      </c>
      <c s="34" t="s">
        <v>89</v>
      </c>
      <c s="35" t="s">
        <v>51</v>
      </c>
      <c s="6" t="s">
        <v>90</v>
      </c>
      <c s="36" t="s">
        <v>91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92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93</v>
      </c>
      <c s="34" t="s">
        <v>94</v>
      </c>
      <c s="35" t="s">
        <v>51</v>
      </c>
      <c s="6" t="s">
        <v>95</v>
      </c>
      <c s="36" t="s">
        <v>72</v>
      </c>
      <c s="37">
        <v>215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96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97</v>
      </c>
      <c s="34" t="s">
        <v>98</v>
      </c>
      <c s="35" t="s">
        <v>51</v>
      </c>
      <c s="6" t="s">
        <v>99</v>
      </c>
      <c s="36" t="s">
        <v>72</v>
      </c>
      <c s="37">
        <v>250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100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91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104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91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108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72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112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113</v>
      </c>
      <c s="34" t="s">
        <v>114</v>
      </c>
      <c s="35" t="s">
        <v>51</v>
      </c>
      <c s="6" t="s">
        <v>115</v>
      </c>
      <c s="36" t="s">
        <v>72</v>
      </c>
      <c s="37">
        <v>55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112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91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112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91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112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72</v>
      </c>
      <c s="37">
        <v>60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125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91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129</v>
      </c>
    </row>
    <row r="85" spans="1:5" ht="12.75">
      <c r="A85" t="s">
        <v>58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51</v>
      </c>
      <c s="6" t="s">
        <v>133</v>
      </c>
      <c s="36" t="s">
        <v>91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134</v>
      </c>
    </row>
    <row r="89" spans="1:5" ht="12.75">
      <c r="A89" t="s">
        <v>58</v>
      </c>
      <c r="E89" s="39" t="s">
        <v>130</v>
      </c>
    </row>
    <row r="90" spans="1:16" ht="12.75">
      <c r="A90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91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138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91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142</v>
      </c>
    </row>
    <row r="97" spans="1:5" ht="12.75">
      <c r="A97" t="s">
        <v>58</v>
      </c>
      <c r="E97" s="39" t="s">
        <v>130</v>
      </c>
    </row>
    <row r="98" spans="1:16" ht="38.25">
      <c r="A98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91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142</v>
      </c>
    </row>
    <row r="101" spans="1:5" ht="12.75">
      <c r="A101" t="s">
        <v>58</v>
      </c>
      <c r="E101" s="39" t="s">
        <v>130</v>
      </c>
    </row>
    <row r="102" spans="1:16" ht="12.75">
      <c r="A102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91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149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91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112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91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112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159</v>
      </c>
      <c s="37">
        <v>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112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91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112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166</v>
      </c>
      <c s="37">
        <v>1.835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112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166</v>
      </c>
      <c s="37">
        <v>4.68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112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166</v>
      </c>
      <c s="37">
        <v>1.835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112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173</v>
      </c>
      <c s="34" t="s">
        <v>174</v>
      </c>
      <c s="35" t="s">
        <v>51</v>
      </c>
      <c s="6" t="s">
        <v>175</v>
      </c>
      <c s="36" t="s">
        <v>166</v>
      </c>
      <c s="37">
        <v>4.68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112</v>
      </c>
    </row>
    <row r="137" spans="1:5" ht="12.75">
      <c r="A137" t="s">
        <v>58</v>
      </c>
      <c r="E137" s="39" t="s">
        <v>59</v>
      </c>
    </row>
    <row r="138" spans="1:16" ht="25.5">
      <c r="A138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91</v>
      </c>
      <c s="37">
        <v>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112</v>
      </c>
    </row>
    <row r="141" spans="1:5" ht="12.75">
      <c r="A141" t="s">
        <v>58</v>
      </c>
      <c r="E141" s="39" t="s">
        <v>59</v>
      </c>
    </row>
    <row r="142" spans="1:16" ht="25.5">
      <c r="A142" t="s">
        <v>49</v>
      </c>
      <c s="34" t="s">
        <v>179</v>
      </c>
      <c s="34" t="s">
        <v>180</v>
      </c>
      <c s="35" t="s">
        <v>51</v>
      </c>
      <c s="6" t="s">
        <v>181</v>
      </c>
      <c s="36" t="s">
        <v>91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112</v>
      </c>
    </row>
    <row r="145" spans="1:5" ht="12.75">
      <c r="A145" t="s">
        <v>58</v>
      </c>
      <c r="E145" s="39" t="s">
        <v>59</v>
      </c>
    </row>
    <row r="146" spans="1:16" ht="12.75">
      <c r="A146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91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185</v>
      </c>
    </row>
    <row r="149" spans="1:5" ht="12.75">
      <c r="A149" t="s">
        <v>58</v>
      </c>
      <c r="E149" s="39" t="s">
        <v>130</v>
      </c>
    </row>
    <row r="150" spans="1:16" ht="12.75">
      <c r="A150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91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185</v>
      </c>
    </row>
    <row r="153" spans="1:5" ht="12.75">
      <c r="A153" t="s">
        <v>58</v>
      </c>
      <c r="E153" s="39" t="s">
        <v>130</v>
      </c>
    </row>
    <row r="154" spans="1:16" ht="12.75">
      <c r="A154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91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129</v>
      </c>
    </row>
    <row r="157" spans="1:5" ht="12.75">
      <c r="A157" t="s">
        <v>58</v>
      </c>
      <c r="E157" s="39" t="s">
        <v>130</v>
      </c>
    </row>
    <row r="158" spans="1:16" ht="12.75">
      <c r="A158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91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195</v>
      </c>
    </row>
    <row r="161" spans="1:5" ht="12.75">
      <c r="A161" t="s">
        <v>58</v>
      </c>
      <c r="E161" s="39" t="s">
        <v>130</v>
      </c>
    </row>
    <row r="162" spans="1:16" ht="12.75">
      <c r="A162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91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195</v>
      </c>
    </row>
    <row r="165" spans="1:5" ht="12.75">
      <c r="A165" t="s">
        <v>58</v>
      </c>
      <c r="E165" s="39" t="s">
        <v>130</v>
      </c>
    </row>
    <row r="166" spans="1:16" ht="12.75">
      <c r="A166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91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202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91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202</v>
      </c>
    </row>
    <row r="173" spans="1:5" ht="12.75">
      <c r="A173" t="s">
        <v>58</v>
      </c>
      <c r="E173" s="39" t="s">
        <v>59</v>
      </c>
    </row>
    <row r="174" spans="1:16" ht="25.5">
      <c r="A174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209</v>
      </c>
      <c s="37">
        <v>0.2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202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91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213</v>
      </c>
    </row>
    <row r="181" spans="1:5" ht="12.75">
      <c r="A181" t="s">
        <v>58</v>
      </c>
      <c r="E181" s="39" t="s">
        <v>130</v>
      </c>
    </row>
    <row r="182" spans="1:16" ht="25.5">
      <c r="A182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91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213</v>
      </c>
    </row>
    <row r="185" spans="1:5" ht="12.75">
      <c r="A185" t="s">
        <v>58</v>
      </c>
      <c r="E185" s="39" t="s">
        <v>130</v>
      </c>
    </row>
    <row r="186" spans="1:16" ht="25.5">
      <c r="A186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91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220</v>
      </c>
    </row>
    <row r="189" spans="1:5" ht="12.75">
      <c r="A189" t="s">
        <v>58</v>
      </c>
      <c r="E189" s="39" t="s">
        <v>130</v>
      </c>
    </row>
    <row r="190" spans="1:16" ht="12.75">
      <c r="A190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91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220</v>
      </c>
    </row>
    <row r="193" spans="1:5" ht="12.75">
      <c r="A193" t="s">
        <v>58</v>
      </c>
      <c r="E193" s="39" t="s">
        <v>130</v>
      </c>
    </row>
    <row r="194" spans="1:16" ht="12.75">
      <c r="A194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91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227</v>
      </c>
    </row>
    <row r="197" spans="1:5" ht="12.75">
      <c r="A197" t="s">
        <v>58</v>
      </c>
      <c r="E197" s="39" t="s">
        <v>130</v>
      </c>
    </row>
    <row r="198" spans="1:16" ht="12.75">
      <c r="A198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91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227</v>
      </c>
    </row>
    <row r="201" spans="1:5" ht="12.75">
      <c r="A201" t="s">
        <v>58</v>
      </c>
      <c r="E201" s="39" t="s">
        <v>130</v>
      </c>
    </row>
    <row r="202" spans="1:16" ht="12.75">
      <c r="A202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91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234</v>
      </c>
    </row>
    <row r="205" spans="1:5" ht="12.75">
      <c r="A205" t="s">
        <v>58</v>
      </c>
      <c r="E205" s="39" t="s">
        <v>130</v>
      </c>
    </row>
    <row r="206" spans="1:16" ht="12.75">
      <c r="A206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91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234</v>
      </c>
    </row>
    <row r="209" spans="1:5" ht="12.75">
      <c r="A209" t="s">
        <v>58</v>
      </c>
      <c r="E209" s="39" t="s">
        <v>130</v>
      </c>
    </row>
    <row r="210" spans="1:16" ht="12.75">
      <c r="A210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91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241</v>
      </c>
    </row>
    <row r="213" spans="1:5" ht="12.75">
      <c r="A213" t="s">
        <v>58</v>
      </c>
      <c r="E213" s="39" t="s">
        <v>130</v>
      </c>
    </row>
    <row r="214" spans="1:16" ht="12.75">
      <c r="A214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91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241</v>
      </c>
    </row>
    <row r="217" spans="1:5" ht="12.75">
      <c r="A217" t="s">
        <v>58</v>
      </c>
      <c r="E217" s="39" t="s">
        <v>130</v>
      </c>
    </row>
    <row r="218" spans="1:16" ht="12.75">
      <c r="A218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91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248</v>
      </c>
    </row>
    <row r="221" spans="1:5" ht="12.75">
      <c r="A221" t="s">
        <v>58</v>
      </c>
      <c r="E221" s="39" t="s">
        <v>130</v>
      </c>
    </row>
    <row r="222" spans="1:16" ht="12.75">
      <c r="A222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91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248</v>
      </c>
    </row>
    <row r="225" spans="1:5" ht="12.75">
      <c r="A225" t="s">
        <v>58</v>
      </c>
      <c r="E225" s="39" t="s">
        <v>130</v>
      </c>
    </row>
    <row r="226" spans="1:16" ht="25.5">
      <c r="A226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91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255</v>
      </c>
    </row>
    <row r="229" spans="1:5" ht="12.75">
      <c r="A229" t="s">
        <v>58</v>
      </c>
      <c r="E229" s="39" t="s">
        <v>130</v>
      </c>
    </row>
    <row r="230" spans="1:16" ht="12.75">
      <c r="A230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91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259</v>
      </c>
    </row>
    <row r="233" spans="1:5" ht="12.75">
      <c r="A233" t="s">
        <v>58</v>
      </c>
      <c r="E233" s="39" t="s">
        <v>130</v>
      </c>
    </row>
    <row r="234" spans="1:16" ht="12.75">
      <c r="A234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263</v>
      </c>
      <c s="37">
        <v>0.99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112</v>
      </c>
    </row>
    <row r="237" spans="1:5" ht="12.75">
      <c r="A237" t="s">
        <v>58</v>
      </c>
      <c r="E237" s="39" t="s">
        <v>59</v>
      </c>
    </row>
    <row r="238" spans="1:16" ht="25.5">
      <c r="A238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72</v>
      </c>
      <c s="37">
        <v>200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112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91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149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91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149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91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149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91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149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72</v>
      </c>
      <c s="37">
        <v>30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149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72</v>
      </c>
      <c s="37">
        <v>30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149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91</v>
      </c>
      <c s="37">
        <v>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112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91</v>
      </c>
      <c s="37">
        <v>30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112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91</v>
      </c>
      <c s="37">
        <v>30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112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91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112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91</v>
      </c>
      <c s="37">
        <v>30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112</v>
      </c>
    </row>
    <row r="285" spans="1:5" ht="12.75">
      <c r="A285" t="s">
        <v>58</v>
      </c>
      <c r="E285" s="39" t="s">
        <v>59</v>
      </c>
    </row>
    <row r="286" spans="1:16" ht="25.5">
      <c r="A286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91</v>
      </c>
      <c s="37">
        <v>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303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304</v>
      </c>
      <c s="34" t="s">
        <v>305</v>
      </c>
      <c s="35" t="s">
        <v>51</v>
      </c>
      <c s="6" t="s">
        <v>306</v>
      </c>
      <c s="36" t="s">
        <v>91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307</v>
      </c>
    </row>
    <row r="293" spans="1:5" ht="12.75">
      <c r="A293" t="s">
        <v>58</v>
      </c>
      <c r="E293" s="39" t="s">
        <v>59</v>
      </c>
    </row>
    <row r="294" spans="1:16" ht="25.5">
      <c r="A294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91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311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312</v>
      </c>
    </row>
    <row r="297" spans="1:5" ht="140.25">
      <c r="A297" t="s">
        <v>58</v>
      </c>
      <c r="E297" s="39" t="s">
        <v>313</v>
      </c>
    </row>
    <row r="298" spans="1:16" ht="25.5">
      <c r="A298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91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311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312</v>
      </c>
    </row>
    <row r="301" spans="1:5" ht="127.5">
      <c r="A301" t="s">
        <v>58</v>
      </c>
      <c r="E301" s="39" t="s">
        <v>317</v>
      </c>
    </row>
    <row r="302" spans="1:13" ht="12.75">
      <c r="A302" t="s">
        <v>46</v>
      </c>
      <c r="C302" s="31" t="s">
        <v>27</v>
      </c>
      <c r="E302" s="33" t="s">
        <v>318</v>
      </c>
      <c r="J302" s="32">
        <f>0</f>
      </c>
      <c s="32">
        <f>0</f>
      </c>
      <c s="32">
        <f>0+L303+L307+L311</f>
      </c>
      <c s="32">
        <f>0+M303+M307+M311</f>
      </c>
    </row>
    <row r="303" spans="1:16" ht="25.5">
      <c r="A303" t="s">
        <v>49</v>
      </c>
      <c s="34" t="s">
        <v>319</v>
      </c>
      <c s="34" t="s">
        <v>320</v>
      </c>
      <c s="35" t="s">
        <v>51</v>
      </c>
      <c s="6" t="s">
        <v>321</v>
      </c>
      <c s="36" t="s">
        <v>91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322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91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54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326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327</v>
      </c>
      <c s="34" t="s">
        <v>328</v>
      </c>
      <c s="35" t="s">
        <v>51</v>
      </c>
      <c s="6" t="s">
        <v>329</v>
      </c>
      <c s="36" t="s">
        <v>91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54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56</v>
      </c>
      <c r="E313" s="40" t="s">
        <v>326</v>
      </c>
    </row>
    <row r="314" spans="1:5" ht="12.75">
      <c r="A314" t="s">
        <v>58</v>
      </c>
      <c r="E314" s="39" t="s">
        <v>59</v>
      </c>
    </row>
    <row r="315" spans="1:13" ht="12.75">
      <c r="A315" t="s">
        <v>46</v>
      </c>
      <c r="C315" s="31" t="s">
        <v>26</v>
      </c>
      <c r="E315" s="33" t="s">
        <v>330</v>
      </c>
      <c r="J315" s="32">
        <f>0</f>
      </c>
      <c s="32">
        <f>0</f>
      </c>
      <c s="32">
        <f>0+L316+L320+L324+L328+L332</f>
      </c>
      <c s="32">
        <f>0+M316+M320+M324+M328+M332</f>
      </c>
    </row>
    <row r="316" spans="1:16" ht="25.5">
      <c r="A316" t="s">
        <v>49</v>
      </c>
      <c s="34" t="s">
        <v>331</v>
      </c>
      <c s="34" t="s">
        <v>332</v>
      </c>
      <c s="35" t="s">
        <v>51</v>
      </c>
      <c s="6" t="s">
        <v>333</v>
      </c>
      <c s="36" t="s">
        <v>91</v>
      </c>
      <c s="37">
        <v>0.8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51</v>
      </c>
    </row>
    <row r="318" spans="1:5" ht="12.75">
      <c r="A318" s="35" t="s">
        <v>56</v>
      </c>
      <c r="E318" s="40" t="s">
        <v>334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335</v>
      </c>
      <c s="34" t="s">
        <v>336</v>
      </c>
      <c s="35" t="s">
        <v>51</v>
      </c>
      <c s="6" t="s">
        <v>337</v>
      </c>
      <c s="36" t="s">
        <v>91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51</v>
      </c>
    </row>
    <row r="322" spans="1:5" ht="12.75">
      <c r="A322" s="35" t="s">
        <v>56</v>
      </c>
      <c r="E322" s="40" t="s">
        <v>338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339</v>
      </c>
      <c s="34" t="s">
        <v>340</v>
      </c>
      <c s="35" t="s">
        <v>51</v>
      </c>
      <c s="6" t="s">
        <v>341</v>
      </c>
      <c s="36" t="s">
        <v>91</v>
      </c>
      <c s="37">
        <v>13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51</v>
      </c>
    </row>
    <row r="326" spans="1:5" ht="12.75">
      <c r="A326" s="35" t="s">
        <v>56</v>
      </c>
      <c r="E326" s="40" t="s">
        <v>342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91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51</v>
      </c>
    </row>
    <row r="330" spans="1:5" ht="12.75">
      <c r="A330" s="35" t="s">
        <v>56</v>
      </c>
      <c r="E330" s="40" t="s">
        <v>343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344</v>
      </c>
      <c s="34" t="s">
        <v>345</v>
      </c>
      <c s="35" t="s">
        <v>51</v>
      </c>
      <c s="6" t="s">
        <v>346</v>
      </c>
      <c s="36" t="s">
        <v>91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311</v>
      </c>
      <c>
        <f>(M332*21)/100</f>
      </c>
      <c t="s">
        <v>27</v>
      </c>
    </row>
    <row r="333" spans="1:5" ht="12.75">
      <c r="A333" s="35" t="s">
        <v>55</v>
      </c>
      <c r="E333" s="39" t="s">
        <v>51</v>
      </c>
    </row>
    <row r="334" spans="1:5" ht="25.5">
      <c r="A334" s="35" t="s">
        <v>56</v>
      </c>
      <c r="E334" s="40" t="s">
        <v>347</v>
      </c>
    </row>
    <row r="335" spans="1:5" ht="89.25">
      <c r="A335" t="s">
        <v>58</v>
      </c>
      <c r="E335" s="39" t="s">
        <v>348</v>
      </c>
    </row>
    <row r="336" spans="1:13" ht="12.75">
      <c r="A336" t="s">
        <v>46</v>
      </c>
      <c r="C336" s="31" t="s">
        <v>349</v>
      </c>
      <c r="E336" s="33" t="s">
        <v>350</v>
      </c>
      <c r="J336" s="32">
        <f>0</f>
      </c>
      <c s="32">
        <f>0</f>
      </c>
      <c s="32">
        <f>0+L337</f>
      </c>
      <c s="32">
        <f>0+M337</f>
      </c>
    </row>
    <row r="337" spans="1:16" ht="12.75">
      <c r="A337" t="s">
        <v>49</v>
      </c>
      <c s="34" t="s">
        <v>27</v>
      </c>
      <c s="34" t="s">
        <v>351</v>
      </c>
      <c s="35" t="s">
        <v>51</v>
      </c>
      <c s="6" t="s">
        <v>352</v>
      </c>
      <c s="36" t="s">
        <v>353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51</v>
      </c>
    </row>
    <row r="339" spans="1:5" ht="12.75">
      <c r="A339" s="35" t="s">
        <v>56</v>
      </c>
      <c r="E339" s="40" t="s">
        <v>354</v>
      </c>
    </row>
    <row r="340" spans="1:5" ht="12.75">
      <c r="A340" t="s">
        <v>58</v>
      </c>
      <c r="E340" s="39" t="s">
        <v>59</v>
      </c>
    </row>
    <row r="341" spans="1:13" ht="25.5">
      <c r="A341" t="s">
        <v>46</v>
      </c>
      <c r="C341" s="31" t="s">
        <v>355</v>
      </c>
      <c r="E341" s="33" t="s">
        <v>356</v>
      </c>
      <c r="J341" s="32">
        <f>0</f>
      </c>
      <c s="32">
        <f>0</f>
      </c>
      <c s="32">
        <f>0+L342+L346+L350+L354+L358+L362+L366+L370+L374+L378+L382+L386</f>
      </c>
      <c s="32">
        <f>0+M342+M346+M350+M354+M358+M362+M366+M370+M374+M378+M382+M386</f>
      </c>
    </row>
    <row r="342" spans="1:16" ht="12.75">
      <c r="A342" t="s">
        <v>49</v>
      </c>
      <c s="34" t="s">
        <v>47</v>
      </c>
      <c s="34" t="s">
        <v>357</v>
      </c>
      <c s="35" t="s">
        <v>51</v>
      </c>
      <c s="6" t="s">
        <v>358</v>
      </c>
      <c s="36" t="s">
        <v>63</v>
      </c>
      <c s="37">
        <v>7.6</v>
      </c>
      <c s="36">
        <v>1.8</v>
      </c>
      <c s="36">
        <f>ROUND(G342*H342,6)</f>
      </c>
      <c r="L342" s="38">
        <v>0</v>
      </c>
      <c s="32">
        <f>ROUND(ROUND(L342,2)*ROUND(G342,3),2)</f>
      </c>
      <c s="36" t="s">
        <v>54</v>
      </c>
      <c>
        <f>(M342*21)/100</f>
      </c>
      <c t="s">
        <v>27</v>
      </c>
    </row>
    <row r="343" spans="1:5" ht="25.5">
      <c r="A343" s="35" t="s">
        <v>55</v>
      </c>
      <c r="E343" s="39" t="s">
        <v>359</v>
      </c>
    </row>
    <row r="344" spans="1:5" ht="12.75">
      <c r="A344" s="35" t="s">
        <v>56</v>
      </c>
      <c r="E344" s="40" t="s">
        <v>360</v>
      </c>
    </row>
    <row r="345" spans="1:5" ht="12.75">
      <c r="A345" t="s">
        <v>58</v>
      </c>
      <c r="E345" s="39" t="s">
        <v>361</v>
      </c>
    </row>
    <row r="346" spans="1:16" ht="12.75">
      <c r="A346" t="s">
        <v>49</v>
      </c>
      <c s="34" t="s">
        <v>362</v>
      </c>
      <c s="34" t="s">
        <v>363</v>
      </c>
      <c s="35" t="s">
        <v>51</v>
      </c>
      <c s="6" t="s">
        <v>364</v>
      </c>
      <c s="36" t="s">
        <v>63</v>
      </c>
      <c s="37">
        <v>6</v>
      </c>
      <c s="36">
        <v>1.8</v>
      </c>
      <c s="36">
        <f>ROUND(G346*H346,6)</f>
      </c>
      <c r="L346" s="38">
        <v>0</v>
      </c>
      <c s="32">
        <f>ROUND(ROUND(L346,2)*ROUND(G346,3),2)</f>
      </c>
      <c s="36" t="s">
        <v>54</v>
      </c>
      <c>
        <f>(M346*21)/100</f>
      </c>
      <c t="s">
        <v>27</v>
      </c>
    </row>
    <row r="347" spans="1:5" ht="369.75">
      <c r="A347" s="35" t="s">
        <v>55</v>
      </c>
      <c r="E347" s="39" t="s">
        <v>365</v>
      </c>
    </row>
    <row r="348" spans="1:5" ht="12.75">
      <c r="A348" s="35" t="s">
        <v>56</v>
      </c>
      <c r="E348" s="40" t="s">
        <v>366</v>
      </c>
    </row>
    <row r="349" spans="1:5" ht="12.75">
      <c r="A349" t="s">
        <v>58</v>
      </c>
      <c r="E349" s="39" t="s">
        <v>361</v>
      </c>
    </row>
    <row r="350" spans="1:16" ht="12.75">
      <c r="A350" t="s">
        <v>49</v>
      </c>
      <c s="34" t="s">
        <v>349</v>
      </c>
      <c s="34" t="s">
        <v>367</v>
      </c>
      <c s="35" t="s">
        <v>51</v>
      </c>
      <c s="6" t="s">
        <v>368</v>
      </c>
      <c s="36" t="s">
        <v>63</v>
      </c>
      <c s="37">
        <v>30</v>
      </c>
      <c s="36">
        <v>1.8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25.5">
      <c r="A351" s="35" t="s">
        <v>55</v>
      </c>
      <c r="E351" s="39" t="s">
        <v>369</v>
      </c>
    </row>
    <row r="352" spans="1:5" ht="12.75">
      <c r="A352" s="35" t="s">
        <v>56</v>
      </c>
      <c r="E352" s="40" t="s">
        <v>370</v>
      </c>
    </row>
    <row r="353" spans="1:5" ht="12.75">
      <c r="A353" t="s">
        <v>58</v>
      </c>
      <c r="E353" s="39" t="s">
        <v>361</v>
      </c>
    </row>
    <row r="354" spans="1:16" ht="12.75">
      <c r="A354" t="s">
        <v>49</v>
      </c>
      <c s="34" t="s">
        <v>355</v>
      </c>
      <c s="34" t="s">
        <v>371</v>
      </c>
      <c s="35" t="s">
        <v>51</v>
      </c>
      <c s="6" t="s">
        <v>372</v>
      </c>
      <c s="36" t="s">
        <v>63</v>
      </c>
      <c s="37">
        <v>1.6</v>
      </c>
      <c s="36">
        <v>1.8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369.75">
      <c r="A355" s="35" t="s">
        <v>55</v>
      </c>
      <c r="E355" s="39" t="s">
        <v>365</v>
      </c>
    </row>
    <row r="356" spans="1:5" ht="12.75">
      <c r="A356" s="35" t="s">
        <v>56</v>
      </c>
      <c r="E356" s="40" t="s">
        <v>373</v>
      </c>
    </row>
    <row r="357" spans="1:5" ht="12.75">
      <c r="A357" t="s">
        <v>58</v>
      </c>
      <c r="E357" s="39" t="s">
        <v>361</v>
      </c>
    </row>
    <row r="358" spans="1:16" ht="12.75">
      <c r="A358" t="s">
        <v>49</v>
      </c>
      <c s="34" t="s">
        <v>374</v>
      </c>
      <c s="34" t="s">
        <v>375</v>
      </c>
      <c s="35" t="s">
        <v>51</v>
      </c>
      <c s="6" t="s">
        <v>368</v>
      </c>
      <c s="36" t="s">
        <v>63</v>
      </c>
      <c s="37">
        <v>8</v>
      </c>
      <c s="36">
        <v>1.8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27</v>
      </c>
    </row>
    <row r="359" spans="1:5" ht="25.5">
      <c r="A359" s="35" t="s">
        <v>55</v>
      </c>
      <c r="E359" s="39" t="s">
        <v>369</v>
      </c>
    </row>
    <row r="360" spans="1:5" ht="12.75">
      <c r="A360" s="35" t="s">
        <v>56</v>
      </c>
      <c r="E360" s="40" t="s">
        <v>376</v>
      </c>
    </row>
    <row r="361" spans="1:5" ht="12.75">
      <c r="A361" t="s">
        <v>58</v>
      </c>
      <c r="E361" s="39" t="s">
        <v>361</v>
      </c>
    </row>
    <row r="362" spans="1:16" ht="12.75">
      <c r="A362" t="s">
        <v>49</v>
      </c>
      <c s="34" t="s">
        <v>377</v>
      </c>
      <c s="34" t="s">
        <v>378</v>
      </c>
      <c s="35" t="s">
        <v>51</v>
      </c>
      <c s="6" t="s">
        <v>379</v>
      </c>
      <c s="36" t="s">
        <v>63</v>
      </c>
      <c s="37">
        <v>0.8</v>
      </c>
      <c s="36">
        <v>1.9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293.25">
      <c r="A363" s="35" t="s">
        <v>55</v>
      </c>
      <c r="E363" s="39" t="s">
        <v>380</v>
      </c>
    </row>
    <row r="364" spans="1:5" ht="12.75">
      <c r="A364" s="35" t="s">
        <v>56</v>
      </c>
      <c r="E364" s="40" t="s">
        <v>381</v>
      </c>
    </row>
    <row r="365" spans="1:5" ht="12.75">
      <c r="A365" t="s">
        <v>58</v>
      </c>
      <c r="E365" s="39" t="s">
        <v>361</v>
      </c>
    </row>
    <row r="366" spans="1:16" ht="12.75">
      <c r="A366" t="s">
        <v>49</v>
      </c>
      <c s="34" t="s">
        <v>382</v>
      </c>
      <c s="34" t="s">
        <v>383</v>
      </c>
      <c s="35" t="s">
        <v>51</v>
      </c>
      <c s="6" t="s">
        <v>384</v>
      </c>
      <c s="36" t="s">
        <v>63</v>
      </c>
      <c s="37">
        <v>0.8</v>
      </c>
      <c s="36">
        <v>1.9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38.25">
      <c r="A367" s="35" t="s">
        <v>55</v>
      </c>
      <c r="E367" s="39" t="s">
        <v>385</v>
      </c>
    </row>
    <row r="368" spans="1:5" ht="12.75">
      <c r="A368" s="35" t="s">
        <v>56</v>
      </c>
      <c r="E368" s="40" t="s">
        <v>386</v>
      </c>
    </row>
    <row r="369" spans="1:5" ht="12.75">
      <c r="A369" t="s">
        <v>58</v>
      </c>
      <c r="E369" s="39" t="s">
        <v>361</v>
      </c>
    </row>
    <row r="370" spans="1:16" ht="25.5">
      <c r="A370" t="s">
        <v>49</v>
      </c>
      <c s="34" t="s">
        <v>387</v>
      </c>
      <c s="34" t="s">
        <v>388</v>
      </c>
      <c s="35" t="s">
        <v>51</v>
      </c>
      <c s="6" t="s">
        <v>389</v>
      </c>
      <c s="36" t="s">
        <v>53</v>
      </c>
      <c s="37">
        <v>24</v>
      </c>
      <c s="36">
        <v>0.285</v>
      </c>
      <c s="36">
        <f>ROUND(G370*H370,6)</f>
      </c>
      <c r="L370" s="38">
        <v>0</v>
      </c>
      <c s="32">
        <f>ROUND(ROUND(L370,2)*ROUND(G370,3),2)</f>
      </c>
      <c s="36" t="s">
        <v>54</v>
      </c>
      <c>
        <f>(M370*21)/100</f>
      </c>
      <c t="s">
        <v>27</v>
      </c>
    </row>
    <row r="371" spans="1:5" ht="153">
      <c r="A371" s="35" t="s">
        <v>55</v>
      </c>
      <c r="E371" s="39" t="s">
        <v>390</v>
      </c>
    </row>
    <row r="372" spans="1:5" ht="12.75">
      <c r="A372" s="35" t="s">
        <v>56</v>
      </c>
      <c r="E372" s="40" t="s">
        <v>391</v>
      </c>
    </row>
    <row r="373" spans="1:5" ht="12.75">
      <c r="A373" t="s">
        <v>58</v>
      </c>
      <c r="E373" s="39" t="s">
        <v>361</v>
      </c>
    </row>
    <row r="374" spans="1:16" ht="12.75">
      <c r="A374" t="s">
        <v>49</v>
      </c>
      <c s="34" t="s">
        <v>392</v>
      </c>
      <c s="34" t="s">
        <v>393</v>
      </c>
      <c s="35" t="s">
        <v>51</v>
      </c>
      <c s="6" t="s">
        <v>394</v>
      </c>
      <c s="36" t="s">
        <v>53</v>
      </c>
      <c s="37">
        <v>18</v>
      </c>
      <c s="36">
        <v>0.25</v>
      </c>
      <c s="36">
        <f>ROUND(G374*H374,6)</f>
      </c>
      <c r="L374" s="38">
        <v>0</v>
      </c>
      <c s="32">
        <f>ROUND(ROUND(L374,2)*ROUND(G374,3),2)</f>
      </c>
      <c s="36" t="s">
        <v>54</v>
      </c>
      <c>
        <f>(M374*21)/100</f>
      </c>
      <c t="s">
        <v>27</v>
      </c>
    </row>
    <row r="375" spans="1:5" ht="153">
      <c r="A375" s="35" t="s">
        <v>55</v>
      </c>
      <c r="E375" s="39" t="s">
        <v>390</v>
      </c>
    </row>
    <row r="376" spans="1:5" ht="12.75">
      <c r="A376" s="35" t="s">
        <v>56</v>
      </c>
      <c r="E376" s="40" t="s">
        <v>395</v>
      </c>
    </row>
    <row r="377" spans="1:5" ht="12.75">
      <c r="A377" t="s">
        <v>58</v>
      </c>
      <c r="E377" s="39" t="s">
        <v>361</v>
      </c>
    </row>
    <row r="378" spans="1:16" ht="12.75">
      <c r="A378" t="s">
        <v>49</v>
      </c>
      <c s="34" t="s">
        <v>396</v>
      </c>
      <c s="34" t="s">
        <v>397</v>
      </c>
      <c s="35" t="s">
        <v>51</v>
      </c>
      <c s="6" t="s">
        <v>398</v>
      </c>
      <c s="36" t="s">
        <v>72</v>
      </c>
      <c s="37">
        <v>18</v>
      </c>
      <c s="36">
        <v>0.025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153">
      <c r="A379" s="35" t="s">
        <v>55</v>
      </c>
      <c r="E379" s="39" t="s">
        <v>390</v>
      </c>
    </row>
    <row r="380" spans="1:5" ht="12.75">
      <c r="A380" s="35" t="s">
        <v>56</v>
      </c>
      <c r="E380" s="40" t="s">
        <v>399</v>
      </c>
    </row>
    <row r="381" spans="1:5" ht="12.75">
      <c r="A381" t="s">
        <v>58</v>
      </c>
      <c r="E381" s="39" t="s">
        <v>361</v>
      </c>
    </row>
    <row r="382" spans="1:16" ht="12.75">
      <c r="A382" t="s">
        <v>49</v>
      </c>
      <c s="34" t="s">
        <v>400</v>
      </c>
      <c s="34" t="s">
        <v>401</v>
      </c>
      <c s="35" t="s">
        <v>51</v>
      </c>
      <c s="6" t="s">
        <v>402</v>
      </c>
      <c s="36" t="s">
        <v>63</v>
      </c>
      <c s="37">
        <v>1</v>
      </c>
      <c s="36">
        <v>2.5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369.75">
      <c r="A383" s="35" t="s">
        <v>55</v>
      </c>
      <c r="E383" s="39" t="s">
        <v>403</v>
      </c>
    </row>
    <row r="384" spans="1:5" ht="12.75">
      <c r="A384" s="35" t="s">
        <v>56</v>
      </c>
      <c r="E384" s="40" t="s">
        <v>404</v>
      </c>
    </row>
    <row r="385" spans="1:5" ht="12.75">
      <c r="A385" t="s">
        <v>58</v>
      </c>
      <c r="E385" s="39" t="s">
        <v>361</v>
      </c>
    </row>
    <row r="386" spans="1:16" ht="12.75">
      <c r="A386" t="s">
        <v>49</v>
      </c>
      <c s="34" t="s">
        <v>405</v>
      </c>
      <c s="34" t="s">
        <v>406</v>
      </c>
      <c s="35" t="s">
        <v>51</v>
      </c>
      <c s="6" t="s">
        <v>407</v>
      </c>
      <c s="36" t="s">
        <v>91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311</v>
      </c>
      <c>
        <f>(M386*21)/100</f>
      </c>
      <c t="s">
        <v>27</v>
      </c>
    </row>
    <row r="387" spans="1:5" ht="25.5">
      <c r="A387" s="35" t="s">
        <v>55</v>
      </c>
      <c r="E387" s="39" t="s">
        <v>408</v>
      </c>
    </row>
    <row r="388" spans="1:5" ht="12.75">
      <c r="A388" s="35" t="s">
        <v>56</v>
      </c>
      <c r="E388" s="40" t="s">
        <v>51</v>
      </c>
    </row>
    <row r="389" spans="1:5" ht="12.75">
      <c r="A389" t="s">
        <v>58</v>
      </c>
      <c r="E389" s="39" t="s">
        <v>361</v>
      </c>
    </row>
    <row r="390" spans="1:13" ht="12.75">
      <c r="A390" t="s">
        <v>46</v>
      </c>
      <c r="C390" s="31" t="s">
        <v>374</v>
      </c>
      <c r="E390" s="33" t="s">
        <v>409</v>
      </c>
      <c r="J390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412</v>
      </c>
      <c r="E8" s="30" t="s">
        <v>411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413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47</v>
      </c>
      <c s="34" t="s">
        <v>61</v>
      </c>
      <c s="35" t="s">
        <v>51</v>
      </c>
      <c s="6" t="s">
        <v>414</v>
      </c>
      <c s="36" t="s">
        <v>63</v>
      </c>
      <c s="37">
        <v>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415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75</v>
      </c>
      <c s="35" t="s">
        <v>51</v>
      </c>
      <c s="6" t="s">
        <v>76</v>
      </c>
      <c s="36" t="s">
        <v>63</v>
      </c>
      <c s="37">
        <v>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416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89</v>
      </c>
      <c s="35" t="s">
        <v>51</v>
      </c>
      <c s="6" t="s">
        <v>90</v>
      </c>
      <c s="36" t="s">
        <v>91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417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362</v>
      </c>
      <c s="34" t="s">
        <v>94</v>
      </c>
      <c s="35" t="s">
        <v>51</v>
      </c>
      <c s="6" t="s">
        <v>95</v>
      </c>
      <c s="36" t="s">
        <v>72</v>
      </c>
      <c s="37">
        <v>175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418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349</v>
      </c>
      <c s="34" t="s">
        <v>98</v>
      </c>
      <c s="35" t="s">
        <v>51</v>
      </c>
      <c s="6" t="s">
        <v>99</v>
      </c>
      <c s="36" t="s">
        <v>72</v>
      </c>
      <c s="37">
        <v>175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419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355</v>
      </c>
      <c s="34" t="s">
        <v>420</v>
      </c>
      <c s="35" t="s">
        <v>51</v>
      </c>
      <c s="6" t="s">
        <v>421</v>
      </c>
      <c s="36" t="s">
        <v>91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422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374</v>
      </c>
      <c s="34" t="s">
        <v>114</v>
      </c>
      <c s="35" t="s">
        <v>51</v>
      </c>
      <c s="6" t="s">
        <v>115</v>
      </c>
      <c s="36" t="s">
        <v>72</v>
      </c>
      <c s="37">
        <v>175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423</v>
      </c>
    </row>
    <row r="37" spans="1:5" ht="12.75">
      <c r="A37" t="s">
        <v>58</v>
      </c>
      <c r="E37" s="39" t="s">
        <v>59</v>
      </c>
    </row>
    <row r="38" spans="1:16" ht="25.5">
      <c r="A38" t="s">
        <v>49</v>
      </c>
      <c s="34" t="s">
        <v>60</v>
      </c>
      <c s="34" t="s">
        <v>120</v>
      </c>
      <c s="35" t="s">
        <v>51</v>
      </c>
      <c s="6" t="s">
        <v>121</v>
      </c>
      <c s="36" t="s">
        <v>91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423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65</v>
      </c>
      <c s="34" t="s">
        <v>424</v>
      </c>
      <c s="35" t="s">
        <v>51</v>
      </c>
      <c s="6" t="s">
        <v>425</v>
      </c>
      <c s="36" t="s">
        <v>91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426</v>
      </c>
    </row>
    <row r="45" spans="1:5" ht="12.75">
      <c r="A45" t="s">
        <v>58</v>
      </c>
      <c r="E45" s="39" t="s">
        <v>59</v>
      </c>
    </row>
    <row r="46" spans="1:16" ht="25.5">
      <c r="A46" t="s">
        <v>49</v>
      </c>
      <c s="34" t="s">
        <v>69</v>
      </c>
      <c s="34" t="s">
        <v>427</v>
      </c>
      <c s="35" t="s">
        <v>51</v>
      </c>
      <c s="6" t="s">
        <v>428</v>
      </c>
      <c s="36" t="s">
        <v>91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429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74</v>
      </c>
      <c s="34" t="s">
        <v>430</v>
      </c>
      <c s="35" t="s">
        <v>51</v>
      </c>
      <c s="6" t="s">
        <v>431</v>
      </c>
      <c s="36" t="s">
        <v>91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432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78</v>
      </c>
      <c s="34" t="s">
        <v>433</v>
      </c>
      <c s="35" t="s">
        <v>51</v>
      </c>
      <c s="6" t="s">
        <v>434</v>
      </c>
      <c s="36" t="s">
        <v>91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435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377</v>
      </c>
      <c s="34" t="s">
        <v>436</v>
      </c>
      <c s="35" t="s">
        <v>51</v>
      </c>
      <c s="6" t="s">
        <v>437</v>
      </c>
      <c s="36" t="s">
        <v>91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438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80</v>
      </c>
      <c s="34" t="s">
        <v>439</v>
      </c>
      <c s="35" t="s">
        <v>51</v>
      </c>
      <c s="6" t="s">
        <v>440</v>
      </c>
      <c s="36" t="s">
        <v>91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441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84</v>
      </c>
      <c s="34" t="s">
        <v>442</v>
      </c>
      <c s="35" t="s">
        <v>51</v>
      </c>
      <c s="6" t="s">
        <v>443</v>
      </c>
      <c s="36" t="s">
        <v>91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423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382</v>
      </c>
      <c s="34" t="s">
        <v>444</v>
      </c>
      <c s="35" t="s">
        <v>51</v>
      </c>
      <c s="6" t="s">
        <v>445</v>
      </c>
      <c s="36" t="s">
        <v>91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446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387</v>
      </c>
      <c s="34" t="s">
        <v>140</v>
      </c>
      <c s="35" t="s">
        <v>51</v>
      </c>
      <c s="6" t="s">
        <v>141</v>
      </c>
      <c s="36" t="s">
        <v>91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447</v>
      </c>
    </row>
    <row r="77" spans="1:5" ht="12.75">
      <c r="A77" t="s">
        <v>58</v>
      </c>
      <c r="E77" s="39" t="s">
        <v>59</v>
      </c>
    </row>
    <row r="78" spans="1:16" ht="38.25">
      <c r="A78" t="s">
        <v>49</v>
      </c>
      <c s="34" t="s">
        <v>392</v>
      </c>
      <c s="34" t="s">
        <v>144</v>
      </c>
      <c s="35" t="s">
        <v>51</v>
      </c>
      <c s="6" t="s">
        <v>448</v>
      </c>
      <c s="36" t="s">
        <v>91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447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88</v>
      </c>
      <c s="34" t="s">
        <v>151</v>
      </c>
      <c s="35" t="s">
        <v>51</v>
      </c>
      <c s="6" t="s">
        <v>449</v>
      </c>
      <c s="36" t="s">
        <v>91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423</v>
      </c>
    </row>
    <row r="85" spans="1:5" ht="12.75">
      <c r="A85" t="s">
        <v>58</v>
      </c>
      <c r="E8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450</v>
      </c>
      <c r="E4" s="26" t="s">
        <v>451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454</v>
      </c>
      <c r="E8" s="30" t="s">
        <v>453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455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456</v>
      </c>
      <c s="35" t="s">
        <v>51</v>
      </c>
      <c s="6" t="s">
        <v>457</v>
      </c>
      <c s="36" t="s">
        <v>353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458</v>
      </c>
      <c>
        <f>(M10*21)/100</f>
      </c>
      <c t="s">
        <v>27</v>
      </c>
    </row>
    <row r="11" spans="1:5" ht="12.75">
      <c r="A11" s="35" t="s">
        <v>55</v>
      </c>
      <c r="E11" s="39" t="s">
        <v>459</v>
      </c>
    </row>
    <row r="12" spans="1:5" ht="12.75">
      <c r="A12" s="35" t="s">
        <v>56</v>
      </c>
      <c r="E12" s="40" t="s">
        <v>460</v>
      </c>
    </row>
    <row r="13" spans="1:5" ht="140.25">
      <c r="A13" t="s">
        <v>58</v>
      </c>
      <c r="E13" s="39" t="s">
        <v>461</v>
      </c>
    </row>
    <row r="14" spans="1:16" ht="12.75">
      <c r="A14" t="s">
        <v>49</v>
      </c>
      <c s="34" t="s">
        <v>27</v>
      </c>
      <c s="34" t="s">
        <v>462</v>
      </c>
      <c s="35" t="s">
        <v>51</v>
      </c>
      <c s="6" t="s">
        <v>463</v>
      </c>
      <c s="36" t="s">
        <v>353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458</v>
      </c>
      <c>
        <f>(M14*21)/100</f>
      </c>
      <c t="s">
        <v>27</v>
      </c>
    </row>
    <row r="15" spans="1:5" ht="12.75">
      <c r="A15" s="35" t="s">
        <v>55</v>
      </c>
      <c r="E15" s="39" t="s">
        <v>459</v>
      </c>
    </row>
    <row r="16" spans="1:5" ht="12.75">
      <c r="A16" s="35" t="s">
        <v>56</v>
      </c>
      <c r="E16" s="40" t="s">
        <v>460</v>
      </c>
    </row>
    <row r="17" spans="1:5" ht="89.25">
      <c r="A17" t="s">
        <v>58</v>
      </c>
      <c r="E17" s="39" t="s">
        <v>464</v>
      </c>
    </row>
    <row r="18" spans="1:16" ht="12.75">
      <c r="A18" t="s">
        <v>49</v>
      </c>
      <c s="34" t="s">
        <v>26</v>
      </c>
      <c s="34" t="s">
        <v>465</v>
      </c>
      <c s="35" t="s">
        <v>51</v>
      </c>
      <c s="6" t="s">
        <v>466</v>
      </c>
      <c s="36" t="s">
        <v>353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458</v>
      </c>
      <c>
        <f>(M18*21)/100</f>
      </c>
      <c t="s">
        <v>27</v>
      </c>
    </row>
    <row r="19" spans="1:5" ht="12.75">
      <c r="A19" s="35" t="s">
        <v>55</v>
      </c>
      <c r="E19" s="39" t="s">
        <v>459</v>
      </c>
    </row>
    <row r="20" spans="1:5" ht="12.75">
      <c r="A20" s="35" t="s">
        <v>56</v>
      </c>
      <c r="E20" s="40" t="s">
        <v>460</v>
      </c>
    </row>
    <row r="21" spans="1:5" ht="89.25">
      <c r="A21" t="s">
        <v>58</v>
      </c>
      <c r="E21" s="39" t="s">
        <v>467</v>
      </c>
    </row>
    <row r="22" spans="1:13" ht="12.75">
      <c r="A22" t="s">
        <v>46</v>
      </c>
      <c r="C22" s="31" t="s">
        <v>27</v>
      </c>
      <c r="E22" s="33" t="s">
        <v>468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362</v>
      </c>
      <c s="34" t="s">
        <v>469</v>
      </c>
      <c s="35" t="s">
        <v>51</v>
      </c>
      <c s="6" t="s">
        <v>470</v>
      </c>
      <c s="36" t="s">
        <v>353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458</v>
      </c>
      <c>
        <f>(M23*21)/100</f>
      </c>
      <c t="s">
        <v>27</v>
      </c>
    </row>
    <row r="24" spans="1:5" ht="12.75">
      <c r="A24" s="35" t="s">
        <v>55</v>
      </c>
      <c r="E24" s="39" t="s">
        <v>471</v>
      </c>
    </row>
    <row r="25" spans="1:5" ht="12.75">
      <c r="A25" s="35" t="s">
        <v>56</v>
      </c>
      <c r="E25" s="40" t="s">
        <v>460</v>
      </c>
    </row>
    <row r="26" spans="1:5" ht="89.25">
      <c r="A26" t="s">
        <v>58</v>
      </c>
      <c r="E26" s="39" t="s">
        <v>472</v>
      </c>
    </row>
    <row r="27" spans="1:16" ht="12.75">
      <c r="A27" t="s">
        <v>49</v>
      </c>
      <c s="34" t="s">
        <v>349</v>
      </c>
      <c s="34" t="s">
        <v>473</v>
      </c>
      <c s="35" t="s">
        <v>51</v>
      </c>
      <c s="6" t="s">
        <v>474</v>
      </c>
      <c s="36" t="s">
        <v>353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458</v>
      </c>
      <c>
        <f>(M27*21)/100</f>
      </c>
      <c t="s">
        <v>27</v>
      </c>
    </row>
    <row r="28" spans="1:5" ht="12.75">
      <c r="A28" s="35" t="s">
        <v>55</v>
      </c>
      <c r="E28" s="39" t="s">
        <v>475</v>
      </c>
    </row>
    <row r="29" spans="1:5" ht="12.75">
      <c r="A29" s="35" t="s">
        <v>56</v>
      </c>
      <c r="E29" s="40" t="s">
        <v>460</v>
      </c>
    </row>
    <row r="30" spans="1:5" ht="76.5">
      <c r="A30" t="s">
        <v>58</v>
      </c>
      <c r="E30" s="39" t="s">
        <v>476</v>
      </c>
    </row>
    <row r="31" spans="1:16" ht="12.75">
      <c r="A31" t="s">
        <v>49</v>
      </c>
      <c s="34" t="s">
        <v>355</v>
      </c>
      <c s="34" t="s">
        <v>477</v>
      </c>
      <c s="35" t="s">
        <v>51</v>
      </c>
      <c s="6" t="s">
        <v>478</v>
      </c>
      <c s="36" t="s">
        <v>353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458</v>
      </c>
      <c>
        <f>(M31*21)/100</f>
      </c>
      <c t="s">
        <v>27</v>
      </c>
    </row>
    <row r="32" spans="1:5" ht="25.5">
      <c r="A32" s="35" t="s">
        <v>55</v>
      </c>
      <c r="E32" s="39" t="s">
        <v>479</v>
      </c>
    </row>
    <row r="33" spans="1:5" ht="12.75">
      <c r="A33" s="35" t="s">
        <v>56</v>
      </c>
      <c r="E33" s="40" t="s">
        <v>460</v>
      </c>
    </row>
    <row r="34" spans="1:5" ht="89.25">
      <c r="A34" t="s">
        <v>58</v>
      </c>
      <c r="E34" s="39" t="s">
        <v>480</v>
      </c>
    </row>
    <row r="35" spans="1:16" ht="12.75">
      <c r="A35" t="s">
        <v>49</v>
      </c>
      <c s="34" t="s">
        <v>374</v>
      </c>
      <c s="34" t="s">
        <v>477</v>
      </c>
      <c s="35" t="s">
        <v>47</v>
      </c>
      <c s="6" t="s">
        <v>481</v>
      </c>
      <c s="36" t="s">
        <v>353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458</v>
      </c>
      <c>
        <f>(M35*21)/100</f>
      </c>
      <c t="s">
        <v>27</v>
      </c>
    </row>
    <row r="36" spans="1:5" ht="12.75">
      <c r="A36" s="35" t="s">
        <v>55</v>
      </c>
      <c r="E36" s="39" t="s">
        <v>482</v>
      </c>
    </row>
    <row r="37" spans="1:5" ht="12.75">
      <c r="A37" s="35" t="s">
        <v>56</v>
      </c>
      <c r="E37" s="40" t="s">
        <v>51</v>
      </c>
    </row>
    <row r="38" spans="1:5" ht="12.75">
      <c r="A38" t="s">
        <v>58</v>
      </c>
      <c r="E38" s="39" t="s">
        <v>483</v>
      </c>
    </row>
    <row r="39" spans="1:16" ht="12.75">
      <c r="A39" t="s">
        <v>49</v>
      </c>
      <c s="34" t="s">
        <v>60</v>
      </c>
      <c s="34" t="s">
        <v>484</v>
      </c>
      <c s="35" t="s">
        <v>51</v>
      </c>
      <c s="6" t="s">
        <v>485</v>
      </c>
      <c s="36" t="s">
        <v>353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458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12.75">
      <c r="A42" t="s">
        <v>58</v>
      </c>
      <c r="E42" s="39" t="s">
        <v>486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