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30-02-02" sheetId="2" r:id="rId2"/>
    <sheet name="PS 30-02-12" sheetId="3" r:id="rId3"/>
    <sheet name="PS 30-02-22" sheetId="4" r:id="rId4"/>
    <sheet name="PS 30-02-45" sheetId="5" r:id="rId5"/>
    <sheet name="PS 30-02-47" sheetId="6" r:id="rId6"/>
    <sheet name="PS 30-02-62" sheetId="7" r:id="rId7"/>
    <sheet name="PS 30-02-72" sheetId="8" r:id="rId8"/>
    <sheet name="PS 30-02-82" sheetId="9" r:id="rId9"/>
    <sheet name="PS 30-02-96" sheetId="10" r:id="rId10"/>
    <sheet name="PS 30-02-97" sheetId="11" r:id="rId11"/>
    <sheet name="PS 30-04-14" sheetId="12" r:id="rId12"/>
    <sheet name="PS 30-04-15" sheetId="13" r:id="rId13"/>
    <sheet name="PS 30-04-16" sheetId="14" r:id="rId14"/>
    <sheet name="PS 30-04-17" sheetId="15" r:id="rId15"/>
    <sheet name="SO 30-22-01.1" sheetId="16" r:id="rId16"/>
    <sheet name="SO 30-22-01.2" sheetId="17" r:id="rId17"/>
    <sheet name="SO 30-53-10" sheetId="18" r:id="rId18"/>
    <sheet name="SO 30-54-16" sheetId="19" r:id="rId19"/>
    <sheet name="SO 30-54-17" sheetId="20" r:id="rId20"/>
    <sheet name="SO 30-54-18" sheetId="21" r:id="rId21"/>
    <sheet name="SO 30-50-05" sheetId="22" r:id="rId22"/>
    <sheet name="SO 30-50-06" sheetId="23" r:id="rId23"/>
    <sheet name="SO 30-50-07" sheetId="24" r:id="rId24"/>
    <sheet name="SO 30-31-04" sheetId="25" r:id="rId25"/>
    <sheet name="SO 30-40-02" sheetId="26" r:id="rId26"/>
    <sheet name="SO 30-61-07" sheetId="27" r:id="rId27"/>
    <sheet name="SO 30-61-08" sheetId="28" r:id="rId28"/>
    <sheet name="SO 30-61-10" sheetId="29" r:id="rId29"/>
    <sheet name="SO 30-61-11" sheetId="30" r:id="rId30"/>
    <sheet name="SO 30-64-02" sheetId="31" r:id="rId31"/>
    <sheet name="SO 30-65-03" sheetId="32" r:id="rId32"/>
    <sheet name="SO 30-66-03" sheetId="33" r:id="rId33"/>
    <sheet name="SO 30-66-04" sheetId="34" r:id="rId34"/>
    <sheet name="SO 30-71-05" sheetId="35" r:id="rId35"/>
    <sheet name="SO 30-76-11" sheetId="36" r:id="rId36"/>
    <sheet name="SO 30-76-12" sheetId="37" r:id="rId37"/>
    <sheet name="SO 30-76-13" sheetId="38" r:id="rId38"/>
    <sheet name="SO 30-76-14" sheetId="39" r:id="rId39"/>
    <sheet name="SO 30-76-15" sheetId="40" r:id="rId40"/>
    <sheet name="SO 30-77-02" sheetId="41" r:id="rId41"/>
    <sheet name="SO 30-84-02" sheetId="42" r:id="rId42"/>
    <sheet name="SO 98-98" sheetId="43" r:id="rId43"/>
    <sheet name="SO 90-90" sheetId="44" r:id="rId44"/>
  </sheets>
  <definedNames/>
  <calcPr/>
  <webPublishing/>
</workbook>
</file>

<file path=xl/sharedStrings.xml><?xml version="1.0" encoding="utf-8"?>
<sst xmlns="http://schemas.openxmlformats.org/spreadsheetml/2006/main" count="20977" uniqueCount="2883">
  <si>
    <t>Aspe</t>
  </si>
  <si>
    <t>Rekapitulace ceny</t>
  </si>
  <si>
    <t>5113520025</t>
  </si>
  <si>
    <t>Výstavba lávky v ŽST Praha-Smíchov</t>
  </si>
  <si>
    <t>202302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</si>
  <si>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</si>
  <si>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</si>
  <si>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</si>
  <si>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</si>
  <si>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</si>
  <si>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</si>
  <si>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</si>
  <si>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</si>
  <si>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</si>
  <si>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</t>
  </si>
  <si>
    <t>Sdělovací zařízení</t>
  </si>
  <si>
    <t xml:space="preserve">  PS 30-02-02</t>
  </si>
  <si>
    <t>Lávka v ŽST Praha-Smíchov, DDTS ŽDC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</si>
  <si>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</si>
  <si>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</si>
  <si>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</si>
  <si>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</si>
  <si>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</si>
  <si>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</si>
  <si>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</si>
  <si>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</si>
  <si>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</si>
  <si>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</si>
  <si>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</si>
  <si>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</si>
  <si>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</si>
  <si>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</si>
  <si>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</si>
  <si>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</si>
  <si>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</si>
  <si>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</si>
  <si>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</si>
  <si>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</si>
  <si>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</si>
  <si>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</si>
  <si>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</si>
  <si>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</si>
  <si>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</si>
  <si>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</si>
  <si>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</si>
  <si>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30-02-02</t>
  </si>
  <si>
    <t>SD</t>
  </si>
  <si>
    <t>0</t>
  </si>
  <si>
    <t>VŠEOBECNÉ KONSTRUKCE A PRÁCE</t>
  </si>
  <si>
    <t>P</t>
  </si>
  <si>
    <t>109</t>
  </si>
  <si>
    <t>R30020210</t>
  </si>
  <si>
    <t>OSTATNÍ POŽADAVKY - VYPRACOVÁNÍ RDS</t>
  </si>
  <si>
    <t>KPL</t>
  </si>
  <si>
    <t>R-POLOŽKA</t>
  </si>
  <si>
    <t>PP</t>
  </si>
  <si>
    <t>VV</t>
  </si>
  <si>
    <t>viz textová a výkresová část projektové dokumentace</t>
  </si>
  <si>
    <t>TS</t>
  </si>
  <si>
    <t>zahrnuje veškeré náklady spojené s vypracováním realizační dokumentace tohoto provozního souboru</t>
  </si>
  <si>
    <t>6</t>
  </si>
  <si>
    <t>ÚPRAVA POVRCHŮ, PODLAHY, VÝPLNĚ OTVORŮ</t>
  </si>
  <si>
    <t>1</t>
  </si>
  <si>
    <t>61444</t>
  </si>
  <si>
    <t>ÚPRAVY POVRCHŮ VNITŘ KONSTR ZDĚNÝCH OMÍTKOU ŠTUKOVOU</t>
  </si>
  <si>
    <t>M2</t>
  </si>
  <si>
    <t>2022_OTSKP</t>
  </si>
  <si>
    <t>Technická specifikace položky odpovídá příslušné cenové soustavě</t>
  </si>
  <si>
    <t>62945</t>
  </si>
  <si>
    <t>VYROVNÁVACÍ VRSTVA Z CEMENT MALTY</t>
  </si>
  <si>
    <t>7</t>
  </si>
  <si>
    <t>PŘIDRUŽENÁ STAVEBNÍ VÝROBA</t>
  </si>
  <si>
    <t>75O973</t>
  </si>
  <si>
    <t>DDTS ŽDC, VYBAVENÝ PANEL PRO DDTS DO ROZVADĚČE / SKŘÍNĚ</t>
  </si>
  <si>
    <t>KUS</t>
  </si>
  <si>
    <t>4</t>
  </si>
  <si>
    <t>R30020201</t>
  </si>
  <si>
    <t>DDTS ŽDC, INTEGRAČNÍ KONCENTRÁTOR - ÚPRAVA STÁVAJÍCÍHO KONCENTRÁTORU</t>
  </si>
  <si>
    <t>1. Položka obsahuje:   
- kompletní úpravu, upgrade software, licence pro integrační koncetrátor  
- konfigurace koncentrátoru, doplnění TLS  
- náklady spojené s výlukami DDTS v průběhu úprav InK  
- veškeré potřebné mechanizmy, včetně obsluhy, náklady na mzdy a přibližné (průměrné) náklady na pořízení potřebných materiálů  
- dopravu a skladování  
- výrobní dokuemnatci  
2. Položka neobsahuje:  
 X  
3. Způsob měření:  
Udává se počet kusů kompletní konstrukce nebo práce.</t>
  </si>
  <si>
    <t>5</t>
  </si>
  <si>
    <t>75O912</t>
  </si>
  <si>
    <t>DDTS ŽDC, ŘÍDICÍ STANICE PLC DO 24XDI / 24XDO / 12XAI</t>
  </si>
  <si>
    <t>75O913</t>
  </si>
  <si>
    <t>DDTS ŽDC, ROZŠÍŘENÍ ŘÍDICÍ STANICE PLC DO 24XDI / 24XDO / 12XAI</t>
  </si>
  <si>
    <t>75O91A</t>
  </si>
  <si>
    <t>DDTS ŽDC, KOMUNIKAČNÍ PŘEVODNÍK</t>
  </si>
  <si>
    <t>8</t>
  </si>
  <si>
    <t>75O916</t>
  </si>
  <si>
    <t>DDTS ŽDC, MODUL VYHODNOCENÍ VÝPADKU NAPĚTÍ</t>
  </si>
  <si>
    <t>9</t>
  </si>
  <si>
    <t>75O918</t>
  </si>
  <si>
    <t>DDTS ŽDC, SNÍMAČ TEPLOTY A VLHKOSTI</t>
  </si>
  <si>
    <t>10</t>
  </si>
  <si>
    <t>R30020202</t>
  </si>
  <si>
    <t>DDTS ŽDC, SNÍMAČ ZAPLAVENÍ</t>
  </si>
  <si>
    <t>1. Položka obsahuje:   
- snímač hladiny zaplavení s kontaktem  
- příslušenství  
- dodávku včetně kompletní montáže  
- veškeré potřebné mechanizmy, včetně obsluhy, náklady na mzdy a přibližné (průměrné) náklady na pořízení potřebných materiálů  
- dopravu a skladování  
2. Položka neobsahuje:  
 X  
3. Způsob měření:  
Udává se počet kusů kompletní konstrukce nebo práce.</t>
  </si>
  <si>
    <t>11</t>
  </si>
  <si>
    <t>75O947</t>
  </si>
  <si>
    <t>DDTS ŽDC, INTEGRACE OSV DO INK DDTS ŽDC</t>
  </si>
  <si>
    <t>12</t>
  </si>
  <si>
    <t>75O945</t>
  </si>
  <si>
    <t>DDTS ŽDC, INTEGRACE OSV DO SERVERŮ A KLIENTŮ DDTS ŽDC</t>
  </si>
  <si>
    <t>13</t>
  </si>
  <si>
    <t>75O95C</t>
  </si>
  <si>
    <t>DDTS ŽDC, INTEGRACE EE DO INK DDTS ŽDC</t>
  </si>
  <si>
    <t>14</t>
  </si>
  <si>
    <t>75O95D</t>
  </si>
  <si>
    <t>DDTS ŽDC, ROZŠÍŘENÍ INTEGRACE EE DO INK DDTS ŽDC</t>
  </si>
  <si>
    <t>15</t>
  </si>
  <si>
    <t>75O958</t>
  </si>
  <si>
    <t>DDTS ŽDC, INTEGRACE EE DO SERVERŮ A KLIENTŮ DDTS ŽDC</t>
  </si>
  <si>
    <t>16</t>
  </si>
  <si>
    <t>75O959</t>
  </si>
  <si>
    <t>DDTS ŽDC, ROZŠÍŘENÍ INTEGRACE EE DO SERVERŮ A KLIENTŮ DDTS ŽDC</t>
  </si>
  <si>
    <t>17</t>
  </si>
  <si>
    <t>75O94M</t>
  </si>
  <si>
    <t>DDTS ŽDC, INTEGRACE ROZ DO INK DDTS ŽDC</t>
  </si>
  <si>
    <t>18</t>
  </si>
  <si>
    <t>75O94L</t>
  </si>
  <si>
    <t>DDTS ŽDC, INTEGRACE ROZ DO SERVERŮ A KLIENTŮ DDTS ŽDC</t>
  </si>
  <si>
    <t>19</t>
  </si>
  <si>
    <t>75O94S</t>
  </si>
  <si>
    <t>DDTS ŽDC, INTEGRACE KAM DO INK DDTS ŽDC</t>
  </si>
  <si>
    <t>20</t>
  </si>
  <si>
    <t>75O94T</t>
  </si>
  <si>
    <t>DDTS ŽDC, ROZŠÍŘENÍ INTEGRACE KAM DO INK DDTS ŽDC</t>
  </si>
  <si>
    <t>21</t>
  </si>
  <si>
    <t>75O94Q</t>
  </si>
  <si>
    <t>DDTS ŽDC, INTEGRACE KAM DO SERVERŮ A KLIENTŮ DDTS ŽDC</t>
  </si>
  <si>
    <t>22</t>
  </si>
  <si>
    <t>75O94R</t>
  </si>
  <si>
    <t>DDTS ŽDC, ROZŠÍŘENÍ INTEGRACE KAM DO SERVERŮ A KLIENTŮ DDTS ŽDC</t>
  </si>
  <si>
    <t>23</t>
  </si>
  <si>
    <t>75O94V</t>
  </si>
  <si>
    <t>DDTS ŽDC, INTEGRACE AKTIVNÍHO PRVKU PŘENOSOVÉHO SYSTÉMU LTDS DO INK DDTS ŽDC</t>
  </si>
  <si>
    <t>24</t>
  </si>
  <si>
    <t>75O94U</t>
  </si>
  <si>
    <t>DDTS ŽDC, INTEGRACE AKTIVNÍHO PRVKU PŘENOSOVÉHO SYSTÉMU LTDS DO SERVERŮ A KLIENTŮ DDTS ŽDC</t>
  </si>
  <si>
    <t>25</t>
  </si>
  <si>
    <t>75O94Y</t>
  </si>
  <si>
    <t>DDTS ŽDC, INTEGRACE ISC DO INK DDTS ŽDC</t>
  </si>
  <si>
    <t>26</t>
  </si>
  <si>
    <t>R30020203</t>
  </si>
  <si>
    <t>DDTS ŽDC, ROZŠÍŘENÍ INTEGRACE ISC DO INK DDTS ŽDC</t>
  </si>
  <si>
    <t>1. Položka obsahuje:   
- rozšíření SW integrace jednoho  informačního systému v žst./zast. v rozsahu osmi dalších tabulí do InK systému DDTS ŽDC  
- licence s potřebnými protokoly MODBUS, DBNet, S-Net, IEC 60870-5-104 atd.   
- parametrizaci a naplnění datových, technologických, telemetrických a řídicích struktur DDTS ŽDC pro přenos informací  
- odzkoušení programového vybavení, ověření uživatelských funkcí na úplné implementaci, verifikace přenášených dat  
- náklady na mzdy  
- programátorské práce včetně potřebného vybavení  
2. Položka neobsahuje:  
X  
3. Způsob měření:  
Udává se počet kusů rozšíření  informačního systému v žst./zast. o osm dalších tabulí</t>
  </si>
  <si>
    <t>27</t>
  </si>
  <si>
    <t>75O94W</t>
  </si>
  <si>
    <t>DDTS ŽDC, INTEGRACE ISC DO SERVERŮ A KLIENTŮ DDTS ŽDC</t>
  </si>
  <si>
    <t>28</t>
  </si>
  <si>
    <t>75O94X</t>
  </si>
  <si>
    <t>DDTS ŽDC, ROZŠÍŘENÍ INTEGRACE ISC DO SERVERŮ A KLIENTŮ DDTS ŽDC</t>
  </si>
  <si>
    <t>29</t>
  </si>
  <si>
    <t>75O951</t>
  </si>
  <si>
    <t>DDTS ŽDC, INTEGRACE NAPÁJECÍHO ZDROJE DO INK DDTS ŽDC</t>
  </si>
  <si>
    <t>30</t>
  </si>
  <si>
    <t>75O94Z</t>
  </si>
  <si>
    <t>DDTS ŽDC, INTEGRACE NAPÁJECÍHO ZDROJE DO SERVERŮ A KLIENTŮ DDTS ŽDC</t>
  </si>
  <si>
    <t>31</t>
  </si>
  <si>
    <t>75O953</t>
  </si>
  <si>
    <t>DDTS ŽDC, INTEGRACE VYT DO INK DDTS ŽDC</t>
  </si>
  <si>
    <t>32</t>
  </si>
  <si>
    <t>75O952</t>
  </si>
  <si>
    <t>DDTS ŽDC, INTEGRACE VYT DO SERVERŮ A KLIENTŮ DDTS ŽDC</t>
  </si>
  <si>
    <t>33</t>
  </si>
  <si>
    <t>75O955</t>
  </si>
  <si>
    <t>DDTS ŽDC, INTEGRACE ESK DO INK DDTS ŽDC</t>
  </si>
  <si>
    <t>34</t>
  </si>
  <si>
    <t>75O954</t>
  </si>
  <si>
    <t>DDTS ŽDC, INTEGRACE ESK DO SERVERŮ A KLIENTŮ DDTS ŽDC</t>
  </si>
  <si>
    <t>35</t>
  </si>
  <si>
    <t>75O95P</t>
  </si>
  <si>
    <t>DDTS ŽDC, INTEGRACE JINÉHO ZAŘÍZENÍ DO INK DDTS ŽDC</t>
  </si>
  <si>
    <t>36</t>
  </si>
  <si>
    <t>75O95O</t>
  </si>
  <si>
    <t>DDTS ŽDC, INTEGRACE JINÉHO ZAŘÍZENÍ DO SERVERŮ A KLIENTŮ DDTS ŽDC</t>
  </si>
  <si>
    <t>37</t>
  </si>
  <si>
    <t>75O95N</t>
  </si>
  <si>
    <t>DDTS ŽDC, INTEGRACE ČIDLA NEBO SENZORU DO INK DDTS ŽDC</t>
  </si>
  <si>
    <t>38</t>
  </si>
  <si>
    <t>75O95M</t>
  </si>
  <si>
    <t>DDTS ŽDC, INTEGRACE ČIDLA NEBO SENZORU DO SERVERŮ A KLIENTŮ DDTS ŽDC</t>
  </si>
  <si>
    <t>39</t>
  </si>
  <si>
    <t>R30020204</t>
  </si>
  <si>
    <t>ZHOTOVENÍ SERVISNÍ DATOVÉ ZÁSUVKY</t>
  </si>
  <si>
    <t>1. Položka obsahuje:  
 – veškeré konfigurační práce  
 – kompletní montáž  
2. Položka neobsahuje:  
 X  
3. Způsob měření:  
Udává se počet kusů kompletní konstrukce nebo práce.</t>
  </si>
  <si>
    <t>40</t>
  </si>
  <si>
    <t>75O95Z</t>
  </si>
  <si>
    <t>DDTS ŽDC, ZÁVĚREČNÁ ZKOUŠKA</t>
  </si>
  <si>
    <t>HOD</t>
  </si>
  <si>
    <t>41</t>
  </si>
  <si>
    <t>R30020205</t>
  </si>
  <si>
    <t>DDTS ŽDC, DOPLNĚNÍ, PARAMETRIZACE A KONFIGURACE SMS BRÁNY</t>
  </si>
  <si>
    <t>položka zahrnuje kompletní doplnění, parametrizaci, konfiguraci SW SMS brány o nové TLS a RDD v rámci stavby na telefony udržujících zaměstnanců DDTS ŽDC dle schválených TP a aktuální platné verze směrnice TS 2/2008 - ZSE v době zhotovení DSP</t>
  </si>
  <si>
    <t>42</t>
  </si>
  <si>
    <t>75K222</t>
  </si>
  <si>
    <t>NAPÁJECÍ ZDROJ 24 V DC, SAMOSTATNÝ DO 500W</t>
  </si>
  <si>
    <t>43</t>
  </si>
  <si>
    <t>75K22X</t>
  </si>
  <si>
    <t>NAPÁJECÍ ZDROJ 24 V DC, SAMOSTATNÝ - MONTÁŽ</t>
  </si>
  <si>
    <t>44</t>
  </si>
  <si>
    <t>75K271</t>
  </si>
  <si>
    <t>NAPÁJECÍ ZDROJ DOPLNĚNÍ SNMP DOHLEDU</t>
  </si>
  <si>
    <t>45</t>
  </si>
  <si>
    <t>75K272</t>
  </si>
  <si>
    <t>NAPÁJECÍ ZDROJ PŘÍPLATEK ZA PRŮMYSLOVÉ PROVEDENÍ</t>
  </si>
  <si>
    <t>46</t>
  </si>
  <si>
    <t>75J32X</t>
  </si>
  <si>
    <t>KABEL SDĚLOVACÍ PRO STRUKTUROVANOU KABELÁŽ FTP/STP - MONTÁŽ</t>
  </si>
  <si>
    <t>KMPÁR</t>
  </si>
  <si>
    <t>47</t>
  </si>
  <si>
    <t>75J412</t>
  </si>
  <si>
    <t>KABEL SDĚLOVACÍ SE ZVÝŠENOU ODOLNOSTÍ PROTI ŠÍŘENÍ PLAMENE A S FUNKČNÍ SCHOPNOSTÍ PŘI POŽÁRU DO 10 PÁRŮ PRŮMĚRU 0,5 MM</t>
  </si>
  <si>
    <t>48</t>
  </si>
  <si>
    <t>75JA57</t>
  </si>
  <si>
    <t>ROZVADĚČ STRUKT. KABELÁŽE, PATCHPANEL - ZÁSUVKA RJ45 (KEYSTONE)</t>
  </si>
  <si>
    <t>49</t>
  </si>
  <si>
    <t>75JA51</t>
  </si>
  <si>
    <t>ROZVADĚČ STRUKT. KABELÁŽE, ORGANIZÉR</t>
  </si>
  <si>
    <t>50</t>
  </si>
  <si>
    <t>75JA5X</t>
  </si>
  <si>
    <t>ROZVADĚČ STRUKT. KABELÁŽE, MONTÁŽ ORGANIZÉRU, PATCHPANELU</t>
  </si>
  <si>
    <t>51</t>
  </si>
  <si>
    <t>75JA55</t>
  </si>
  <si>
    <t>ROZVADĚČ STRUKT. KABELÁŽE, PATCHPANEL S PŘEPĚŤOVOU OCHRANOU</t>
  </si>
  <si>
    <t>52</t>
  </si>
  <si>
    <t>75J932</t>
  </si>
  <si>
    <t>METALICKÝ PATCHCORD DO 5M</t>
  </si>
  <si>
    <t>53</t>
  </si>
  <si>
    <t>75J93X</t>
  </si>
  <si>
    <t>METALICKÝ PATCHCORD - MONTÁŽ</t>
  </si>
  <si>
    <t>54</t>
  </si>
  <si>
    <t>R30020206</t>
  </si>
  <si>
    <t>PŘEPĚŤOVÁ OCHRANA DATOVÉHO KABELU</t>
  </si>
  <si>
    <t>1. Položka obsahuje:  
 – veškeré příslušentsví  
 – kompletní montáž  
2. Položka neobsahuje:  
 X  
3. Způsob měření:  
Udává se počet kusů kompletní konstrukce nebo práce.</t>
  </si>
  <si>
    <t>55</t>
  </si>
  <si>
    <t>75K611</t>
  </si>
  <si>
    <t>AKUMULÁTOROVÁ BATERIE DO 50AH</t>
  </si>
  <si>
    <t>56</t>
  </si>
  <si>
    <t>75K62X</t>
  </si>
  <si>
    <t>AKUMULÁTOROVÁ BATERIE - MONTÁŽ</t>
  </si>
  <si>
    <t>57</t>
  </si>
  <si>
    <t>75K511</t>
  </si>
  <si>
    <t>BATERIOVÉ VEDENÍ O PRŮŘEZU DO 16 MM2</t>
  </si>
  <si>
    <t>M</t>
  </si>
  <si>
    <t>58</t>
  </si>
  <si>
    <t>75K51X</t>
  </si>
  <si>
    <t>BATERIOVÉ VEDENÍ O PRŮŘEZU DO 16 MM2 - MONTÁŽ</t>
  </si>
  <si>
    <t>59</t>
  </si>
  <si>
    <t>75O571</t>
  </si>
  <si>
    <t>PZTS, MAGNETICKÝ KONTAKT PLASTOVÝ - LEHKÉ PROVEDENÍ</t>
  </si>
  <si>
    <t>60</t>
  </si>
  <si>
    <t>747705</t>
  </si>
  <si>
    <t>MANIPULACE NA ZAŘÍZENÍCH PROVÁDĚNÉ PROVOZOVATELEM</t>
  </si>
  <si>
    <t>61</t>
  </si>
  <si>
    <t>747706</t>
  </si>
  <si>
    <t>ZJIŠŤOVÁNÍ STÁVAJÍCÍHO STAVU ROZVODŮ NN</t>
  </si>
  <si>
    <t>62</t>
  </si>
  <si>
    <t>747301</t>
  </si>
  <si>
    <t>PROVEDENÍ PROHLÍDKY A ZKOUŠKY PRÁVNICKOU OSOBOU, VYDÁNÍ PRŮKAZU ZPŮSOBILOSTI</t>
  </si>
  <si>
    <t>63</t>
  </si>
  <si>
    <t>747701</t>
  </si>
  <si>
    <t>DOKONČOVACÍ MONTÁŽNÍ PRÁCE NA ELEKTRICKÉM ZAŘÍZENÍ</t>
  </si>
  <si>
    <t>64</t>
  </si>
  <si>
    <t>747703</t>
  </si>
  <si>
    <t>ZKUŠEBNÍ PROVOZ</t>
  </si>
  <si>
    <t>65</t>
  </si>
  <si>
    <t>747704</t>
  </si>
  <si>
    <t>ZAŠKOLENÍ OBSLUHY</t>
  </si>
  <si>
    <t>66</t>
  </si>
  <si>
    <t>74F323</t>
  </si>
  <si>
    <t>PROTOKOL UTZ</t>
  </si>
  <si>
    <t>67</t>
  </si>
  <si>
    <t>747213</t>
  </si>
  <si>
    <t>CELKOVÁ PROHLÍDKA, ZKOUŠENÍ, MĚŘENÍ A VYHOTOVENÍ VÝCHOZÍ REVIZNÍ ZPRÁVY, PRO OBJEM IN PŘES 500 DO 1000 TIS. KČ</t>
  </si>
  <si>
    <t>68</t>
  </si>
  <si>
    <t>747214</t>
  </si>
  <si>
    <t>CELKOVÁ PROHLÍDKA, ZKOUŠENÍ, MĚŘENÍ A VYHOTOVENÍ VÝCHOZÍ REVIZNÍ ZPRÁVY, PRO OBJEM IN - PŘÍPLATEK ZA KAŽDÝCH DALŠÍCH I ZAPOČATÝCH 500 TIS. KČ</t>
  </si>
  <si>
    <t>69</t>
  </si>
  <si>
    <t>R30020207</t>
  </si>
  <si>
    <t>ZÁSUVKA INSTALAČNÍ JEDNODUCHÁ, MONTÁŽ NA DIN LIŠTU</t>
  </si>
  <si>
    <t>viz textová a výkresová část projektové dokumentace  
"1. Položka obsahuje:  
 – kompletní přístroj vč. příslušenství  
2. Položka neobsahuje:  
 X  
3. Způsob měření:  
Udává se počet kusů kompletní konstrukce nebo práce."</t>
  </si>
  <si>
    <t>70</t>
  </si>
  <si>
    <t>744Q21</t>
  </si>
  <si>
    <t>SVODIČ PŘEPĚTÍ TYP 1+2 (TŘÍDA B+C) 1-2 PÓLOVÝ</t>
  </si>
  <si>
    <t>71</t>
  </si>
  <si>
    <t>744Q22</t>
  </si>
  <si>
    <t>SVODIČ PŘEPĚTÍ TYP 1+2 (TŘÍDA B+C) 3-4 PÓLOVÝ</t>
  </si>
  <si>
    <t>72</t>
  </si>
  <si>
    <t>744R35</t>
  </si>
  <si>
    <t>OZNAČOVACÍ ŠTÍTEK DO ROZVADĚČE NN</t>
  </si>
  <si>
    <t>73</t>
  </si>
  <si>
    <t>744R36</t>
  </si>
  <si>
    <t>OBAL NA VÝKRESY DO ROZVADĚČE NN</t>
  </si>
  <si>
    <t>74</t>
  </si>
  <si>
    <t>744R21</t>
  </si>
  <si>
    <t>UCPÁVKOVÁ VÝVODKA PRO KABEL O PRŮMĚRU DO 13 MM</t>
  </si>
  <si>
    <t>75</t>
  </si>
  <si>
    <t>744R24</t>
  </si>
  <si>
    <t>UCPÁVKOVÁ VÝVODKA PRO KABEL O PRŮMĚRU OD 20 DO 28 MM</t>
  </si>
  <si>
    <t>76</t>
  </si>
  <si>
    <t>744R25</t>
  </si>
  <si>
    <t>UCPÁVKOVÁ VÝVODKA PRO KABEL O PRŮMĚRU OD 25 DO 35 MM</t>
  </si>
  <si>
    <t>77</t>
  </si>
  <si>
    <t>742P15</t>
  </si>
  <si>
    <t>OZNAČOVACÍ ŠTÍTEK NA KABEL</t>
  </si>
  <si>
    <t>78</t>
  </si>
  <si>
    <t>742P13</t>
  </si>
  <si>
    <t>ZATAŽENÍ KABELU DO CHRÁNIČKY - KABEL DO 4 KG/M</t>
  </si>
  <si>
    <t>79</t>
  </si>
  <si>
    <t>748151</t>
  </si>
  <si>
    <t>BEZPEČNOSTNÍ TABULKA</t>
  </si>
  <si>
    <t>80</t>
  </si>
  <si>
    <t>741C04</t>
  </si>
  <si>
    <t>OCHRANNÉ POSPOJOVÁNÍ CU VODIČEM DO 16 MM2</t>
  </si>
  <si>
    <t>81</t>
  </si>
  <si>
    <t>742F13</t>
  </si>
  <si>
    <t>KABEL NN NEBO VODIČ JEDNOŽÍLOVÝ CU S PLASTOVOU IZOLACÍ OD 25 DO 50 MM2</t>
  </si>
  <si>
    <t>82</t>
  </si>
  <si>
    <t>742K23</t>
  </si>
  <si>
    <t>UKONČENÍ JEDNOŽÍLOVÉHO KABELU KABELOVOU SPOJKOU OD 25 DO 50 MM2</t>
  </si>
  <si>
    <t>83</t>
  </si>
  <si>
    <t>742G11</t>
  </si>
  <si>
    <t>KABEL NN DVOU- A TŘÍŽÍLOVÝ CU S PLASTOVOU IZOLACÍ DO 2,5 MM2</t>
  </si>
  <si>
    <t>84</t>
  </si>
  <si>
    <t>742L11</t>
  </si>
  <si>
    <t>UKONČENÍ DVOU AŽ PĚTIŽÍLOVÉHO KABELU V ROZVADĚČI NEBO NA PŘÍSTROJI DO 2,5 MM2</t>
  </si>
  <si>
    <t>85</t>
  </si>
  <si>
    <t>742I21</t>
  </si>
  <si>
    <t>KABEL NN CU OVLÁDACÍ 19-24ŽÍLOVÝ DO 2,5 MM2</t>
  </si>
  <si>
    <t>86</t>
  </si>
  <si>
    <t>742N11</t>
  </si>
  <si>
    <t>UKONČENÍ 19-24ŽÍLOVÉHO KABELU V ROZVADĚČI NEBO NA PŘÍSTROJI DO 2,5 MM2</t>
  </si>
  <si>
    <t>87</t>
  </si>
  <si>
    <t>742I41</t>
  </si>
  <si>
    <t>KABEL NN CU OVLÁDACÍ VÍCEŽÍLOVÝ BEZHALOGENOVÝ OHEŇ RETARDUJÍCÍ DO 2,5 MM2</t>
  </si>
  <si>
    <t>88</t>
  </si>
  <si>
    <t>741C01</t>
  </si>
  <si>
    <t>EKVIPOTENCIÁLNÍ PŘÍPOJNICE</t>
  </si>
  <si>
    <t>89</t>
  </si>
  <si>
    <t>744612</t>
  </si>
  <si>
    <t>JISTIČ JEDNOPÓLOVÝ (10 KA) OD 4 DO 10 A</t>
  </si>
  <si>
    <t>90</t>
  </si>
  <si>
    <t>744711</t>
  </si>
  <si>
    <t>PROUDOVÝ CHRÁNIČ DVOUPÓLOVÝ (10 KA) DO 30 MA, DO 25 A</t>
  </si>
  <si>
    <t>91</t>
  </si>
  <si>
    <t>744L51</t>
  </si>
  <si>
    <t>RELÉ - POMOCNÝ SPÍNAČ</t>
  </si>
  <si>
    <t>92</t>
  </si>
  <si>
    <t>741172</t>
  </si>
  <si>
    <t>KRABICE (ROZVODKA) INSTALAČNÍ KABELOVÁ VE VYŠŠÍM KRYTÍ - MIN. IP 44 VČETNĚ PRŮCHODEK SE SVORKAMI 3-F DO 10 MM2</t>
  </si>
  <si>
    <t>IP 67</t>
  </si>
  <si>
    <t>93</t>
  </si>
  <si>
    <t>702511</t>
  </si>
  <si>
    <t>PRŮRAZ ZDIVEM (PŘÍČKOU) ZDĚNÝM TLOUŠŤKY DO 45 CM</t>
  </si>
  <si>
    <t>94</t>
  </si>
  <si>
    <t>702521</t>
  </si>
  <si>
    <t>PRŮRAZ ZDIVEM (PŘÍČKOU) BETONOVÝM TLOUŠŤKY DO 45 CM</t>
  </si>
  <si>
    <t>95</t>
  </si>
  <si>
    <t>R30020208</t>
  </si>
  <si>
    <t>KABELOVÁ UCPÁVKA VODĚ ODOLNÁ PRO VNITŘNÍ PRŮMĚR OTVORU DO 60 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</si>
  <si>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</si>
  <si>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96</t>
  </si>
  <si>
    <t>703412</t>
  </si>
  <si>
    <t>ELEKTROINSTALAČNÍ TRUBKA PLASTOVÁ VČETNĚ UPEVNĚNÍ A PŘÍSLUŠENSTVÍ DN PRŮMĚRU PŘES 25 DO 40 MM</t>
  </si>
  <si>
    <t>97</t>
  </si>
  <si>
    <t>703452</t>
  </si>
  <si>
    <t>ELEKTROINSTALAČNÍ TRUBKA S FUNKČNÍ ODOLNOSTÍ PŘI POŽÁRU VČETNĚ UPEVNĚNÍ A PŘÍSLUŠENSTVÍ DN PRŮMĚRU PŘES 25 DO 40 MM</t>
  </si>
  <si>
    <t>98</t>
  </si>
  <si>
    <t>702211</t>
  </si>
  <si>
    <t>KABELOVÁ CHRÁNIČKA ZEMNÍ DN DO 100 MM</t>
  </si>
  <si>
    <t>99</t>
  </si>
  <si>
    <t>703721</t>
  </si>
  <si>
    <t>KABELOVÁ PŘÍCHYTKA PRO ROZSAH UPNUTÍ DO 25 MM</t>
  </si>
  <si>
    <t>100</t>
  </si>
  <si>
    <t>703731</t>
  </si>
  <si>
    <t>KABELOVÁ PŘÍCHYTKA S FUNKČNÍ ODOLNOSTÍ PŘI POŽÁRU PRO ROZSAH UPNUTÍ DO 25 MM</t>
  </si>
  <si>
    <t>101</t>
  </si>
  <si>
    <t>703752</t>
  </si>
  <si>
    <t>PROTIPOŽÁRNÍ UCPÁVKA STĚNOU/STROPEM, TL DO 50CM, DO EI 90 MIN.</t>
  </si>
  <si>
    <t>102</t>
  </si>
  <si>
    <t>703756</t>
  </si>
  <si>
    <t>PROTIPOŽÁRNÍ TMEL ( TUBA - 1000ML ), DO EI 90 MIN.</t>
  </si>
  <si>
    <t>103</t>
  </si>
  <si>
    <t>709400</t>
  </si>
  <si>
    <t>ZATAŽENÍ LANKA DO CHRÁNIČKY NEBO ŽLABU</t>
  </si>
  <si>
    <t>104</t>
  </si>
  <si>
    <t>703233</t>
  </si>
  <si>
    <t>KABELOVÝ ŽLAB NOSNÝ/DRÁTĚNÝ S FUNKČNÍ ODOLNOSTÍ PŘI POŽÁRU VČETNĚ UPEVNĚNÍ A PŘÍSLUŠENSTVÍ SVĚTLÉ ŠÍŘKY PŘES 250 DO 400 MM</t>
  </si>
  <si>
    <t>105</t>
  </si>
  <si>
    <t>703234</t>
  </si>
  <si>
    <t>KABELOVÝ ŽLAB NOSNÝ/DRÁTĚNÝ S FUNKČNÍ ODOLNOSTÍ PŘI POŽÁRU VČETNĚ UPEVNĚNÍ A PŘÍSLUŠENSTVÍ SVĚTLÉ ŠÍŘKY PŘES 400 DO 600 MM</t>
  </si>
  <si>
    <t>106</t>
  </si>
  <si>
    <t>R30020209</t>
  </si>
  <si>
    <t>DDTS ŽDC, PROVIZORNÍ STAV</t>
  </si>
  <si>
    <t>viz textová a výkresová část projektové dokumentace  
"1. Položka obsahuje:  
 – kompletní konfigurace provizorního řešení InK  
 – přezkoušení zařízení  
 – náklady spojené s provizorním řešením do doby zprovoznění severního křídla VB  
 – provizorní kabelizaci, její montáž a následnou demontáž  
2. Položka neobsahuje:  
 X  
3. Způsob měření:  
Udává se počet kusů kompletní konstrukce nebo práce."</t>
  </si>
  <si>
    <t>107</t>
  </si>
  <si>
    <t>744126</t>
  </si>
  <si>
    <t>ROZVODNICE NN MODULÁRNÍ, MIN. IP 55, TŘÍDA IZOLACE II, PŘES 160 MODULŮ</t>
  </si>
  <si>
    <t>108</t>
  </si>
  <si>
    <t>741C07</t>
  </si>
  <si>
    <t>VYVEDENÍ UZEMŇOVACÍCH VODIČŮ NA POVRCH/KONSTRUKCI</t>
  </si>
  <si>
    <t>R015</t>
  </si>
  <si>
    <t>LIKVIDACE ODPADŮ včetně dopravy</t>
  </si>
  <si>
    <t>110</t>
  </si>
  <si>
    <t>R015240</t>
  </si>
  <si>
    <t>934</t>
  </si>
  <si>
    <t>LIKVIDACE ODPADŮ NEKONTAMINOVANÝCH - 20 03 99 ODPAD PODOBNÝ KOMUNÁLNÍMU ODPADU, včetně dopravy</t>
  </si>
  <si>
    <t>T</t>
  </si>
  <si>
    <t>ODP+d</t>
  </si>
  <si>
    <t>Evidenční položka. Neoceňovat v objektu SO/PS, položka se oceňuje pouze v objektu SO 90-90.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</si>
  <si>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3. Způsob měření: • [měrná jednotka – nejčastěji Tuna] určující množství odpadu vytříděného v souladu se zákonem č. 541/2020 Sb., o odpadech, v platném znění</t>
  </si>
  <si>
    <t>111</t>
  </si>
  <si>
    <t>R015749</t>
  </si>
  <si>
    <t>929</t>
  </si>
  <si>
    <t>LIKVIDACE ODPADŮ NEKONTAMINOVANÝCH - 17 04 11 KABELY, včetně dopravy</t>
  </si>
  <si>
    <t xml:space="preserve">  PS 30-02-12</t>
  </si>
  <si>
    <t>Lávka v ŽST Praha-Smíchov, úprava kabelizace Správy železnic</t>
  </si>
  <si>
    <t>PS 30-02-12</t>
  </si>
  <si>
    <t>Zemní práce</t>
  </si>
  <si>
    <t>701011R</t>
  </si>
  <si>
    <t>Vytyčení trasy</t>
  </si>
  <si>
    <t>KM</t>
  </si>
  <si>
    <t>SUDOP-R-208</t>
  </si>
  <si>
    <t>1: 0,63; viz textová a výkresová část projektové dokumentace</t>
  </si>
  <si>
    <t>1. Položka obsahuje:  
 – vytyčení nové trasy vedení na stěně či v terénu.                                                                                                     Položka neobsahuje:  
 X  
3. Způsob měření:  
Udává se v metrech vybourané rýhy</t>
  </si>
  <si>
    <t>13273A</t>
  </si>
  <si>
    <t>HLOUBENÍ RÝH ŠÍŘ DO 2M PAŽ I NEPAŽ TŘ. I - BEZ DOPRAVY</t>
  </si>
  <si>
    <t>M3</t>
  </si>
  <si>
    <t>2: 31,5; viz textová a výkresová část projektové dokumentace</t>
  </si>
  <si>
    <t>Technická specifikace položky odpovídá příslušné cenové soustavě.</t>
  </si>
  <si>
    <t>132737</t>
  </si>
  <si>
    <t>HLOUBENÍ RÝH ŠÍŘ DO 2M PAŽ I NEPAŽ TŘ. I, ODVOZ DO 16KM</t>
  </si>
  <si>
    <t>3: 3,15; viz textová a výkresová část projektové dokumentace</t>
  </si>
  <si>
    <t>17411</t>
  </si>
  <si>
    <t>ZÁSYP JAM A RÝH ZEMINOU SE ZHUTNĚNÍM</t>
  </si>
  <si>
    <t>4: 28,35; viz textová a výkresová část projektové dokumentace</t>
  </si>
  <si>
    <t>702212</t>
  </si>
  <si>
    <t>KABELOVÁ CHRÁNIČKA ZEMNÍ DN PŘES 100 DO 200 MM</t>
  </si>
  <si>
    <t>5: 200; viz textová a výkresová část projektové dokumentace</t>
  </si>
  <si>
    <t>702312</t>
  </si>
  <si>
    <t>ZAKRYTÍ KABELŮ VÝSTRAŽNOU FÓLIÍ ŠÍŘKY PŘES 20 DO 40 CM</t>
  </si>
  <si>
    <t>6: 200; viz textová a výkresová část projektové dokumentace</t>
  </si>
  <si>
    <t>703762</t>
  </si>
  <si>
    <t>KABELOVÁ UCPÁVKA VODĚ ODOLNÁ PRO VNITŘNÍ PRŮMĚR OTVORU 65 - 110MM</t>
  </si>
  <si>
    <t>703763</t>
  </si>
  <si>
    <t>KABELOVÁ UCPÁVKA VODĚ ODOLNÁ PRO VNITŘNÍ PRŮMĚR OTVORU 105 - 185MM</t>
  </si>
  <si>
    <t>7: 20; viz textová a výkresová část projektové dokumentace</t>
  </si>
  <si>
    <t>703754</t>
  </si>
  <si>
    <t>PROTIPOŽÁRNÍ UCPÁVKA PROSTUPU KABELOVÉHO PR. DO 110MM, DO EI 90 MIN.</t>
  </si>
  <si>
    <t>18: 46; viz textová a výkresová část projektové dokumentace</t>
  </si>
  <si>
    <t>709210</t>
  </si>
  <si>
    <t>KŘIŽOVATKA KABELOVÝCH VEDENÍ SE STÁVAJÍCÍ INŽENÝRSKOU SÍTÍ (KABELEM, POTRUBÍM APOD.)</t>
  </si>
  <si>
    <t>9: 10; viz textová a výkresová část projektové dokumentace</t>
  </si>
  <si>
    <t>703212</t>
  </si>
  <si>
    <t>KABELOVÝ ŽLAB NOSNÝ/DRÁTĚNÝ ŽÁROVĚ ZINKOVANÝ VČETNĚ UPEVNĚNÍ A PŘÍSLUŠENSTVÍ SVĚTLÉ ŠÍŘKY PŘES 100 DO 250 MM</t>
  </si>
  <si>
    <t>20: 130; viz textová a výkresová část projektové dokumentace</t>
  </si>
  <si>
    <t>703312</t>
  </si>
  <si>
    <t>KRYT K NOSNÉMU ŽLABU/ROŠTU ŽÁROVĚ ZINKOVANÝ VČETNĚ UPEVNĚNÍ A PŘÍSLUŠENSTVÍ SVĚTLÉ ŠÍŘKY PŘES 100 DO 250 MM</t>
  </si>
  <si>
    <t>21: 130; viz textová a výkresová část projektové dokumentace</t>
  </si>
  <si>
    <t>703513</t>
  </si>
  <si>
    <t>ELEKTROINSTALAČNÍ LIŠTA ŠÍŘKY PŘES 60 MM</t>
  </si>
  <si>
    <t>22: 44; viz textová a výkresová část projektové dokumentace</t>
  </si>
  <si>
    <t>702422</t>
  </si>
  <si>
    <t>KABELOVÝ PROSTUP DO OBJEKTU PŘES ZÁKLAD BETONOVÝ SVĚTLÉ ŠÍŘKY PŘES 100 DO 200 MM</t>
  </si>
  <si>
    <t>29: 11,9; viz textová a výkresová část projektové dokumentace</t>
  </si>
  <si>
    <t>702522</t>
  </si>
  <si>
    <t>PRŮRAZ ZDIVEM (PŘÍČKOU) BETONOVÝM TLOUŠŤKY PŘES 45 DO 60 CM</t>
  </si>
  <si>
    <t>14: 490; viz textová a výkresová část projektové dokumentace</t>
  </si>
  <si>
    <t>701ADCR</t>
  </si>
  <si>
    <t>Geodetické zaměření trasy</t>
  </si>
  <si>
    <t>16: 0,63; viz textová a výkresová část projektové dokumentace</t>
  </si>
  <si>
    <t>Položka obsahuje: Geodetické zaměření trasy. Dále obsahuje cenu za pom. mechanismy včetně všech ostatních vedlejších nákladů.</t>
  </si>
  <si>
    <t>Montáže + Nosný materiál</t>
  </si>
  <si>
    <t>75I211</t>
  </si>
  <si>
    <t>KABEL ZEMNÍ DVOUPLÁŠŤOVÝ BEZ PANCÍŘE PRŮMĚRU ŽÍLY 0,6 MM DO 5XN</t>
  </si>
  <si>
    <t>KMČTYŘKA</t>
  </si>
  <si>
    <t>17: 0,69; viz textová a výkresová část projektové dokumentace</t>
  </si>
  <si>
    <t>75I22X</t>
  </si>
  <si>
    <t>KABEL ZEMNÍ DVOUPLÁŠŤOVÝ BEZ PANCÍŘE PRŮMĚRU ŽÍLY 0,8 MM - MONTÁŽ</t>
  </si>
  <si>
    <t>18: 230; viz textová a výkresová část projektové dokumentace</t>
  </si>
  <si>
    <t>75I411</t>
  </si>
  <si>
    <t>KABEL ZEMNÍ DATOVÝ PRŮMĚRU ŽÍLY 0,6 MM DO 4 PÁRŮ</t>
  </si>
  <si>
    <t>km/pár</t>
  </si>
  <si>
    <t>19: 2,16; viz textová a výkresová část projektové dokumentace</t>
  </si>
  <si>
    <t>75I41X</t>
  </si>
  <si>
    <t>KABEL ZEMNÍ DATOVÝ PRŮMĚRU ŽÍLY 0,6 MM - MONTÁŽ</t>
  </si>
  <si>
    <t>20: 540; viz textová a výkresová část projektové dokumentace</t>
  </si>
  <si>
    <t>742I53</t>
  </si>
  <si>
    <t>KABEL NN CU OVLÁDACÍ VÍCEŽÍLOVÝ BEZHALOGENOVÝ OHNIODOLNÝ SE ZACHOVÁNÍM FUNKČNOSTI DO 2,5 MM2 STÍNĚNÝ</t>
  </si>
  <si>
    <t>21: 710; viz textová a výkresová část projektové dokumentace</t>
  </si>
  <si>
    <t>742I54</t>
  </si>
  <si>
    <t>KABEL NN CU OVLÁDACÍ VÍCEŽÍLOVÝ BEZHALOGENOVÝ OHNIODOLNÝ SE ZACHOVÁNÍM FUNKČNOSTI OD 4 DO 6 MM2 STÍNĚNÝ</t>
  </si>
  <si>
    <t>22: 680; viz textová a výkresová část projektové dokumentace</t>
  </si>
  <si>
    <t>75I811</t>
  </si>
  <si>
    <t>KABEL OPTICKÝ SINGLEMODE DO 12 VLÁKEN</t>
  </si>
  <si>
    <t>KMVLÁKNO</t>
  </si>
  <si>
    <t>23: 4,32; viz textová a výkresová část projektové dokumentace</t>
  </si>
  <si>
    <t>75I831</t>
  </si>
  <si>
    <t>KABEL OPTICKÝ MIKROKABEL DO 12 VLÁKEN</t>
  </si>
  <si>
    <t>24: 4,68; viz textová a výkresová část projektové dokumentace</t>
  </si>
  <si>
    <t>75I81X</t>
  </si>
  <si>
    <t>KABEL OPTICKÝ SINGLEMODE - MONTÁŽ</t>
  </si>
  <si>
    <t>25: 360; viz textová a výkresová část projektové dokumentace</t>
  </si>
  <si>
    <t>75I81Y</t>
  </si>
  <si>
    <t>KABEL OPTICKÝ SINGLEMODE - DEMONTÁŽ</t>
  </si>
  <si>
    <t>26: 180; viz textová a výkresová část projektové dokumentace</t>
  </si>
  <si>
    <t>75I83X</t>
  </si>
  <si>
    <t>KABEL OPTICKÝ MIKROKABEL - MONTÁŽ</t>
  </si>
  <si>
    <t>27: 780; viz textová a výkresová část projektové dokumentace</t>
  </si>
  <si>
    <t>75I841</t>
  </si>
  <si>
    <t>KABEL OPTICKÝ - REZERVA DO 500 MM</t>
  </si>
  <si>
    <t>28: 5; viz textová a výkresová část projektové dokumentace</t>
  </si>
  <si>
    <t>75I84X</t>
  </si>
  <si>
    <t>KABEL OPTICKÝ - REZERVA DO 500 MM - MONTÁŽ</t>
  </si>
  <si>
    <t>29: 5; viz textová a výkresová část projektové dokumentace</t>
  </si>
  <si>
    <t>75I84Y</t>
  </si>
  <si>
    <t>KABEL OPTICKÝ - REZERVA DO 500 MM - DEMONTÁŽ</t>
  </si>
  <si>
    <t>30: 2; viz textová a výkresová část projektové dokumentace</t>
  </si>
  <si>
    <t>31: 160; viz textová a výkresová část projektové dokumentace</t>
  </si>
  <si>
    <t>75I911</t>
  </si>
  <si>
    <t>OPTOTRUBKA HDPE PRŮMĚRU DO 40 MM</t>
  </si>
  <si>
    <t>32: 350; viz textová a výkresová část projektové dokumentace</t>
  </si>
  <si>
    <t>75I91X</t>
  </si>
  <si>
    <t>OPTOTRUBKA HDPE - MONTÁŽ</t>
  </si>
  <si>
    <t>33: 350; viz textová a výkresová část projektové dokumentace</t>
  </si>
  <si>
    <t>75I91Y</t>
  </si>
  <si>
    <t>OPTOTRUBKA HDPE - DEMONTÁŽ</t>
  </si>
  <si>
    <t>34: 130; viz textová a výkresová část projektové dokumentace</t>
  </si>
  <si>
    <t>75IB11</t>
  </si>
  <si>
    <t>MIKROTRUBIČKA DO 10/8 MM</t>
  </si>
  <si>
    <t>35: 630; viz textová a výkresová část projektové dokumentace</t>
  </si>
  <si>
    <t>75IB1X</t>
  </si>
  <si>
    <t>MIKROTRUBIČKA DO 10/8 MM - MONTÁŽ</t>
  </si>
  <si>
    <t>36: 630; viz textová a výkresová část projektové dokumentace</t>
  </si>
  <si>
    <t>75I961</t>
  </si>
  <si>
    <t>OPTOTRUBKA - HERMETIZACE ÚSEKU DO 2000 M</t>
  </si>
  <si>
    <t>ÚSEK</t>
  </si>
  <si>
    <t>37: 6; viz textová a výkresová část projektové dokumentace</t>
  </si>
  <si>
    <t>75I962</t>
  </si>
  <si>
    <t>OPTOTRUBKA - KALIBRACE</t>
  </si>
  <si>
    <t>38: 980; viz textová a výkresová část projektové dokumentace</t>
  </si>
  <si>
    <t>75IA51</t>
  </si>
  <si>
    <t>OPTOTRUBKOVÁ KONCOVKA PRŮMĚRU DO 40 MM</t>
  </si>
  <si>
    <t>39: 6; viz textová a výkresová část projektové dokumentace</t>
  </si>
  <si>
    <t>75IA5Y</t>
  </si>
  <si>
    <t>OPTOTRUBKOVÁ KONCOVKA - DEMONTÁŽ</t>
  </si>
  <si>
    <t>40: 2; viz textová a výkresová část projektové dokumentace</t>
  </si>
  <si>
    <t>75IC11</t>
  </si>
  <si>
    <t>MIKROTRUBIČKOVÁ SPOJKA PRŮMĚRU DO 10 MM</t>
  </si>
  <si>
    <t>41: 3; viz textová a výkresová část projektové dokumentace</t>
  </si>
  <si>
    <t>75IC21</t>
  </si>
  <si>
    <t>MIKROTRUBIČKOVÁ KONCOVKA PRŮMĚRU DO 10 MM</t>
  </si>
  <si>
    <t>42: 6; viz textová a výkresová část projektové dokumentace</t>
  </si>
  <si>
    <t>75IEF1</t>
  </si>
  <si>
    <t>OPTICKÝ ROZVADĚČ NA ZEĎ DO 12 VLÁKEN</t>
  </si>
  <si>
    <t>43: 3; viz textová a výkresová část projektové dokumentace</t>
  </si>
  <si>
    <t>75IEFX</t>
  </si>
  <si>
    <t>OPTICKÝ ROZVADĚČ NA ZEĎ - MONTÁŽ</t>
  </si>
  <si>
    <t>44: 3; viz textová a výkresová část projektové dokumentace</t>
  </si>
  <si>
    <t>75IEE1</t>
  </si>
  <si>
    <t>OPTICKÝ ROZVADĚČ 19" PROVEDENÍ DO 12 VLÁKEN</t>
  </si>
  <si>
    <t>45: 2; viz textová a výkresová část projektové dokumentace</t>
  </si>
  <si>
    <t>75IEE5</t>
  </si>
  <si>
    <t>OPTICKÝ ROZVADĚČ 19" PROVEDENÍ DO 144 VLÁKEN</t>
  </si>
  <si>
    <t>46: 1; viz textová a výkresová část projektové dokumentace</t>
  </si>
  <si>
    <t>75IEEX</t>
  </si>
  <si>
    <t>OPTICKÝ ROZVADĚČ 19" PROVEDENÍ - MONTÁŽ</t>
  </si>
  <si>
    <t>47: 3; viz textová a výkresová část projektové dokumentace</t>
  </si>
  <si>
    <t>75IEEY</t>
  </si>
  <si>
    <t>OPTICKÝ ROZVADĚČ 19" PROVEDENÍ - DEMONTÁŽ</t>
  </si>
  <si>
    <t>48: 1; viz textová a výkresová část projektové dokumentace</t>
  </si>
  <si>
    <t>75IEH1</t>
  </si>
  <si>
    <t>KONEKTOROVÝ MODUL 12 VLÁKEN - DODÁVKA</t>
  </si>
  <si>
    <t>49: 5; viz textová a výkresová část projektové dokumentace</t>
  </si>
  <si>
    <t>75IEHX</t>
  </si>
  <si>
    <t>KONEKTOROVÝ MODUL 12 VLÁKEN - MONTÁŽ</t>
  </si>
  <si>
    <t>50: 5; viz textová a výkresová část projektové dokumentace</t>
  </si>
  <si>
    <t>75IEHY</t>
  </si>
  <si>
    <t>KONEKTOROVÝ MODUL 12 VLÁKEN - DEMONTÁŽ</t>
  </si>
  <si>
    <t>51: 1; viz textová a výkresová část projektové dokumentace</t>
  </si>
  <si>
    <t>75IEJ1</t>
  </si>
  <si>
    <t>ZASLEPOVACÍ MODUL 12 VLÁKEN - DODÁVKA</t>
  </si>
  <si>
    <t>52: 8; viz textová a výkresová část projektové dokumentace</t>
  </si>
  <si>
    <t>75IEJX</t>
  </si>
  <si>
    <t>ZASLEPOVACÍ MODUL 12 VLÁKEN - MONTÁŽ</t>
  </si>
  <si>
    <t>53: 8; viz textová a výkresová část projektové dokumentace</t>
  </si>
  <si>
    <t>75IEJY</t>
  </si>
  <si>
    <t>ZASLEPOVACÍ MODUL 12 VLÁKEN - DEMONTÁŽ</t>
  </si>
  <si>
    <t>54: 1; viz textová a výkresová část projektové dokumentace</t>
  </si>
  <si>
    <t>75IF91</t>
  </si>
  <si>
    <t>KONSTRUKCE DO SKŘÍNĚ 19" PRO UPEVNĚNÍ ZAŘÍZENÍ</t>
  </si>
  <si>
    <t>85: 6; viz textová a výkresová část projektové dokumentace</t>
  </si>
  <si>
    <t>742F12</t>
  </si>
  <si>
    <t>KABEL NN NEBO VODIČ JEDNOŽÍLOVÝ CU S PLASTOVOU IZOLACÍ OD 4 DO 16 MM2</t>
  </si>
  <si>
    <t>57: 50; viz textová a výkresová část projektové dokumentace</t>
  </si>
  <si>
    <t>58: 10; viz textová a výkresová část projektové dokumentace</t>
  </si>
  <si>
    <t>742K12</t>
  </si>
  <si>
    <t>UKONČENÍ JEDNOŽÍLOVÉHO KABELU V ROZVADĚČI NEBO NA PŘÍSTROJI OD 4 DO 16 MM2</t>
  </si>
  <si>
    <t>59: 20; viz textová a výkresová část projektové dokumentace</t>
  </si>
  <si>
    <t>60: 20; viz textová a výkresová část projektové dokumentace</t>
  </si>
  <si>
    <t>742N12</t>
  </si>
  <si>
    <t>UKONČENÍ 19-24ŽÍLOVÉHO KABELU V ROZVADĚČI NEBO NA PŘÍSTROJI OD 4 DO 6 MM2</t>
  </si>
  <si>
    <t>61: 18; viz textová a výkresová část projektové dokumentace</t>
  </si>
  <si>
    <t>75IH11</t>
  </si>
  <si>
    <t>UKONČENÍ KABELU CELOPLASTOVÉHO BEZ PANCÍŘE DO 40 ŽIL</t>
  </si>
  <si>
    <t>62: 28; viz textová a výkresová část projektové dokumentace</t>
  </si>
  <si>
    <t>75IH61</t>
  </si>
  <si>
    <t>UKONČENÍ KABELU OPTICKÉHO DO 12 VLÁKEN</t>
  </si>
  <si>
    <t>63: 10; viz textová a výkresová část projektové dokumentace</t>
  </si>
  <si>
    <t>75IH6Y</t>
  </si>
  <si>
    <t>UKONČENÍ KABELU OPTICKÉHO - DEMONTÁŽ</t>
  </si>
  <si>
    <t>64: 2; viz textová a výkresová část projektové dokumentace</t>
  </si>
  <si>
    <t>75IH81</t>
  </si>
  <si>
    <t>UKONČENÍ KABELU OBJÍMKA KABELOVÁ</t>
  </si>
  <si>
    <t>65: 150; viz textová a výkresová část projektové dokumentace</t>
  </si>
  <si>
    <t>75IH8Y</t>
  </si>
  <si>
    <t>UKONČENÍ KABELU OBJÍMKA KABELOVÁ - DEMONTÁŽ</t>
  </si>
  <si>
    <t>66: 4; viz textová a výkresová část projektové dokumentace</t>
  </si>
  <si>
    <t>75IH91</t>
  </si>
  <si>
    <t>UKONČENÍ KABELU ŠTÍTEK KABELOVÝ</t>
  </si>
  <si>
    <t>67: 150; viz textová a výkresová část projektové dokumentace</t>
  </si>
  <si>
    <t>75IH9Y</t>
  </si>
  <si>
    <t>UKONČENÍ KABELU ŠTÍTEK KABELOVÝ - DEMONTÁŽ</t>
  </si>
  <si>
    <t>68: 4; viz textová a výkresová část projektové dokumentace</t>
  </si>
  <si>
    <t>75JA41</t>
  </si>
  <si>
    <t>ZÁSTRČKA DATOVÁ RJ45</t>
  </si>
  <si>
    <t>69: 12; viz textová a výkresová část projektové dokumentace</t>
  </si>
  <si>
    <t>75JA4X</t>
  </si>
  <si>
    <t>ZÁSTRČKA DATOVÁ RJ 45 - MONTÁŽ</t>
  </si>
  <si>
    <t>70: 12; viz textová a výkresová část projektové dokumentace</t>
  </si>
  <si>
    <t>75J131</t>
  </si>
  <si>
    <t>NOSNÁ LIŠTA DIN</t>
  </si>
  <si>
    <t>71: 3; viz textová a výkresová část projektové dokumentace</t>
  </si>
  <si>
    <t>75J13X</t>
  </si>
  <si>
    <t>NOSNÁ LIŠTA DIN - MONTÁŽ</t>
  </si>
  <si>
    <t>72: 3; viz textová a výkresová část projektové dokumentace</t>
  </si>
  <si>
    <t>75IJ12</t>
  </si>
  <si>
    <t>MĚŘENÍ JEDNOSMĚRNÉ NA SDĚLOVACÍM KABELU</t>
  </si>
  <si>
    <t>73: 205; viz textová a výkresová část projektové dokumentace</t>
  </si>
  <si>
    <t>75IJ13</t>
  </si>
  <si>
    <t>MĚŘENÍ ÚTLUMU PŘESLECHU NA BLÍZKÉM KONCI NA MÍSTNÍM SDĚL. KABELU ZA 1 ČTYŘKU XN A 1 MĚŘENÝ ÚSEK</t>
  </si>
  <si>
    <t>74: 102,5; viz textová a výkresová část projektové dokumentace</t>
  </si>
  <si>
    <t>75IK21</t>
  </si>
  <si>
    <t>MĚŘENÍ KOMPLEXNÍ OPTICKÉHO KABELU</t>
  </si>
  <si>
    <t>VLÁKNO</t>
  </si>
  <si>
    <t>75: 42; viz textová a výkresová část projektové dokumentace</t>
  </si>
  <si>
    <t>75J821</t>
  </si>
  <si>
    <t>OPTICKÝ PIGTAIL SINGLEMODE DO 2 M</t>
  </si>
  <si>
    <t>76: 84; viz textová a výkresová část projektové dokumentace</t>
  </si>
  <si>
    <t>75J82X</t>
  </si>
  <si>
    <t>OPTICKÝ PIGTAIL SINGLEMODE - MONTÁŽ</t>
  </si>
  <si>
    <t>77: 84; viz textová a výkresová část projektové dokumentace</t>
  </si>
  <si>
    <t>75J82Y</t>
  </si>
  <si>
    <t>OPTICKÝ PIGTAIL SINGLEMODE - DEMONTÁŽ</t>
  </si>
  <si>
    <t>78: 24; viz textová a výkresová část projektové dokumentace</t>
  </si>
  <si>
    <t>75J921</t>
  </si>
  <si>
    <t>OPTICKÝ PATCHCORD SINGLEMODE DO 5 M</t>
  </si>
  <si>
    <t>79: 60; viz textová a výkresová část projektové dokumentace</t>
  </si>
  <si>
    <t>75J92X</t>
  </si>
  <si>
    <t>OPTICKÝ PATCHCORD SINGLEMODE - MONTÁŽ</t>
  </si>
  <si>
    <t>80: 60; viz textová a výkresová část projektové dokumentace</t>
  </si>
  <si>
    <t>75J92Y</t>
  </si>
  <si>
    <t>OPTICKÝ PATCHCORD SINGLEMODE - DEMONTÁŽ</t>
  </si>
  <si>
    <t>81: 12; viz textová a výkresová část projektové dokumentace</t>
  </si>
  <si>
    <t>75JB43</t>
  </si>
  <si>
    <t>DATOVÝ ROZVADĚČ 19" 800X800 DO 47 U</t>
  </si>
  <si>
    <t>82: 1; viz textová a výkresová část projektové dokumentace</t>
  </si>
  <si>
    <t>75JB4X</t>
  </si>
  <si>
    <t>DATOVÝ ROZVADĚČ 19" 800X800 - MONTÁŽ</t>
  </si>
  <si>
    <t>83: 1; viz textová a výkresová část projektové dokumentace</t>
  </si>
  <si>
    <t>75E117</t>
  </si>
  <si>
    <t>DOZOR PRACOVNÍKŮ PROVOZOVATELE PŘI PRÁCI NA ŽIVÉM ZAŘÍZENÍ</t>
  </si>
  <si>
    <t>84: 80; viz textová a výkresová část projektové dokumentace</t>
  </si>
  <si>
    <t>R02943</t>
  </si>
  <si>
    <t>300</t>
  </si>
  <si>
    <t>75IL71R</t>
  </si>
  <si>
    <t>Kabelová kniha - vyhotovení</t>
  </si>
  <si>
    <t>SUDOP R-208</t>
  </si>
  <si>
    <t>85: 4280; viz textová a výkresová část projektové dokumentace</t>
  </si>
  <si>
    <t>1. Položka obsahuje:  
 – zhotovení kabelové knihy plánů dle požadavku správce a majitele zařízení a "Základní technické specifikace optických kabelů a jejich přislušenství v telekomunikační síti SŽDC"  
2. Položka neobsahuje:  
X  
3. Způsob měření:  
Měřící práce se udávají počtem metrů kabeláže, pro kterou má být kniha zhotovena.</t>
  </si>
  <si>
    <t>R015111</t>
  </si>
  <si>
    <t>901</t>
  </si>
  <si>
    <t>LIKVIDACE ODPADŮ NEKONTAMINOVANÝCH - 17 05 04 VYTĚŽENÉ ZEMINY A HORNINY - I. TŘÍDA TĚŽITELNOSTI, včetně dopravy</t>
  </si>
  <si>
    <t>86: 5,7; viz textová a výkresová část projektové dokumentace</t>
  </si>
  <si>
    <t xml:space="preserve">  PS 30-02-22</t>
  </si>
  <si>
    <t>Lávka v ŽST Praha-Smíchov, úprava a doplnění rozhlasového zařízení Správy železnic</t>
  </si>
  <si>
    <t>PS 30-02-22</t>
  </si>
  <si>
    <t>R701011</t>
  </si>
  <si>
    <t>VYTÝČENÍ TRASY</t>
  </si>
  <si>
    <t>1. Položka obsahuje:  
 – vytyčení nové trasy vedení na stěně či v terénu  
2. Položka neobsahuje:  
 X  
3. Způsob měření:  
Udává se v km vybourané rýhy</t>
  </si>
  <si>
    <t>13273</t>
  </si>
  <si>
    <t>HLOUBENÍ RÝH ŠÍŘ DO 2M PAŽ I NEPAŽ TŘ. I</t>
  </si>
  <si>
    <t>702111</t>
  </si>
  <si>
    <t>KABELOVÝ ŽLAB ZEMNÍ VČETNĚ KRYTU SVĚTLÉ ŠÍŘKY DO 120 MM</t>
  </si>
  <si>
    <t>702901</t>
  </si>
  <si>
    <t>ZASYPÁNÍ KABELOVÉHO ŽLABU VRSTVOU Z PŘESÁTÉHO PÍSKU ČI VÝKOPKU SVĚTLÉ ŠÍŘKY DO 120 MM</t>
  </si>
  <si>
    <t>R743B24</t>
  </si>
  <si>
    <t>KOMPAKTNÍ ŠACHTA 315x315x300, KRYT PLAST, STRANOVÉ VÝVODY, IP67</t>
  </si>
  <si>
    <t>1. Položka obsahuje:  
– instalaci skříně vč. veškerého příslušenství  
– technický popis viz. projektová dokumentace  
2. Položka neobsahuje:  
X  
3. Způsob měření:  
Udává se počet kusů kompletní konstrukce nebo práce.</t>
  </si>
  <si>
    <t>703443</t>
  </si>
  <si>
    <t>ELEKTROINSTALAČNÍ TRUBKA OCELOVÁ VČETNĚ UPEVNĚNÍ A PŘÍSLUŠENSTVÍ DN PRŮMĚRU PŘES 40 MM</t>
  </si>
  <si>
    <t>701001</t>
  </si>
  <si>
    <t>OZNAČOVACÍ ŠTÍTEK KABELOVÉHO VEDENÍ, SPOJKY NEBO KABELOVÉ SKŘÍNĚ (VČETNĚ OBJÍMKY)</t>
  </si>
  <si>
    <t>703423</t>
  </si>
  <si>
    <t>ELEKTROINSTALAČNÍ TRUBKA PLASTOVÁ UV STABILNÍ VČETNĚ UPEVNĚNÍ A PŘÍSLUŠENSTVÍ DN PRŮMĚRU PŘES 40 MM</t>
  </si>
  <si>
    <t>703722</t>
  </si>
  <si>
    <t>KABELOVÁ PŘÍCHYTKA PRO ROZSAH UPNUTÍ OD 26 DO 50 MM</t>
  </si>
  <si>
    <t>709110</t>
  </si>
  <si>
    <t>PROVIZORNÍ ZAJIŠTĚNÍ KABELU VE VÝKOPU</t>
  </si>
  <si>
    <t>R701ADC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</si>
  <si>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</si>
  <si>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</si>
  <si>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>Rozhlasové zařízení</t>
  </si>
  <si>
    <t>75L113</t>
  </si>
  <si>
    <t>ROZHLASOVÁ ÚSTŘEDNA DIGITÁLNÍ (IP) PROVEDENÍ SE ZESILOVAČEM DO 300W</t>
  </si>
  <si>
    <t>75L11X</t>
  </si>
  <si>
    <t>ROZHLASOVÁ ÚSTŘEDNA - MONTÁŽ</t>
  </si>
  <si>
    <t>75L175</t>
  </si>
  <si>
    <t>REPRODUKTOR VENKOVNÍ TLAKOVÝ S NASTAVITELNÝM VÝKONEM</t>
  </si>
  <si>
    <t>R75L1798</t>
  </si>
  <si>
    <t>ZVUKOVÝ PROJEKTOR S NASTAVITELNÝM VÝKONEM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</si>
  <si>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</si>
  <si>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75L17X</t>
  </si>
  <si>
    <t>REPRODUKTOR VENKOVNÍ - MONTÁŽ</t>
  </si>
  <si>
    <t>R75L181</t>
  </si>
  <si>
    <t>POVRCHOVÁ ÚPRAVA RERODUKTORŮ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</si>
  <si>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</si>
  <si>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</si>
  <si>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</si>
  <si>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</si>
  <si>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</si>
  <si>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</si>
  <si>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</si>
  <si>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</si>
  <si>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</si>
  <si>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</si>
  <si>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75IF11</t>
  </si>
  <si>
    <t>SPOJOVACÍ SVORKOVNICE 2/10</t>
  </si>
  <si>
    <t>75IF1X</t>
  </si>
  <si>
    <t>SPOJOVACÍ SVORKOVNICE 2/10 - MONTÁŽ</t>
  </si>
  <si>
    <t>741171</t>
  </si>
  <si>
    <t>KRABICE (ROZVODKA) INSTALAČNÍ KABELOVÁ VE VYŠŠÍM KRYTÍ - MIN. IP 44 VČETNĚ PRŮCHODEK PRÁZDNÁ</t>
  </si>
  <si>
    <t>744R11</t>
  </si>
  <si>
    <t>SVORKA DO 2,5 MM2</t>
  </si>
  <si>
    <t>744R12</t>
  </si>
  <si>
    <t>SVORKA OD 4 DO 16 MM2</t>
  </si>
  <si>
    <t>75IFA1</t>
  </si>
  <si>
    <t>NOSNÍK BLESKOJISTEK</t>
  </si>
  <si>
    <t>75IFAX</t>
  </si>
  <si>
    <t>NOSNÍK BLESKOJISTEK - MONTÁŽ</t>
  </si>
  <si>
    <t>75IFB1</t>
  </si>
  <si>
    <t>BLESKOJISTKA</t>
  </si>
  <si>
    <t>75IFBX</t>
  </si>
  <si>
    <t>BLESKOJISTKA - MONTÁŽ</t>
  </si>
  <si>
    <t>Viz textová a výkresová část projektové dokumentace</t>
  </si>
  <si>
    <t>741321</t>
  </si>
  <si>
    <t>ZÁSUVKA INSTALAČNÍ JEDNODUCHÁ S PŘEPĚŤOVOU OCHRANOU, MONTÁŽ NA KRABICI</t>
  </si>
  <si>
    <t>Rozhlasová kabelizace</t>
  </si>
  <si>
    <t>742G61</t>
  </si>
  <si>
    <t>KABEL NN DVOU- A TŘÍŽÍLOVÝ CU BEZHALOGENOVÝ OHNIODOLNÝ SE ZACHOVÁNÍM FUNKČNOSTI DO 2,5 MM2</t>
  </si>
  <si>
    <t>742G62</t>
  </si>
  <si>
    <t>KABEL NN DVOU- A TŘÍŽÍLOVÝ CU BEZHALOGENOVÝ OHNIODOLNÝ SE ZACHOVÁNÍM FUNKČNOSTI OD 4 DO 16 MM2</t>
  </si>
  <si>
    <t>R75JA61</t>
  </si>
  <si>
    <t>Metalický patchcord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</si>
  <si>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</si>
  <si>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75JA5R</t>
  </si>
  <si>
    <t>Montáž metalického patchcordu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</si>
  <si>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</si>
  <si>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75J321</t>
  </si>
  <si>
    <t>KABEL SDĚLOVACÍ PRO STRUKTUROVANOU KABELÁŽ FTP/STP</t>
  </si>
  <si>
    <t>703511</t>
  </si>
  <si>
    <t>ELEKTROINSTALAČNÍ LIŠTA ŠÍŘKY DO 30 MM</t>
  </si>
  <si>
    <t>25: 60; viz textová a výkresová část projektové dokumentace</t>
  </si>
  <si>
    <t>75J212</t>
  </si>
  <si>
    <t>KABEL SDĚLOVACÍ PRO VNITŘNÍ POUŽITÍ DO 10 PÁRŮ PRŮMĚRU 0,5 MM</t>
  </si>
  <si>
    <t>75J23X</t>
  </si>
  <si>
    <t>KABEL SDĚLOVACÍ, MONTÁŽ A UPEVNĚNÍ</t>
  </si>
  <si>
    <t>Rozhlasové zařízení - SW, měření, zkoušení, nastavení</t>
  </si>
  <si>
    <t>75L1A1</t>
  </si>
  <si>
    <t>MĚŘENÍ AKUSTICKÉHO HLUKU NA HRANICI OCHRANNÉHO PÁSMA V ŽST</t>
  </si>
  <si>
    <t>KOMPLET</t>
  </si>
  <si>
    <t>75L1B1</t>
  </si>
  <si>
    <t>ZKOUŠENÍ, NASTAVENÍ HLASITOSTI ROZHLASOVÉHO ZAŘÍZENÍ</t>
  </si>
  <si>
    <t>75L1B2</t>
  </si>
  <si>
    <t>ZKOUŠENÍ, NASTAVENÍ A UVEDENÍ ROZHLASOVÉHO ZAŘÍZENÍ DO PROVOZU</t>
  </si>
  <si>
    <t>75O961</t>
  </si>
  <si>
    <t>DDTS ŽDC, SPOLUPRÁCE ZHOTOVITELE URČENÉHO ZAŘÍZENÍ PŘI INTEGRACI DO DDTS</t>
  </si>
  <si>
    <t>75M71A</t>
  </si>
  <si>
    <t>ZÁZNAMOVÉ ZAŘÍZENÍ, LICENCE - KAC, AKTIVACE JEDNOHO KANÁLU/ZAŘÍZENÍ</t>
  </si>
  <si>
    <t>75M714</t>
  </si>
  <si>
    <t>ZÁZNAMOVÉ ZAŘÍZENÍ, INTERFACE/KARTA DIGITÁLNÍ</t>
  </si>
  <si>
    <t>R300222</t>
  </si>
  <si>
    <t>R015120</t>
  </si>
  <si>
    <t>904</t>
  </si>
  <si>
    <t>LIKVIDACE ODPADŮ NEKONTAMINOVANÝCH - 17 01 02 STAVEBNÍ A DEMOLIČNÍ SUŤ (CIHLY), včetně dopravy</t>
  </si>
  <si>
    <t xml:space="preserve">  PS 30-02-45</t>
  </si>
  <si>
    <t>Lávka v ŽST Praha-Smíchov, úprava a doplnění kamerového systému Správy železnic</t>
  </si>
  <si>
    <t>PS 30-02-45</t>
  </si>
  <si>
    <t>R30024501</t>
  </si>
  <si>
    <t>popis položky</t>
  </si>
  <si>
    <t>zahrnuje veškeré náklady spojené s objednatelem požadovanými pracemi</t>
  </si>
  <si>
    <t>132738</t>
  </si>
  <si>
    <t>HLOUBENÍ RÝH ŠÍŘ DO 2M PAŽ I NEPAŽ TŘ. I, ODVOZ DO 20KM</t>
  </si>
  <si>
    <t>R30024502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</si>
  <si>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</si>
  <si>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</si>
  <si>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R30024503</t>
  </si>
  <si>
    <t>R30024504</t>
  </si>
  <si>
    <t>R30024505</t>
  </si>
  <si>
    <t>SPOJKA DILATAČNÍ PRŮMĚRU DO 40 MM</t>
  </si>
  <si>
    <t>1. Položka obsahuje:  
– instalaci prvku vč. veškerého příslušenství  
– technický popis viz. projektová dokumentace  
2. Položka neobsahuje:  
X  
3. Způsob měření:  
Udává se počet kusů kompletní konstrukce nebo práce.</t>
  </si>
  <si>
    <t>75L431</t>
  </si>
  <si>
    <t>KAMERA DIGITÁLNÍ (IP) DOME PEVNÁ</t>
  </si>
  <si>
    <t>75L434</t>
  </si>
  <si>
    <t>KAMERA DIGITÁLNÍ (IP) DOME SW LICENCE</t>
  </si>
  <si>
    <t>75L42X</t>
  </si>
  <si>
    <t>KAMERA DIGITÁLNÍ (IP) - MONTÁŽ</t>
  </si>
  <si>
    <t>75K231</t>
  </si>
  <si>
    <t>NAPÁJECÍ ZDROJ 48 V DC, SAMOSTATNÝ DO 200W</t>
  </si>
  <si>
    <t>75K23X</t>
  </si>
  <si>
    <t>NAPÁJECÍ ZDROJ 48 V DC, SAMOSTATNÝ - MONTÁŽ</t>
  </si>
  <si>
    <t>75L453</t>
  </si>
  <si>
    <t>KAMEROVÝ SERVER - ZÁZNAMOVÉ ZAŘÍZENÍ, DO 32 KAMER (HW, SW, LICENCE)</t>
  </si>
  <si>
    <t>75L457</t>
  </si>
  <si>
    <t>KAMEROVÝ SERVER - HDD PŘES 2 TB, PRO PROVOZ 24/7</t>
  </si>
  <si>
    <t>75L46W</t>
  </si>
  <si>
    <t>KLIENSTKÉ PRACOVIŠTĚ - DOPLNĚNÍ HW, SW, LICENCE</t>
  </si>
  <si>
    <t>R30024506</t>
  </si>
  <si>
    <t>ZŘÍZENÍ SERVISNÍ ZÁSUVKY PRO STAHOVÁNÍ ZÁZNAMU Z KS</t>
  </si>
  <si>
    <t>R30024507</t>
  </si>
  <si>
    <t>DATOVÁ INFRASTRUKTURA LAN, PRŮMYSLOVÝ RINGSWITCH - L2 4X10/100 PoE + 2XUPLINK</t>
  </si>
  <si>
    <t>R30024508</t>
  </si>
  <si>
    <t>DATOVÁ INFRASTRUKTURA LAN, PRŮMYSLOVÝ RINGSWITCH - L2 8X10/100 PoE + 2XUPLINK</t>
  </si>
  <si>
    <t>R30024509</t>
  </si>
  <si>
    <t>DATOVÁ INFRASTRUKTURA LAN, PRŮMYSLOVÝ RINGSWITCH - do 10XSFP SLOT</t>
  </si>
  <si>
    <t>75M92X</t>
  </si>
  <si>
    <t>DATOVÁ INFRASTRUKTURA LAN, SWITCH PRŮMYSLOVÝ - MONTÁŽ</t>
  </si>
  <si>
    <t>R30024510</t>
  </si>
  <si>
    <t>ROZVADĚČ STRUKT. KABELÁŽE, PATCHPANEL, 12 ZÁSUVEK s přepěťovou ochranou, DODÁVKA</t>
  </si>
  <si>
    <t>75IH9X</t>
  </si>
  <si>
    <t>UKONČENÍ KABELU ŠTÍTEK KABELOVÝ - MONTÁŽ</t>
  </si>
  <si>
    <t>741111</t>
  </si>
  <si>
    <t>KRABICE (ROZVODKA) INSTALAČNÍ PŘÍSTROJOVÁ PRÁZDNÁ</t>
  </si>
  <si>
    <t>703442</t>
  </si>
  <si>
    <t>ELEKTROINSTALAČNÍ TRUBKA OCELOVÁ VČETNĚ UPEVNĚNÍ A PŘÍSLUŠENSTVÍ DN PRŮMĚRU PŘES 25 DO 40 MM</t>
  </si>
  <si>
    <t>703422</t>
  </si>
  <si>
    <t>ELEKTROINSTALAČNÍ TRUBKA PLASTOVÁ UV STABILNÍ VČETNĚ UPEVNĚNÍ A PŘÍSLUŠENSTVÍ DN PRŮMĚRU PŘES 25 DO 40 MM</t>
  </si>
  <si>
    <t>703413</t>
  </si>
  <si>
    <t>ELEKTROINSTALAČNÍ TRUBKA PLASTOVÁ VČETNĚ UPEVNĚNÍ A PŘÍSLUŠENSTVÍ DN PRŮMĚRU PŘES 40 MM</t>
  </si>
  <si>
    <t>742G12</t>
  </si>
  <si>
    <t>KABEL NN DVOU- A TŘÍŽÍLOVÝ CU S PLASTOVOU IZOLACÍ OD 4 DO 16 MM2</t>
  </si>
  <si>
    <t>75L482</t>
  </si>
  <si>
    <t>PŘÍSLUŠENSTVÍ KS - PŘEPĚŤOVÁ OCHRANA PRO KS</t>
  </si>
  <si>
    <t>75L483</t>
  </si>
  <si>
    <t>PŘÍSLUŠENSTVÍ KS - DRŽÁK PRO KAMEROVÝ KRYT (KAMERU)</t>
  </si>
  <si>
    <t>R30024511</t>
  </si>
  <si>
    <t>PŘÍSLUŠENSTVÍ KS - LAN EXTENDER, venkovní provedení</t>
  </si>
  <si>
    <t>R30024515</t>
  </si>
  <si>
    <t>PŘÍSLUŠENSTVÍ KS - INJECTOR PRO POE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</si>
  <si>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</si>
  <si>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75L484</t>
  </si>
  <si>
    <t>PŘÍSLUŠENSTVÍ KS - ADAPTÉR PRO MONTÁŽ NA SLOUP</t>
  </si>
  <si>
    <t>75L48X</t>
  </si>
  <si>
    <t>PŘÍSLUŠENSTVÍ KS - MONTÁŽ</t>
  </si>
  <si>
    <t>742L12</t>
  </si>
  <si>
    <t>UKONČENÍ DVOU AŽ PĚTIŽÍLOVÉHO KABELU V ROZVADĚČI NEBO NA PŘÍSTROJI OD 4 DO 16 MM2</t>
  </si>
  <si>
    <t>744811</t>
  </si>
  <si>
    <t>PROUDOVÝ CHRÁNIČ DVOUPÓLOVÝ S NADPROUDOVOU OCHRANOU (10 KA) DO 30 MA, DO 25 A</t>
  </si>
  <si>
    <t>703753</t>
  </si>
  <si>
    <t>NÁSTŘIK PROTIPOŽÁRNÍ DO 2,5CM NA PŘIPRAVENÝ PODKLAD - PROSTUP</t>
  </si>
  <si>
    <t>702512</t>
  </si>
  <si>
    <t>PRŮRAZ ZDIVEM (PŘÍČKOU) ZDĚNÝM TLOUŠŤKY PŘES 45 DO 60 CM</t>
  </si>
  <si>
    <t>R30024512</t>
  </si>
  <si>
    <t>Patch kabel Cat.5E FTP/STP</t>
  </si>
  <si>
    <t>703132</t>
  </si>
  <si>
    <t>KABELOVÝ ROŠT/LÁVKA NOSNÝ S FUNKČNÍ ODOLNOSTÍ PŘI POŽÁRU VČETNĚ UPEVNĚNÍ A PŘÍSLUŠENSTVÍ SVĚTLÉ ŠÍŘKY PŘES 100 DO 250 MM</t>
  </si>
  <si>
    <t>R30024513</t>
  </si>
  <si>
    <t>Spolupráce při integraci do systému DDTS</t>
  </si>
  <si>
    <t>celek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</si>
  <si>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</si>
  <si>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</si>
  <si>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</si>
  <si>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</si>
  <si>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</si>
  <si>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</si>
  <si>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75L495</t>
  </si>
  <si>
    <t>LICENCE PRO PŘIPOJENÍ KAMERY DO SYSTÉMU KAC</t>
  </si>
  <si>
    <t>R30024516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</si>
  <si>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</si>
  <si>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</si>
  <si>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74665C</t>
  </si>
  <si>
    <t>PŘIPOJENÍ, OŽIVENÍ A ZPROVOZNĚNÍ PŘENOSOVÉ CESTY V OBJEKTU ŽST</t>
  </si>
  <si>
    <t>75L494</t>
  </si>
  <si>
    <t>ZPROVOZNĚNÍ A NASTAVENÍ ŠKOLENÍ A ZÁCVIK PERSONÁLU OBSLUHUJÍCÍHO KAMEROVÝ SYSTÉM</t>
  </si>
  <si>
    <t>R30024514</t>
  </si>
  <si>
    <t xml:space="preserve">  PS 30-02-47</t>
  </si>
  <si>
    <t>Lávka v ŽST Praha-Smíchov, EPS</t>
  </si>
  <si>
    <t>PS 30-02-47</t>
  </si>
  <si>
    <t>703451</t>
  </si>
  <si>
    <t>ELEKTROINSTALAČNÍ TRUBKA S FUNKČNÍ ODOLNOSTÍ PŘI POŽÁRU VČETNĚ UPEVNĚNÍ A PŘÍSLUŠENSTVÍ DN PRŮMĚRU DO 25 MM</t>
  </si>
  <si>
    <t>703732</t>
  </si>
  <si>
    <t>KABELOVÁ PŘÍCHYTKA S FUNKČNÍ ODOLNOSTÍ PŘI POŽÁRU PRO ROZSAH UPNUTÍ OD 26 DO 50 MM</t>
  </si>
  <si>
    <t>R7037395V</t>
  </si>
  <si>
    <t>DROBNÝ MONTÁŽNÍ MATERIÁL S ODOLNOSTÍ PŘI POŽÁRU</t>
  </si>
  <si>
    <t>R300247</t>
  </si>
  <si>
    <t xml:space="preserve">  PS 30-02-62</t>
  </si>
  <si>
    <t>Lávka v ŽST Praha-Smíchov, úprava a doplnění informačního systému Správy železnic</t>
  </si>
  <si>
    <t>PS 30-02-62</t>
  </si>
  <si>
    <t>Kód dílu</t>
  </si>
  <si>
    <t>ZEMNÍ PRÁCE</t>
  </si>
  <si>
    <t>VYTYČENÍ TRASY</t>
  </si>
  <si>
    <t>1. Položka obsahuje:  
 – vytyčení nové trasy vedení na stěně či v terénu. Položka neobsahuje:  
 X  
3. Způsob měření:  
Udává se v metrech vybourané rýhy</t>
  </si>
  <si>
    <t>13173</t>
  </si>
  <si>
    <t>HLOUBENÍ JAM ZAPAŽ I NEPAŽ TŘ. I</t>
  </si>
  <si>
    <t>131738</t>
  </si>
  <si>
    <t>HLOUBENÍ JAM ZAPAŽ I NEPAŽ TŘ. I, ODVOZ DO 20KM</t>
  </si>
  <si>
    <t>R123201</t>
  </si>
  <si>
    <t>ODKOPÁVKY A PROKOPÁVKY KOMUNIKACÍ, PLOCH A PODKLADOVÝCH VRSTEV TŘ. TĚŽITELNOSTI II., VČETNĚ KOMPLETNÍ OBNOVY POVRCHŮ A PROVIZORNÍCH LÁVEK</t>
  </si>
  <si>
    <t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</si>
  <si>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702820</t>
  </si>
  <si>
    <t>VYČIŠTĚNÍ STÁVAJÍCÍHO KABELOVÉHO PROSTUPU Z TVÁRNIC NEBO CHRÁNIČEK BEZ KABELOVÉ KOMORY</t>
  </si>
  <si>
    <t>703755</t>
  </si>
  <si>
    <t>PROTIPOŽÁRNÍ UCPÁVKA PROSTUPU KABELOVÉHO PR. DO 200MM, DO EI 90 MIN.</t>
  </si>
  <si>
    <t>709512</t>
  </si>
  <si>
    <t>PODPŮRNÉ A POMOCNÉ KONSTRUKCE OCELOVÉ Z PROFILŮ SVAŘOVANÝCH A ŠROUBOVANÝCH S POVRCHOVOU ÚPRAVOU NÁTĚREM</t>
  </si>
  <si>
    <t>KG</t>
  </si>
  <si>
    <t>R029113</t>
  </si>
  <si>
    <t>Kód dílu.1</t>
  </si>
  <si>
    <t>DODÁVKY + MONTÁŽE + NOSNÝ MATERIÁL</t>
  </si>
  <si>
    <t>R75I411</t>
  </si>
  <si>
    <t>KABEL SDĚLOVACÍ PRO STRUKTUROVANOU KABELÁŽ FTP/STP -TŘÍDA REAKCE NA OHEŇ Dca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</si>
  <si>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</si>
  <si>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R742G11</t>
  </si>
  <si>
    <t>KABEL NN DVOU- A TŘÍŽÍLOVÝ CU S PLASTOVOU IZOLACÍ DO 2,5 MM2 -TŘÍDA REAKCE NA OHEŇ Dca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</si>
  <si>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</si>
  <si>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75IF9X</t>
  </si>
  <si>
    <t>KONSTRUKCE DO SKŘÍNĚ 19" PRO UPEVNĚNÍ ZAŘÍZENÍ - MONTÁŽ</t>
  </si>
  <si>
    <t>75IG21</t>
  </si>
  <si>
    <t>SVORKA ROZPOJOVACÍ ZKUŠEBNÍ</t>
  </si>
  <si>
    <t>75IG2X</t>
  </si>
  <si>
    <t>SVORKA ROZPOJOVACÍ ZKUŠEBNÍ - MONTÁŽ</t>
  </si>
  <si>
    <t>741C05</t>
  </si>
  <si>
    <t>SPOJOVÁNÍ UZEMŇOVACÍCH VODIČŮ</t>
  </si>
  <si>
    <t>75IH31</t>
  </si>
  <si>
    <t>UKONČENÍ KABELU FORMA KABELOVÁ DÉLKY DO 0,5 M DO 5XN</t>
  </si>
  <si>
    <t>75IH8X</t>
  </si>
  <si>
    <t>UKONČENÍ KABELU OBJÍMKA KABELOVÁ - MONTÁŽ</t>
  </si>
  <si>
    <t>703122</t>
  </si>
  <si>
    <t>KABELOVÝ ROŠT/LÁVKA NOSNÝ NEREZOVÝ VČETNĚ UPEVNĚNÍ A PŘÍSLUŠENSTVÍ SVĚTLÉ ŠÍŘKY PŘES 100 DO 250 MM</t>
  </si>
  <si>
    <t>703322</t>
  </si>
  <si>
    <t>KRYT K NOSNÉMU ŽLABU/ROŠTU NEREZOVÝ VČETNĚ UPEVNĚNÍ A PŘÍSLUŠENSTVÍ SVĚTLÉ ŠÍŘKY PŘES 100 DO 250 MM</t>
  </si>
  <si>
    <t>703512</t>
  </si>
  <si>
    <t>ELEKTROINSTALAČNÍ LIŠTA ŠÍŘKY PŘES 30 DO 60 MM</t>
  </si>
  <si>
    <t>R75XX06</t>
  </si>
  <si>
    <t>ÚPRAVA PŘENOSOVÉ A DATOVÉ SÍTĚ (KONFIGURACE, NASTAVENÍ)</t>
  </si>
  <si>
    <t>75L312</t>
  </si>
  <si>
    <t>ODJEZDOVÁ NEBO PŘÍJEZDOVÁ TABULE IS JEDNOSTRANNÁ DO 9-TI ŘÁDKŮ</t>
  </si>
  <si>
    <t>75L371</t>
  </si>
  <si>
    <t>PODCHODOVÁ TABULE IS JEDNOSTRANNÁ, DVOU NEBO TŘÍŘÁDKOVÁ</t>
  </si>
  <si>
    <t>75L372</t>
  </si>
  <si>
    <t>PODCHODOVÁ TABULE IS JEDNOSTRANNÁ, ČTYŘ NEBO ŠESTIŘÁDKOVÁ</t>
  </si>
  <si>
    <t>75L3A1</t>
  </si>
  <si>
    <t>INFORMAČNÍ PRVEK, HLASOVÝ MODUL PRO NEVIDOMÉ</t>
  </si>
  <si>
    <t>75L3A2</t>
  </si>
  <si>
    <t>INFORMAČNÍ PRVEK, PŘÍPLATEK ZA VESTAVĚNÉ HODINY JEDNOSTRANNÉ</t>
  </si>
  <si>
    <t>75L3A4</t>
  </si>
  <si>
    <t>INFORMAČNÍ PRVEK, ZÁVĚS PRO INFORMAČNÍ TABULE</t>
  </si>
  <si>
    <t>75L3AX</t>
  </si>
  <si>
    <t>INFORMAČNÍ PRVEK, - MONTÁŽ</t>
  </si>
  <si>
    <t>75L3C1</t>
  </si>
  <si>
    <t>PŘEVODNÍK RS232/485 S ANTÉNOU DCF (SLOUŽÍ JAKO HLAVNÍ HODINY PRO PC A SYNCHRONIZUJE ČAS V INFORMAČNÍCH TABULÍCH)</t>
  </si>
  <si>
    <t>75L3CX</t>
  </si>
  <si>
    <t>PŘEVODNÍK - MONTÁŽ</t>
  </si>
  <si>
    <t>75L3G2</t>
  </si>
  <si>
    <t>SW PRO ŘÍZENÍ SYSTÉMU (ŽST. SAMOSTATNÁ VELKÁ) - SW MODUL ŘÍZENÍ TABULÍ</t>
  </si>
  <si>
    <t>75L3G3</t>
  </si>
  <si>
    <t>SW PRO ŘÍZENÍ SYSTÉMU (ŽST. SAMOSTATNÁ VELKÁ) - SW MODUL HLÁŠENÍ</t>
  </si>
  <si>
    <t>75L3G4</t>
  </si>
  <si>
    <t>SW PRO ŘÍZENÍ SYSTÉMU (ŽST. SAMOSTATNÁ VELKÁ) - SW MODUL PRO PODPORU HLÁSIČE PRO NEVIDOMÉ</t>
  </si>
  <si>
    <t>75L3G5</t>
  </si>
  <si>
    <t>SW PRO ŘÍZENÍ SYSTÉMU (ŽST. SAMOSTATNÁ VELKÁ) - SW MODUL PRO ŘÍZENÍ RÚ</t>
  </si>
  <si>
    <t>75L3G6</t>
  </si>
  <si>
    <t>SW PRO ŘÍZENÍ SYSTÉMU (ŽST. SAMOSTATNÁ VELKÁ) - PŘÍPRAVA DAT GVD, INSTALACE A KONFIGURACE</t>
  </si>
  <si>
    <t>75L3GW</t>
  </si>
  <si>
    <t>SW PRO ŘÍZENÍ SYSTÉMU (ŽST. SAMOSTATNÁ VELKÁ) - DOPLNĚNÍ</t>
  </si>
  <si>
    <t>75L3H8</t>
  </si>
  <si>
    <t>SW PRO ŘÍZENÍ SYSTÉMU (OSTATNÍ SPOLEČNÉ POLOŽKY) - SW MODUL SW + HW, PŘIPOJENÍ NA GTN ZAPEZPEČOVACÍHO ZAŘÍZENÍ</t>
  </si>
  <si>
    <t>75L3I2</t>
  </si>
  <si>
    <t>ZAŠKOLENÍ OBSLUHY NA MÍSTĚ, INSTALACE, DOPRAVA PŘES 200 KM</t>
  </si>
  <si>
    <t>75L3J2</t>
  </si>
  <si>
    <t>ŠÉFMONTÁŽE, ZKOUŠENÍ, OŽIVENÍ, REVIZE INFORMAČNÍHO SYSTÉMU DO 30 PRVKŮ</t>
  </si>
  <si>
    <t xml:space="preserve">  PS 30-02-72</t>
  </si>
  <si>
    <t>Lávka v ŽST Praha-Smíchov, sdělovací zařízení</t>
  </si>
  <si>
    <t>PS 30-02-72</t>
  </si>
  <si>
    <t>Dodávky + nosný materiál, montáže</t>
  </si>
  <si>
    <t>75JA53</t>
  </si>
  <si>
    <t>ROZVADĚČ STRUKT. KABELÁŽE, PATCHPANEL 24 ZÁSUVEK</t>
  </si>
  <si>
    <t>75JA54</t>
  </si>
  <si>
    <t>ROZVADĚČ STRUKT. KABELÁŽE, PATCHPANEL 48 ZÁSUVEK</t>
  </si>
  <si>
    <t>R30027201</t>
  </si>
  <si>
    <t>ROZVADĚČ STRUKT. KABELÁŽE, PATCHPANEL - ZÁSUVKA RJ45 (KEYSTONE) - MONTÁŽ</t>
  </si>
  <si>
    <t>1. Položka obsahuje:  
 – kompletní montáž specifikovaného bloku  
 2. Položka neobsahuje:  
 X  
3. Způsob měření:  
Udává se počet kusů kompletní konstrukce nebo práce.</t>
  </si>
  <si>
    <t>75JA32</t>
  </si>
  <si>
    <t>ZÁSUVKA SDRUŽENNÁ NA OMÍTKU</t>
  </si>
  <si>
    <t>75M311</t>
  </si>
  <si>
    <t>DIGITÁLNÍ TELEFONIE A VOIP, TELEFONNÍ PŘÍSTROJ DIGITÁLNÍ ZÁKLADNÍ - DODÁVKA</t>
  </si>
  <si>
    <t>75M31X</t>
  </si>
  <si>
    <t>DIGITÁLNÍ TELEFONIE A VOIP, TELEFONNÍ PŘÍSTROJ DIGITÁLNÍ ZÁKLADNÍ - MONTÁŽ</t>
  </si>
  <si>
    <t>R30027208</t>
  </si>
  <si>
    <t>TELEKOMUNIKAČNÍ SERVER DO 300 PORTŮ - DOPLNĚNÍ HW, SW, LICENCE</t>
  </si>
  <si>
    <t>Doplnění licencí pro IP telefony v rámci celé stavby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</si>
  <si>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</t>
  </si>
  <si>
    <t>75L231</t>
  </si>
  <si>
    <t>HODINY PODRUŽNÉ NEBO AUTONOMNÍ VNITŘNÍ RUČIČKOVÉ JEDNOSTRANNÉ DO 50 CM</t>
  </si>
  <si>
    <t>75L23X</t>
  </si>
  <si>
    <t>HODINY PODRUŽNÉ NEBO AUTONOMNÍ VNITŘNÍ - MONTÁŽ</t>
  </si>
  <si>
    <t>R30027202</t>
  </si>
  <si>
    <t>Panel rozjištění včetně hlavního vypínače, dodávka vč. příslušenství, montáž</t>
  </si>
  <si>
    <t>744613</t>
  </si>
  <si>
    <t>JISTIČ JEDNOPÓLOVÝ (10 KA) OD 13 DO 20 A</t>
  </si>
  <si>
    <t>742G41</t>
  </si>
  <si>
    <t>KABEL NN DVOU- A TŘÍŽÍLOVÝ CU FLEXIBILNÍ DO 2,5 MM2</t>
  </si>
  <si>
    <t>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Způsob měření:  
Udává se počet kusů kompletní konstrukce nebo práce.</t>
  </si>
  <si>
    <t>R30027203</t>
  </si>
  <si>
    <t>METALICKÝ PATCHCORD FTP CAT6A DÉLKY DO 2M, DODÁVKA+MONTÁŽ</t>
  </si>
  <si>
    <t>741122</t>
  </si>
  <si>
    <t>KRABICE (ROZVODKA) INSTALAČNÍ ODBOČNÁ SE SVORKOVNICÍ DO 4 MM2</t>
  </si>
  <si>
    <t>bezhalogenová, samozhášivá</t>
  </si>
  <si>
    <t>R30027204</t>
  </si>
  <si>
    <t>DRÁŽKA VE ZDI PRO KABELOVOU TRASU, OPRAVA POVRCHU, ZAČIŠTĚNÍ</t>
  </si>
  <si>
    <t>1. Položka obsahuje:  
 – vyhotovení drážky ve zdi pro kabelovou trasu  
 – oprava povrchu a začištění po drážkování  
2. Způsob měření:  
Měří se v metrech.</t>
  </si>
  <si>
    <t>R30027205</t>
  </si>
  <si>
    <t>Protipožární tmel ( tuba - 1000ml ), do EI 90 min.</t>
  </si>
  <si>
    <t>83: 20; viz textová a výkresová část projektové dokumentace</t>
  </si>
  <si>
    <t>1. Položka obsahuje:  
 – dodávku a montáž protipožární ucpávky vč. příslušenství a pomocného materiálu,  
 – vyhotovéní a dodání atestu  
 – pomocné mechanismy  
2. Způsob měření:  
Měří se počet tub.</t>
  </si>
  <si>
    <t>703113</t>
  </si>
  <si>
    <t>KABELOVÝ ROŠT/LÁVKA NOSNÝ ŽÁROVĚ ZINKOVANÝ VČETNĚ UPEVNĚNÍ A PŘÍSLUŠENSTVÍ SVĚTLÉ ŠÍŘKY PŘES 250 DO 400 MM</t>
  </si>
  <si>
    <t>703213</t>
  </si>
  <si>
    <t>KABELOVÝ ŽLAB NOSNÝ/DRÁTĚNÝ ŽÁROVĚ ZINKOVANÝ VČETNĚ UPEVNĚNÍ A PŘÍSLUŠENSTVÍ SVĚTLÉ ŠÍŘKY PŘES 250 DO 400 MM</t>
  </si>
  <si>
    <t>R30027206</t>
  </si>
  <si>
    <t>SAMOSTNĚ STOJÍCÍ PILÍŘ NA SOKLU VČETNĚ VYBAVENÍ (DIN LIŠTY, PRŮCHODKY, UZEMĚNÍ ATD.)</t>
  </si>
  <si>
    <t>rozměry 550x900x350 (ŠxVxH)</t>
  </si>
  <si>
    <t>75IG61</t>
  </si>
  <si>
    <t>VEDENÍ UZEMŇOVACÍ V ZEMI Z FEZN DRÁTU DO 120 MM2</t>
  </si>
  <si>
    <t>75IG6X</t>
  </si>
  <si>
    <t>VEDENÍ UZEMŇOVACÍ V ZEMI Z FEZN DRÁTU DO 120 MM2 - MONTÁŽ</t>
  </si>
  <si>
    <t>R30027207</t>
  </si>
  <si>
    <t xml:space="preserve">  PS 30-02-82</t>
  </si>
  <si>
    <t>Lávka v ŽST Smíchov, úprava a doplnění přenosového systému</t>
  </si>
  <si>
    <t>PS 30-02-82</t>
  </si>
  <si>
    <t>Název dílu</t>
  </si>
  <si>
    <t>75J512</t>
  </si>
  <si>
    <t>KABEL SILOVÝ PRO EPS OHNIODOLNÝ, BEZHALOGENOVÝ PRŮMĚRU DO 2,5 MM2</t>
  </si>
  <si>
    <t>kmžíla</t>
  </si>
  <si>
    <t>Technická specifikace</t>
  </si>
  <si>
    <t>75J51X</t>
  </si>
  <si>
    <t>KABEL SILOVÝ PRO EPS OHNIODOLNÝ, BEZHALOGENOVÝ - MONTÁŽ</t>
  </si>
  <si>
    <t>výkaz výměr</t>
  </si>
  <si>
    <t>75J311</t>
  </si>
  <si>
    <t>KABEL SDĚLOVACÍ PRO STRUKTUROVANOU KABELÁŽ UTP</t>
  </si>
  <si>
    <t>75J31X</t>
  </si>
  <si>
    <t>KABEL SDĚLOVACÍ PRO STRUKTUROVANOU KABELÁŽ UTP - MONTÁŽ</t>
  </si>
  <si>
    <t>75K321</t>
  </si>
  <si>
    <t>ZÁLOŽNÍ ZDROJ UPS 230 V DO 1000 VA - DODÁVKA</t>
  </si>
  <si>
    <t>75K32X</t>
  </si>
  <si>
    <t>ZÁLOŽNÍ ZDROJ UPS 230 V DO 1000 VA - MONTÁŽ</t>
  </si>
  <si>
    <t>75K331</t>
  </si>
  <si>
    <t>ZÁLOŽNÍ ZDROJ UPS 230 V DO 3000 VA - DODÁVKA</t>
  </si>
  <si>
    <t>75K33X</t>
  </si>
  <si>
    <t>ZÁLOŽNÍ ZDROJ UPS 230 V DO 3000 VA - MONTÁŽ</t>
  </si>
  <si>
    <t>75M923</t>
  </si>
  <si>
    <t>DATOVÁ INFRASTRUKTURA LAN, L2 SWITCH PRŮMYSLOVÝ KOMPAKTNÍ,16XFE, DC PROVEDENÍ</t>
  </si>
  <si>
    <t>75M927</t>
  </si>
  <si>
    <t>DATOVÁ INFRASTRUKTURA LAN, L2 SWITCH PRŮMYSLOVÝ MODULÁRNÍ, 8XGE POE+, DC PROVEDENÍ</t>
  </si>
  <si>
    <t>75M97J</t>
  </si>
  <si>
    <t>PŘEVODNÍK - SFP 1G, STŘEDNÍ DOSAH</t>
  </si>
  <si>
    <t>75M97X</t>
  </si>
  <si>
    <t>75M935-R</t>
  </si>
  <si>
    <t>DATOVÁ INFRASTRUKTURA LAN, SWITCH ETHERNET L3 - 8XSFP SLOT</t>
  </si>
  <si>
    <t>SUDOP</t>
  </si>
  <si>
    <t>Přechodový stav</t>
  </si>
  <si>
    <t>75M93X-R</t>
  </si>
  <si>
    <t>DATOVÁ INFRASTRUKTURA LAN, SWITCH ETHERNET L3 - MONTÁŽ</t>
  </si>
  <si>
    <t xml:space="preserve">  PS 30-02-96</t>
  </si>
  <si>
    <t>Lávka v ŽST Praha-Smíchov, úprava GSM-R</t>
  </si>
  <si>
    <t>PS 30-02-96</t>
  </si>
  <si>
    <t>R30029610</t>
  </si>
  <si>
    <t>75N31B</t>
  </si>
  <si>
    <t>GSM-R, RADIOSTANICE ZÁKLADNOVÁ BTS DĚLENÁ - ŘÍDÍCÍ ČÁST</t>
  </si>
  <si>
    <t>75N31C</t>
  </si>
  <si>
    <t>GSM-R, RADIOSTANICE ZÁKLADNOVÁ BTS DĚLENÁ - VYSÍLACÍ ČÁST</t>
  </si>
  <si>
    <t>75N31Y</t>
  </si>
  <si>
    <t>GSM-R, RADIOSTANICE - DEMONTÁŽ</t>
  </si>
  <si>
    <t>75N331</t>
  </si>
  <si>
    <t>GSM-R, ANTÉNNNÍ SOUSTAVA SMĚROVÁ</t>
  </si>
  <si>
    <t>75N33Y</t>
  </si>
  <si>
    <t>GSM-R, ANTÉNNNÍ SOUSTAVA - DEMONTÁŽ</t>
  </si>
  <si>
    <t>75N333</t>
  </si>
  <si>
    <t>GSM-R, ANTÉNNNÍ SOUSTAVA - DĚLIČ SIGNÁLU DVOUCESTNÝ</t>
  </si>
  <si>
    <t>R30029601</t>
  </si>
  <si>
    <t>GSM-R, PŘÍSLUŠENSTVÍ - ÚPRAVA ROZVADĚČE DOHLEDU PRO VNITŘNÍ BTS</t>
  </si>
  <si>
    <t>1. Položka obsahuje:  
 – úpravu rozvaděče dohledu pro vnitřní BTS nové verze včetně PLC, propojavací kabelizace uvnitř rozvaděče a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</si>
  <si>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75N361</t>
  </si>
  <si>
    <t>GSM-R, JUMPER DO 2M</t>
  </si>
  <si>
    <t>75N362</t>
  </si>
  <si>
    <t>GSM-R, JUMPER PŘES 2M</t>
  </si>
  <si>
    <t>75N36Y</t>
  </si>
  <si>
    <t>GSM-R, JUMPER - DEMONTÁŽ</t>
  </si>
  <si>
    <t>75N372</t>
  </si>
  <si>
    <t>GSM-R, KOAXIÁLNÍ KABEL 7/8"</t>
  </si>
  <si>
    <t>75N37Y</t>
  </si>
  <si>
    <t>GSM-R, KOAXIÁLNÍ KABEL - DEMONTÁŽ</t>
  </si>
  <si>
    <t>75N374</t>
  </si>
  <si>
    <t>GSM-R, KOAXIÁLNÍ KABEL - SADA KONEKTORŮ (2KS)</t>
  </si>
  <si>
    <t>75IJ31</t>
  </si>
  <si>
    <t>MĚŘENÍ ZÁVĚREČNÉ KOAXIÁLNÍHO KABELU</t>
  </si>
  <si>
    <t>75K246</t>
  </si>
  <si>
    <t>NAPÁJECÍ ZDROJ 48 V DC, MODULÁRNÍ DO 8000W</t>
  </si>
  <si>
    <t>75K24X</t>
  </si>
  <si>
    <t>NAPÁJECÍ ZDROJ 48 V DC, MODULÁRNÍ - MONTÁŽ</t>
  </si>
  <si>
    <t>75K273</t>
  </si>
  <si>
    <t>NAPÁJECÍ ZDROJ PŘÍPLATEK ZA VYBAVENÝ PANEL DISTRIBUCE</t>
  </si>
  <si>
    <t>R30029602</t>
  </si>
  <si>
    <t>ANTÉNNÍ STOŽÁR - DOPLNĚNÍ KONSTRUKCE STOŽÁRU</t>
  </si>
  <si>
    <t>1. Položka obsahuje:  
 – dodávku nových konstrukcí doplňující stávající stožár nebo atypických konstrukcí pro stožár nově budovaný (např. anténní držáky se stupačkami a příslušenstvím pro nižší umístění na stožáru...)  
 – PKO nových konstrukcí  
 – dodávku souvisejícího příslušenství pro konstrukci a drobný montážní materiál  
 – dopravu a skladování  
 – kompletní montáž konstrukce na anténní stožár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celek doplnění za jeden doplňovaný stožár.</t>
  </si>
  <si>
    <t>75N631</t>
  </si>
  <si>
    <t>KOMPLEXNÍ OCHRANA GSM-R PŘED BLESKEM A PŘEPĚTÍM</t>
  </si>
  <si>
    <t>75J922</t>
  </si>
  <si>
    <t>OPTICKÝ PATCHCORD SINGLEMODE PŘES 5 M</t>
  </si>
  <si>
    <t>R30029603</t>
  </si>
  <si>
    <t>SMRŠŤOVACÍ CHRÁNIČKA NEBO KONCOVKA PRO PRŮMĚR DO 100MM</t>
  </si>
  <si>
    <t>Položka obsahuje: Dodávku a montáž teplem smrštitelné chráničky nebo koncovky vč. příslušenství a pomocného materiálu, vyhotovéní. Dále obsahuje cenu za pom. mechanismy včetně všech ostatních vedlejších nákladů.</t>
  </si>
  <si>
    <t>R30029604</t>
  </si>
  <si>
    <t>SYSTÉMOVÉ KABELY PRO BTS, VČETNĚ MONTÁŽE</t>
  </si>
  <si>
    <t>1. Položka obsahuje:  
 – dodávku systémových kabelů (dohled, alarmy, napájení) v rámci jedné lokality BTS  
 – dodávku souvisejícího příslušenství pro specifikovaný blok/zařízení (konektory)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celek za jednu lokalitu BTS.</t>
  </si>
  <si>
    <t>741E11</t>
  </si>
  <si>
    <t>HROMOSVODOVÁ JÍMÁCÍ TYČ KOVOVÁ VČETNĚ STOJANU/DRŽÁKU DÉLKY DO 3 M</t>
  </si>
  <si>
    <t>742P14</t>
  </si>
  <si>
    <t>ZATAŽENÍ KABELU DO CHRÁNIČKY - KABEL PŘES 4 KG/M</t>
  </si>
  <si>
    <t>742F11</t>
  </si>
  <si>
    <t>KABEL NN NEBO VODIČ JEDNOŽÍLOVÝ CU S PLASTOVOU IZOLACÍ DO 2,5 MM2</t>
  </si>
  <si>
    <t>742K11</t>
  </si>
  <si>
    <t>UKONČENÍ JEDNOŽÍLOVÉHO KABELU V ROZVADĚČI NEBO NA PŘÍSTROJI DO 2,5 MM2</t>
  </si>
  <si>
    <t>742H11</t>
  </si>
  <si>
    <t>KABEL NN ČTYŘ- A PĚTIŽÍLOVÝ CU S PLASTOVOU IZOLACÍ DO 2,5 MM2</t>
  </si>
  <si>
    <t>703114</t>
  </si>
  <si>
    <t>KABELOVÝ ROŠT/LÁVKA NOSNÝ ŽÁROVĚ ZINKOVANÝ VČETNĚ UPEVNĚNÍ A PŘÍSLUŠENSTVÍ SVĚTLÉ ŠÍŘKY PŘES 400 DO 600 MM</t>
  </si>
  <si>
    <t>703411</t>
  </si>
  <si>
    <t>ELEKTROINSTALAČNÍ TRUBKA PLASTOVÁ VČETNĚ UPEVNĚNÍ A PŘÍSLUŠENSTVÍ DN PRŮMĚRU DO 25 MM</t>
  </si>
  <si>
    <t>75N715</t>
  </si>
  <si>
    <t>MĚŘENÍ RÁDIOVÝCH SÍTÍ PŘEDPROJEKTOVÉ PRO PÁSMO 900 MHZ</t>
  </si>
  <si>
    <t>75N716</t>
  </si>
  <si>
    <t>MĚŘENÍ RÁDIOVÝCH SÍTÍ PO REALIZACI PRO PÁSMO 900 MHZ</t>
  </si>
  <si>
    <t>75N723</t>
  </si>
  <si>
    <t>PLÁNOVÁNÍ RÁDIOVÝCH SÍTÍ - KMITOČTOVÁ OPTIMALIZACE</t>
  </si>
  <si>
    <t>R30029605</t>
  </si>
  <si>
    <t>KONFIGUROVÁNÍ PŘENOSŮ BTS NA ÚSTŘEDNOVÉ ČÁSTI</t>
  </si>
  <si>
    <t>1. Položka obsahuje:  
 – kompletní konfiguraci pro nově postavené BTS.  
 – veškeré potřebné mechanizmy, včetně obsluhy, náklady na mzdy a přibližné (průměrné) náklady na pořízení potřebných materiálů včetně všech ostatních vedlejších nákladů  
2. Položka neobsahuje:  
 X  
3. Způsob měření:  
Udává se kus za celou stavbu.</t>
  </si>
  <si>
    <t>R30029606</t>
  </si>
  <si>
    <t>PŘEDÁVACÍ MĚŘENÍ DLE EIRENE KRITÉRIÍ A AKCEPTAČNÍ MĚŘENÍ</t>
  </si>
  <si>
    <t>Položka obsahuje: Cenu za provedení prací na měření dle specifikace položky / vyhotovení dokladu o měření, vydání dokladu o souladu s požadavky ETCS, další nezbytná měření a protokoly. Dále obsahuje cenu za pom. mechanismy včetně všech ostatních vedlejších nákladů.</t>
  </si>
  <si>
    <t>R30029607</t>
  </si>
  <si>
    <t>DOPLNĚNÍ CENTRÁLNÍCH ČÁSTÍ SÍTĚ (SW A LICENCE) A DOHLEDU GSM-R</t>
  </si>
  <si>
    <t>1. Položka obsahuje:  
 – kompletní dodávku všech potřebných licencí a SW poplatků a úprav pro připojení ke stávajícím systémům BSC, MSC  
 – veškeré rekonfigurace SW a licence potřebné při upgradu stávající BTS, včetně záznamu  
 – kompletní konfiguraci dohledu realizovaných BTS, včetně potřebných SW úprav stávající aplikace pro dohled  
 – dodávku souvisejícího příslušenství pro specifikovaný blok/zařízení  
 – dopravu a skladování  
 – kompletní montáž specifikovaného bloku/zařízení a souvisejícího příslušenství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nových BTS.</t>
  </si>
  <si>
    <t>R30029608</t>
  </si>
  <si>
    <t>OPTIMALIZACE ANTÉNNÍCH SYSTÉMŮ NA ZÁKLADĚ MĚŘENÍ</t>
  </si>
  <si>
    <t>1. Položka obsahuje:  
 –  kompletním nastavení kmitočtů nových BTS v závislosti na neovlivnění stávající části GSM-R sítě a měření pokrytí signálem  
 –  optimalizace anténních systémů, směrování anténních jednotek v horizontální a vertikální rovině dle potřeby v jednotlivých lokalitách nových BTS  
 –  nastavení výkonu jednotlivých BTS  
 –  doplnění vysílacích částí, změny anténního systému  
 –  úpravy děličů (splitter a tapper) u anténních jednotek, dodávka nového HW anténní části, instalace a montáž, uvedení  do provozu  
 – vystavení měřících protokolů případně závěrečné zprávy  
 – veškeré potřebné mechanizmy (měřící přístroje, HW, SW), včetně obsluhy, náklady na mzdy a přibližné (průměrné) náklady na pořízení potřebných materiálů včetně všech ostatních vedlejších nákladů  
2. Položka neobsahuje:  
 X  
3. Způsob měření:  
Udává se celek za stavbu</t>
  </si>
  <si>
    <t>741Z08</t>
  </si>
  <si>
    <t>DEMONTÁŽ STÁVAJÍCÍ ELEKTROINSTALACE - KABELY, SVÍTIDLA, VYPÍNAČE, ZÁSUVKY, KRABICE APOD.</t>
  </si>
  <si>
    <t>709611</t>
  </si>
  <si>
    <t>DEMONTÁŽ KABELOVÉHO ŽLABU/LIŠTY VČETNĚ KRYTU</t>
  </si>
  <si>
    <t>R30029609</t>
  </si>
  <si>
    <t>DEMONTÁŽ UCPÁVKY VODĚODOLNÉ NEBO PROTIPOŽÁRNÍ</t>
  </si>
  <si>
    <t>1. Položka obsahuje:  
 – veškeré práce a materiál obsažený v názvu položky  
2. Položka neobsahuje:  
 X  
3. Způsob měření:  
Udává se počet kusů kompletní konstrukce nebo práce.</t>
  </si>
  <si>
    <t>R015310</t>
  </si>
  <si>
    <t>940</t>
  </si>
  <si>
    <t>LIKVIDACE ODPADŮ NEKONTAMINOVANÝCH - 16 02 14 ELEKTROŠROT (VYŘAZENÁ EL. ZAŘÍZENÍ A PŘÍSTR. - AL, CU A VZ. KOVY), včetně dopravy</t>
  </si>
  <si>
    <t xml:space="preserve">  PS 30-02-97</t>
  </si>
  <si>
    <t>Lávka v ŽST Praha-Smíchov, úprava MRS</t>
  </si>
  <si>
    <t>PS 30-02-97</t>
  </si>
  <si>
    <t>R30029703</t>
  </si>
  <si>
    <t>75N273</t>
  </si>
  <si>
    <t>MRS, KOAXIÁLNÍ KABEL VNITŘNÍ - SADA KONEKTORŮ (2KS)</t>
  </si>
  <si>
    <t>75N251</t>
  </si>
  <si>
    <t>MRS, ANTÉNNNÍ SOUSTAVA SMĚROVÁ</t>
  </si>
  <si>
    <t>75N254</t>
  </si>
  <si>
    <t>MRS, ANTÉNNNÍ SOUSTAVA DĚLÍCÍ ČLEN</t>
  </si>
  <si>
    <t>75N255</t>
  </si>
  <si>
    <t>MRS, SMĚROVÁNÍ ANTÉN</t>
  </si>
  <si>
    <t>75N261</t>
  </si>
  <si>
    <t>MRS, KOAXIÁLNÍ KABEL VENKOVNÍ PRŮMĚRU DO 35 MM</t>
  </si>
  <si>
    <t>75N26Y</t>
  </si>
  <si>
    <t>MRS, KOAXIÁLNÍ KABEL VENKOVNÍ - DEMONTÁŽ</t>
  </si>
  <si>
    <t>75N622</t>
  </si>
  <si>
    <t>KOMPLEXNÍ OCHRANA MRS PŘED BLESKEM A PŘEPĚTÍM - DOPLNĚNÍ</t>
  </si>
  <si>
    <t>75N713</t>
  </si>
  <si>
    <t>MĚŘENÍ RÁDIOVÝCH SÍTÍ PŘEDPROJEKTOVÉ PRO PÁSMO 150 MHZ</t>
  </si>
  <si>
    <t>75N714</t>
  </si>
  <si>
    <t>MĚŘENÍ RÁDIOVÝCH SÍTÍ PO REALIZACI PRO PÁSMO 150 MHZ</t>
  </si>
  <si>
    <t>747212</t>
  </si>
  <si>
    <t>CELKOVÁ PROHLÍDKA, ZKOUŠENÍ, MĚŘENÍ A VYHOTOVENÍ VÝCHOZÍ REVIZNÍ ZPRÁVY, PRO OBJEM IN PŘES 100 DO 500 TIS. KČ</t>
  </si>
  <si>
    <t>709612</t>
  </si>
  <si>
    <t>DEMONTÁŽ CHRÁNIČKY/TRUBKY</t>
  </si>
  <si>
    <t>R30029701</t>
  </si>
  <si>
    <t>R30029702</t>
  </si>
  <si>
    <t>744141</t>
  </si>
  <si>
    <t>ROZVODNICE NN PRÁZDNÁ PLASTOVÁ, MIN. IP 55, TŘÍDA IZOLACE II, DO 400 X 400 MM</t>
  </si>
  <si>
    <t>703111</t>
  </si>
  <si>
    <t>KABELOVÝ ROŠT/LÁVKA NOSNÝ ŽÁROVĚ ZINKOVANÝ VČETNĚ UPEVNĚNÍ A PŘÍSLUŠENSTVÍ SVĚTLÉ ŠÍŘKY DO 100 MM</t>
  </si>
  <si>
    <t>D.1.4</t>
  </si>
  <si>
    <t>Ostatní technologická zařízení</t>
  </si>
  <si>
    <t xml:space="preserve">  PS 30-04-14</t>
  </si>
  <si>
    <t>Lávka v ŽST Praha Smíchov, Eskalátory přístup z ulice Nádražní</t>
  </si>
  <si>
    <t>PS 30-04-14</t>
  </si>
  <si>
    <t>Všeobecné konstrukce a práce</t>
  </si>
  <si>
    <t>02940</t>
  </si>
  <si>
    <t>OSTATNÍ POŽADAVKY - VYPRACOVÁNÍ DOKUMENTACE</t>
  </si>
  <si>
    <t>dílenská a výrobní dokumentace</t>
  </si>
  <si>
    <t>02950</t>
  </si>
  <si>
    <t>OSTATNÍ POŽADAVKY - POSUDKY, KONTROLY, REVIZNÍ ZPRÁVY</t>
  </si>
  <si>
    <t>proměření zemnícího bodu, revize připojení eskalátoru</t>
  </si>
  <si>
    <t>03100</t>
  </si>
  <si>
    <t>ZAŘÍZENÍ STAVENIŠTĚ - ZŘÍZENÍ, PROVOZ, DEMONTÁŽ</t>
  </si>
  <si>
    <t>VRN - R1</t>
  </si>
  <si>
    <t>ZAŘÍZENÍ STAVENIŠTĚ - OPLOCENÍ (ZŘÍZENÍ, NÁJEM, DEMONTÁŽ )</t>
  </si>
  <si>
    <t>R-položka</t>
  </si>
  <si>
    <t>zabezpečení proti vstupu ososb</t>
  </si>
  <si>
    <t>Položka obsahuje montáž a dodávku zabezpečení proti vstupu osob dle požadavku SŽDC</t>
  </si>
  <si>
    <t>Základy</t>
  </si>
  <si>
    <t>27152</t>
  </si>
  <si>
    <t>POLŠTÁŘE POD ZÁKLADY Z KAMENIVA DRCENÉHO</t>
  </si>
  <si>
    <t>v.č.1.005, v.č.1.006, v.č.1.001, v.č.2.1.E 00 1, v.č.2.1.A 01 1,  
frakce 0-63</t>
  </si>
  <si>
    <t>pod podkladní desku: 12,5*6,32*0,3</t>
  </si>
  <si>
    <t>272313</t>
  </si>
  <si>
    <t>ZÁKLADY Z PROSTÉHO BETONU DO C16/20</t>
  </si>
  <si>
    <t>v.č.1.005, v.č.006, v.č.1.001, v.č.2.1.E 00 1, v.č.2.1.A 01 1,</t>
  </si>
  <si>
    <t>podkladní deska: 12,5*6,32*0,15</t>
  </si>
  <si>
    <t>272325</t>
  </si>
  <si>
    <t>ZÁKLADY ZE ŽELEZOBETONU DO C30/37</t>
  </si>
  <si>
    <t>v.č.1.005, v.č.006, v.č.1.001, v.č.2.1.E 00 1, v.č.2.1.A 01 1,  
beton C30/37 XC4, XD3, XF4</t>
  </si>
  <si>
    <t>deska: 11,5*5,32*0,35 
stěny: (9,8*1,27*0,3*2)+(5,32*1,25*0,35)+(5,32*3,035*0,35)-(0,83*1,26*0,35) 
trámek: (4,72*0,35*0,4)-(4,72*0,175*0,09) 
sloupky: 0,35*0,3*0,93*2</t>
  </si>
  <si>
    <t>272365</t>
  </si>
  <si>
    <t>VÝZTUŽ ZÁKLADŮ Z OCELI 10505, B500B</t>
  </si>
  <si>
    <t>v.č.2.1.F 00 1,</t>
  </si>
  <si>
    <t>5992,3/1000</t>
  </si>
  <si>
    <t>272369R</t>
  </si>
  <si>
    <t>OCELOVÁ DISTANČNÍ VÝZTUŽ UTH 17</t>
  </si>
  <si>
    <t>127,5</t>
  </si>
  <si>
    <t>položka obsahuje:  
- dodání a osazení předepsané distanční výztuže (UTH 17)  
- dodání pomocného mazeriálu</t>
  </si>
  <si>
    <t>Úprava povrchů</t>
  </si>
  <si>
    <t>631313</t>
  </si>
  <si>
    <t>MAZANINA Z PROSTÉHO BETONU C16/20</t>
  </si>
  <si>
    <t>v.č.1.005, v.č.006  
spádový beton</t>
  </si>
  <si>
    <t>(9,8*4,72*0,15)-(0,35*0,3*0,25*2)</t>
  </si>
  <si>
    <t>Přidružená stavební výroba</t>
  </si>
  <si>
    <t>711111</t>
  </si>
  <si>
    <t>IZOLACE BĚŽNÝCH KONSTRUKCÍ PROTI ZEMNÍ VLHKOSTI ASFALTOVÝMI NÁTĚRY</t>
  </si>
  <si>
    <t>vodorovná: 12,5*6,32 
svislá: (5,32+10,5)*2*1,5</t>
  </si>
  <si>
    <t>711112</t>
  </si>
  <si>
    <t>IZOLACE BĚŽNÝCH KONSTRUKCÍ PROTI ZEMNÍ VLHKOSTI ASFALTOVÝMI PÁSY</t>
  </si>
  <si>
    <t>vodorovná: 12,5*6,32 
svislá: (5,32+10,5)*2*1,5*2</t>
  </si>
  <si>
    <t>71150</t>
  </si>
  <si>
    <t>OCHRANA IZOLACE NA POVRCHU</t>
  </si>
  <si>
    <t>nopová folie</t>
  </si>
  <si>
    <t>svislá: (5,32+0,04+0,04+10,5)*2*1,5</t>
  </si>
  <si>
    <t>711519</t>
  </si>
  <si>
    <t>OCHRANA IZOLACE PODZEMNÍCH OBJEKTŮ TEXTILIÍ</t>
  </si>
  <si>
    <t>v.č.1.005, v.č.006, v.č.1.001, v.č.2.1.E 00 1, v.č.2.1.A 01 1,  
geotextilie 300g/m2</t>
  </si>
  <si>
    <t>vodorovná: 12,5*6,32*2</t>
  </si>
  <si>
    <t>71311</t>
  </si>
  <si>
    <t>IZOLACE TEPELNÁ BĚŽNÝCH KONSTRUKCÍ PEVNÁ</t>
  </si>
  <si>
    <t>v.č.1.005, v.č.006  
XPS tl.40mm</t>
  </si>
  <si>
    <t>76799_1R</t>
  </si>
  <si>
    <t>Nerez poklop z pororoštu 1,0x4,72m</t>
  </si>
  <si>
    <t>v.č.1.005, v.č.006, v.č.1.001</t>
  </si>
  <si>
    <t>položka obsahuje:  
- dodání a osazení rámu pro poklop dle popisu v technické zprávě  
- dodání a osazení  poklopu z předepsaného materiálu  
- dodání pomocného a kotevního materiálu</t>
  </si>
  <si>
    <t>7679914_2R</t>
  </si>
  <si>
    <t>OPLECHOVÁNÍ PROHLUBNĚ Z NEREZ PLECHU TL.2MM VČETNĚ NOSNÉ KONSTRUKCE PLOCHA 54M2</t>
  </si>
  <si>
    <t>v.č.1.009</t>
  </si>
  <si>
    <t>Kompletní provedení prací, výkonů a dodávek dle specifikace PD.  
Cena obsahuje:  
- oplechování a jeho nosná konstrukce  
- ukotvení k tělesu a prohlubni  
- rozměr oplechování nerez plechem 54m2  
- hmotnost ocelového konstrukce 235kg  
- vnitrostaveništní doprava a manipulace  
- lešení  
- povrchová úprava konstrukce</t>
  </si>
  <si>
    <t>78391R</t>
  </si>
  <si>
    <t>OLEJOVÝ NÁTĚR BETONOVÝCH KONSTRUKCÍ</t>
  </si>
  <si>
    <t>dno: 9,8*4,72 
stěny: (9,8+4,72)*2*0,3 
sloupky: (0,35+0,3)*2*0,3*2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</si>
  <si>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</si>
  <si>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Silnoproud</t>
  </si>
  <si>
    <t>74991R</t>
  </si>
  <si>
    <t>PŘIPOJENÍ ESKALÁTORU</t>
  </si>
  <si>
    <t>položka obsahuje připojení kabelů vč.pomocného materiálu</t>
  </si>
  <si>
    <t>74992R</t>
  </si>
  <si>
    <t>Zemnící bod</t>
  </si>
  <si>
    <t>položka obsahuje:  
- dodání a osazení předepsaného zemnícího bodu</t>
  </si>
  <si>
    <t>Dokončovací konstrukce a práce</t>
  </si>
  <si>
    <t>93901R</t>
  </si>
  <si>
    <t>Prostupy v ŽB vaně pro kanalizaci, DN150</t>
  </si>
  <si>
    <t>položka obsahuje:  
- dodání a osazení předepsaného materiálu  
- dodání a osazení utěsnění prostupů dle poznámky na výkrese a popisu v TZ</t>
  </si>
  <si>
    <t>93902R</t>
  </si>
  <si>
    <t>Prostupy v ŽB vaně pro Silnoproud, DN160</t>
  </si>
  <si>
    <t>položka obsahuje:  
- dodání a osazení předepsaného materiálu (bezhalogenové tuhé dvouplášťové korugované chráničky)  
- dodání a osazení utěsnění prostupů dle poznámky na výkrese a popisu v TZ  
- dodání a osazení utěsnění prostoru mezi kabely a chráničkou (trvale plastická bobtnavá těsnící hmota)</t>
  </si>
  <si>
    <t>OST</t>
  </si>
  <si>
    <t>Ostatní</t>
  </si>
  <si>
    <t>OST1R</t>
  </si>
  <si>
    <t>ESKALÁTOR</t>
  </si>
  <si>
    <t>v.č.1.005, v.č.1.001</t>
  </si>
  <si>
    <t>položka obsahuje  
- montáž a dodávku eskalátoru vč.příslušenství, specifikace dle technické zprávy  
- montáž a dodávku pomocného materiálu vč.povrchové úpravy  
- vnitrostaveništní a mimostaveništní dopravu</t>
  </si>
  <si>
    <t xml:space="preserve">  PS 30-04-15</t>
  </si>
  <si>
    <t>Lávka v ŽST Praha Smíchov, Výtah přístup z ulice Nádražní</t>
  </si>
  <si>
    <t>PS 30-04-15</t>
  </si>
  <si>
    <t>Slaboproud</t>
  </si>
  <si>
    <t>75991R</t>
  </si>
  <si>
    <t>PŘIPOJENÍ VÝTAHU</t>
  </si>
  <si>
    <t>VÝTAH</t>
  </si>
  <si>
    <t>v.č.1.001 až v.č.1.006</t>
  </si>
  <si>
    <t>položka obsahuje  
- montáž a dodávku výtahové kabiny  
- kabina bude vybavena dle popisu v technické zprávě  
- montáž a dodávku stroje výtahu  
- montáž a dodávku pomocného materiálu vč.povrchové úpravy  
- vnitrostaveništní a mimostaveništní dopravu</t>
  </si>
  <si>
    <t xml:space="preserve">  PS 30-04-16</t>
  </si>
  <si>
    <t>Lávka v ŽST Praha Smíchov, Eskalátory na nástupiště</t>
  </si>
  <si>
    <t>PS 30-04-16</t>
  </si>
  <si>
    <t>pod podkladní desku: (11,36*3,2*0,3)*3</t>
  </si>
  <si>
    <t>podkladní deska: (11,36*3,2*0,15)*3</t>
  </si>
  <si>
    <t>deska: (10,36*2,2*0,35)*3 
stěny: ((8,66*1,355*0,3*2)-(1,92*1,355*0,3)+(1,92*1,355*0,15)+(2,2*1,355*0,35)+(2,2*2,7*0,35)-(0,84*0,78*0,35))*3 
trámek: ((1,6*0,35*0,4)-(1,6*0,175*0,09))*3</t>
  </si>
  <si>
    <t>2791,7*3/1000</t>
  </si>
  <si>
    <t>47,0*3</t>
  </si>
  <si>
    <t>8,66*1,6*0,1*3</t>
  </si>
  <si>
    <t>vodorovná: 11,36*3,2*3 
svislá: (2,2+9,36+0,15)*2*1,5*3</t>
  </si>
  <si>
    <t>vodorovná: 11,36*3,2*2*3 
svislá: (2,2+9,36+0,15)*2*1,5*2*3</t>
  </si>
  <si>
    <t>svislá: (2,2+0,04+0,04+9,36+0,15)*2*1,5*3</t>
  </si>
  <si>
    <t>vodorovná: 11,36*3,2*2*3</t>
  </si>
  <si>
    <t>Nerez poklop z pororoštu 1,0x1,6m</t>
  </si>
  <si>
    <t>1*3</t>
  </si>
  <si>
    <t>7679916_2R</t>
  </si>
  <si>
    <t>OPLECHOVÁNÍ PROHLUBNĚ Z NEREZ PLECHU TL.2MM VČETNĚ NOSNÉ KONSTRUKCE PLOCHA 32M2</t>
  </si>
  <si>
    <t>v.č.1.012</t>
  </si>
  <si>
    <t>Kompletní provedení prací, výkonů a dodávek dle specifikace PD.  
Cena obsahuje:  
- oplechování a jeho nosná konstrukce  
- ukotvení k tělesu a prohlubni  
- rozměr oplechování nerez plechem 32m2  
- hmotnost ocelového konstrukce 140kg  
- vnitrostaveništní doprava a manipulace  
- lešení  
- povrchová úprava konstrukce</t>
  </si>
  <si>
    <t>dno: 8,66*1,6*3 
stěny: ((1,6+8,66)*2*0,3)*3</t>
  </si>
  <si>
    <t>Prostupy v ŽB vaně pro kanalizaci, DN110</t>
  </si>
  <si>
    <t>2*3</t>
  </si>
  <si>
    <t>Prostupy v ŽB vaně pro Silnoproud, DN110</t>
  </si>
  <si>
    <t>4*3</t>
  </si>
  <si>
    <t xml:space="preserve">  PS 30-04-17</t>
  </si>
  <si>
    <t>Lávka v ŽST Praha Smíchov, Osobní výtah na nástupiště</t>
  </si>
  <si>
    <t>PS 30-04-17</t>
  </si>
  <si>
    <t>v.č.1.001 až v.č.1.015</t>
  </si>
  <si>
    <t>D.2.1.4</t>
  </si>
  <si>
    <t>Mosty, propustky, zdi</t>
  </si>
  <si>
    <t xml:space="preserve">  SO 30-22-01.1</t>
  </si>
  <si>
    <t>SO 30-22-01.1 Lávka pro pěší</t>
  </si>
  <si>
    <t>SO 30-22-01.1</t>
  </si>
  <si>
    <t>02811</t>
  </si>
  <si>
    <t>PRŮZKUMNÉ PRÁCE GEOTECHNICKÉ NA POVRCHU</t>
  </si>
  <si>
    <t>statická zatěžovací zkouška ZS deskou</t>
  </si>
  <si>
    <t>10=10,000 [A]</t>
  </si>
  <si>
    <t>02861</t>
  </si>
  <si>
    <t>PRŮZKUMNÉ PRÁCE PROTIKOROZNÍ A BLUDNÝCH PROUDŮ NA POVRCHU</t>
  </si>
  <si>
    <t>Odborný dozor - zahrnuje veškeré požadavky spojené s objednatelem požadovaným dozorem (Zajišťuje spec. pracoviště dle TP 124)</t>
  </si>
  <si>
    <t>1=1,000 [A]</t>
  </si>
  <si>
    <t>Měření vlivu bludných proudů v průběhu stavby - v rozsahu dle TZ a TKP 25A, SR5/7(S) a ČSN EN 50122-2, ed.2. Zajišťuje spec. pracoviště dle TP 124. včetně protokolu</t>
  </si>
  <si>
    <t>Měření vlivu bludných proudů po dokončení stavby - v rozsahu dle TZ a TKP 25A, SR5/7(S) a ČSN EN 50122-2, ed.2. Zajišťuje spec. pracoviště dle TP 124. včetně závěrečné zprávy dle DEM</t>
  </si>
  <si>
    <t>nedestruktivní systém koroze výztuže - elektroda CMS, kompletní provedení včetně dodávky, montáže a odzkoušení, 6 ks sond á 5 m</t>
  </si>
  <si>
    <t>nedestruktivní systém koroze výztuže - sonda SOK, kompletní provedení včetně dodávky, montáže a odzkoušení. Systém měření korozní rychlosti SOK, 4 ks</t>
  </si>
  <si>
    <t>nedestruktivní systém koroze výztuže - sonda RO, kompletní provedení včetně dodávky, montáže a odzkoušení, čidlo měrného odporu betonu RO, 4 ks</t>
  </si>
  <si>
    <t>nedestruktivní systém koroze výztuže - sonda CPMP, kompletní provedení včetně dodávky, montáže a odzkoušení. Systém pro sledování hloubky průniku agresivních látek, 2ks</t>
  </si>
  <si>
    <t>02910</t>
  </si>
  <si>
    <t>OSTATNÍ POŽADAVKY - ZEMĚMĚŘIČSKÁ MĚŘENÍ</t>
  </si>
  <si>
    <t>geodetické sledování záporového pažení</t>
  </si>
  <si>
    <t>zahrnuje veškeré náklady spojené s objednatelem požadovanými pracemi,    
- pro stanovení orientační investorské ceny určete jednotkovou cenu jako 1% odhadované ceny stavby</t>
  </si>
  <si>
    <t>12373</t>
  </si>
  <si>
    <t>ODKOP PRO SPOD STAVBU SILNIC A ŽELEZNIC TŘ. I</t>
  </si>
  <si>
    <t>natěžení zeminy G3 uložené na stavbě</t>
  </si>
  <si>
    <t>5329,342*0,2=1 065,868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</si>
  <si>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</si>
  <si>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13173A</t>
  </si>
  <si>
    <t>HLOUBENÍ JAM ZAPAŽ I NEPAŽ TŘ. I - BEZ DOPRAVY</t>
  </si>
  <si>
    <t>výkopy dle přílohy č. 311-315</t>
  </si>
  <si>
    <t>predpoklad 70% vykopu  
faze 1:  
OP10: (8,68*29,065+2,55*22,935)/2*3,08=478,583 [A]  
P6-P9: ((35,495-1,91)*35,15+25,95*32,75)/2*1,91+(24,95*16,65+10,74*19,045)/2*2,95+(22,15*13,65+10,665*16,25)/2*2,95+2*5,095*(6+2,525)*2,525/2=3 664,713 [B]  
faze 2  
P5  
(plocha hlavy + plocha lavicky)/2*vyska  
(524,2+327,4)/2*2,48=1 055,984 [C]  
(plocha lavicky + plocha paty)/2*vyska  
 (327,4+169,2)/2*3=744,900 [D]  
faze 3  
P4  
(plocha hlavy + plocha lavicky)/2*vyska  
(327,6+188,7)/2*3,18=820,917 [E]  
(plocha lavicky + plocha paty)/2*vyska  
(188,7+82,1)/2*3=406,200 [F]  
OP1+P2  
(14,14*19,72+16,0*12,28)/2*1,86=442,048 [G]  
Celkem 70%: (A+B+C+D+E+F+G)*0,7=5 329,342 [H]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</si>
  <si>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</si>
  <si>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13173B</t>
  </si>
  <si>
    <t>HLOUBENÍ JAM ZAPAŽ I NEPAŽ TŘ. I - DOPRAVA</t>
  </si>
  <si>
    <t>M3KM</t>
  </si>
  <si>
    <t>předpoklad zpětného využití na stavbě 20% z výkopu, doprava 24km - skladka Úholičky</t>
  </si>
  <si>
    <t>5329,342*0,8*24=102 323,366 [A]</t>
  </si>
  <si>
    <t>Položka zahrnuje samostatnou dopravu zeminy. Množství se určí jako součin kubatutry [m3] a požadované vzdálenosti [km].</t>
  </si>
  <si>
    <t>13183A</t>
  </si>
  <si>
    <t>HLOUBENÍ JAM ZAPAŽ I NEPAŽ TŘ II - BEZ DOPRAVY</t>
  </si>
  <si>
    <t>predpoklad 30% vykopu  
faze 1:  
OP10: (8,68*29,065+2,55*22,935)/2*3,08=478,583 [A]  
P6-P9: ((35,495-1,91)*35,15+25,95*32,75)/2*1,91+(24,95*16,65+10,74*19,045)/2*2,95+(22,15*13,65+10,665*16,25)/2*2,95+2*5,095*(6+2,525)*2,525/2=3 664,713 [B]  
faze 2  
P5  
(plocha hlavy + plocha lavicky)/2*vyska  
(524,2+327,4)/2*2,48=1 055,984 [C]  
(plocha lavicky + plocha paty)/2*vyska  
 (327,4+169,2)/2*3=744,900 [D]  
faze 3  
P4  
(plocha hlavy + plocha lavicky)/2*vyska  
(327,6+188,7)/2*3,18=820,917 [E]  
(plocha lavicky + plocha paty)/2*vyska  
(188,7+82,1)/2*3=406,200 [F]  
OP1+P2  
(14,14*19,72+16,0*12,28)/2*1,86=442,048 [G]  
Celkem 30%: (A+B+C+D+E+F+G)*0,3=2 284,004 [H]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</si>
  <si>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</si>
  <si>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13183B</t>
  </si>
  <si>
    <t>HLOUBENÍ JAM ZAPAŽ I NEPAŽ TŘ. II - DOPRAVA</t>
  </si>
  <si>
    <t>předpoklad využití 0%, doprava 24km - skladka Úholičky</t>
  </si>
  <si>
    <t>2284,004*24=54 816,096 [A]</t>
  </si>
  <si>
    <t>17120</t>
  </si>
  <si>
    <t>ULOŽENÍ SYPANINY DO NÁSYPŮ A NA SKLÁDKY BEZ ZHUTNĚNÍ</t>
  </si>
  <si>
    <t>uložení G3 zemin na deponii stavby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</si>
  <si>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</si>
  <si>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zásyp výkopů a konstrukcí z vhodného materiálu získaného při výkopech (zeminy třídy G3) v souladu s požadavky předpisu SŽ S4 (v prostoru kolejiště) a s požadavky na založení navazujících konstrukcí ve výkopu (Edef,min = 70 MPa, E2/E1 &lt; 2,2)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</si>
  <si>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</si>
  <si>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</si>
  <si>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</si>
  <si>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výkopů a konstrukcí v souladu s požadavky předpisu SŽ S4 (v prostoru kolejiště) a s požadavky na založení navazujících konstrukcí ve výkopu (Edef,min = 70 MPa, E2/E1 &lt; 2,2)</t>
  </si>
  <si>
    <t>vykop I, vykop II, znovu-uziti, zaklady, OP1, driky, schody NK, vana Nadrazni, vany schodiste  
5329,342+2284,004-1065,868-467,45-28,774-1,25*0,65*5,3*12-1,25*0,65*1,0*3-0,65*7,75*1,0-0,4*0,4*2*3*0,75-0,72*3*1,85-55,86*1,7-3*20,6*1,5=5 799,726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</si>
  <si>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</si>
  <si>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224324</t>
  </si>
  <si>
    <t>PILOTY ZE ŽELEZOBETONU C25/30</t>
  </si>
  <si>
    <t>C25/30 - XA1</t>
  </si>
  <si>
    <t>76,3=76,300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</si>
  <si>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   
- zhotovení nepropustného, mrazuvzdorného betonu a betonu požadované trvanlivosti a vlastností   
- užití potřebných přísad a technologií výroby betonu   
- zřízení pracovních a dilatačních spar, včetně potřebných úprav, výplně, vložek, opracování, očištění a ošetření   
- bednění  požadovaných  konstr. (i ztracené) s úpravou  dle požadované  kvality povrchu betonu, včetně odbedňovacích a odskružovacích prostředků   
- podpěrné  konstr. (skruže) a lešení všech druhů pro bednění, uložení čerstvého betonu, výztuže a doplňkových konstr., vč. požadovaných otvorů, ochranných a bezpečnostních opatření a základů těchto konstrukcí a lešení   
- vytvoření kotevních čel, kapes, nálitků, a sedel   
- zřízení  všech  požadovaných  otvorů, kapes, výklenků, prostupů, dutin, drážek a pod., vč. ztížení práce a úprav  kolem nich   
- úpravy pro osazení výztuže, doplňkových konstrukcí a vybavení   
- úpravy povrchu pro položení požadované izolace, povlaků a nátěrů, případně vyspravení   
- upevnění kotevních prvků a doplňkových konstrukcí   
- nátěry zabraňující soudržnost betonu a bednění   
- výplň, těsnění  a tmelení spar a spojů   
- opatření  povrchů  betonu  izolací  proti zemní vlhkosti v částech, kde přijdou do styku se zeminou nebo kamenivem   
- případné zřízení spojovací vrstvy u základů   
- úpravy pro osazení zařízení ochrany konstrukce proti vlivu bludných proudů   
- objem betonu pro přebetonování a nadbetonování, který se nepřičítá ke stanovenému objemu výplně piloty   
- ukončení piloty pod ústím vrtu a vyplnění zbývající části sypaninou nebo kamenivem   
- odbourání a odstranění znehodnocené části výplně a úprava hlavy piloty před výstavbou další konstrukční části   
- zřízení výplně piloty pod hladinou vody   
- veškerý materiál, výrobky a polotovary, včetně mimostaveništní a vnitrostaveništní dopravy   
- nezahrnuje dodání a osazení výztuže, nezahrnuje vrty</t>
  </si>
  <si>
    <t>224365</t>
  </si>
  <si>
    <t>VÝZTUŽ PILOT Z OCELI 10505, B500B</t>
  </si>
  <si>
    <t>7,1985=7,199 [A]</t>
  </si>
  <si>
    <t>položka zahrnuje:   
- veškerý materiál, výrobky a polotovary, včetně mimostaveništní a vnitrostaveništní dopravy   
- dodání betonářské výztuže v požadované kvalitě, stříhání, řezání, ohýbání a spojování do všech požadovaných tvarů (vč. armakošů) a uložení s požadovaným zajištěním polohy a krytí výztuže betonem   
- veškeré svary nebo jiné spoje výztuže   
- pomocné konstrukce a práce pro osazení a upevnění výztuže   
- zednické výpomoci pro montáž betonářské výztuže   
- úpravy výztuže pro osazení doplňkových konstrukcí   
- ochranu výztuže do doby jejího zabetonování   
- úpravy výztuže pro zřízení kotevních prvků, závěsných ok a doplňkových konstrukcí   
- veškerá opatření pro zajištění soudržnosti výztuže a betonu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   
- separaci výztuže   
- osazení měřících zařízení a úpravy pro ně   
- osazení měřících skříní nebo míst pro měření bludných proudů</t>
  </si>
  <si>
    <t>22694</t>
  </si>
  <si>
    <t>ZÁPOROVÉ PAŽENÍ Z KOVU DOČASNÉ</t>
  </si>
  <si>
    <t>záporové pažení výkopu fáze 1, dodávka včetně dočasného zábradlí a jeho dřevěných prvků</t>
  </si>
  <si>
    <t>5,42+2,178+0,150=7,748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</si>
  <si>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</si>
  <si>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</si>
  <si>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</si>
  <si>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92,5=92,500 [A]</t>
  </si>
  <si>
    <t>položka zahrnuje osazení pažin bez ohledu na druh, jejich opotřebení a jejich odstranění</t>
  </si>
  <si>
    <t>227831</t>
  </si>
  <si>
    <t>MIKROPILOTY KOMPLET D DO 150MM NA POVRCHU</t>
  </si>
  <si>
    <t>pazeni faze 1</t>
  </si>
  <si>
    <t>4*9,5=38,000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</si>
  <si>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</si>
  <si>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26114</t>
  </si>
  <si>
    <t>VRTY PRO KOTVENÍ, INJEKTÁŽ A MIKROPILOTY NA POVRCHU TŘ. I D DO 200MM</t>
  </si>
  <si>
    <t>MP: 9,5*4-21,6=16,400 [A]</t>
  </si>
  <si>
    <t>položka zahrnuje:   
přemístění, montáž a demontáž vrtných souprav   
svislou dopravu zeminy z vrtu   
vodorovnou dopravu zeminy bez uložení na skládku   
případně nutné pažení dočasné (včetně odpažení) i trvalé</t>
  </si>
  <si>
    <t>26124</t>
  </si>
  <si>
    <t>VRTY PRO KOTVENÍ, INJEKTÁŽ A MIKROPILOTY NA POVRCHU TŘ. II D DO 200MM</t>
  </si>
  <si>
    <t>Y1770S7: 123=123,000 [A]  
TI: 13*2,5=32,500 [B]  
MP: 4*5,4=21,600 [C]  
Celkem: A+B+C=177,100 [D]</t>
  </si>
  <si>
    <t>26144</t>
  </si>
  <si>
    <t>VRTY PRO KOTVENÍ, INJEKTÁŽ A MIKROPILOTY NA POVRCHU TŘ. IV D DO 200MM</t>
  </si>
  <si>
    <t>TI skrz konstrukci tunelu</t>
  </si>
  <si>
    <t>13*1,5=19,500 [A]</t>
  </si>
  <si>
    <t>264128</t>
  </si>
  <si>
    <t>VRTY PRO PILOTY TŘ. I D DO 600MM</t>
  </si>
  <si>
    <t>vrty pro pazeni: 100-52,28=47,720 [A]</t>
  </si>
  <si>
    <t>položka zahrnuje:   
- zřízení vrtu, svislou a vodorovnou dopravu zeminy bez uložení na skládku, vrtací práce zapaž. i nepaž. vrtu   
- čerpání vody z vrtu, vyčištění vrtu   
- zabezpečení vrtacích prací   
- dopravu, nájem, provoz a přemístění, montáž a demontáž vrtacích zařízení a dalších mechanismů   
- lešení a podpěrné konstrukce pro práci a manipulaci s vrtacím zařízení a dalších mechanismů   
- vrtací plošiny vč. zemních prací, zpevnění, odvodnění a pod.   
- v případě zapažení dočasnými pažnicemi jejich opotřebení   
- v případě zapažení suspenzí veškeré hospodaření s ní   
- nezahrnuje zapažení trvalými pažnicemi   
- nezahrnuje uložení zeminy na skládku a poplatek za skládku   
nevykazuje se hluché vrtání</t>
  </si>
  <si>
    <t>264228</t>
  </si>
  <si>
    <t>VRTY PRO PILOTY TŘ. II D DO 600MM</t>
  </si>
  <si>
    <t>vrty pro pazeni v F6: 5,52*8+4,02+2,55+1,55=52,280 [A]</t>
  </si>
  <si>
    <t>264241</t>
  </si>
  <si>
    <t>VRTY PRO PILOTY TŘ. II D DO 1000MM</t>
  </si>
  <si>
    <t>159=159,000 [A]</t>
  </si>
  <si>
    <t>27211</t>
  </si>
  <si>
    <t>ZÁKLADY Z DÍLCŮ BETONOVÝCH</t>
  </si>
  <si>
    <t>dodání základů z prvků ztraceného bednění včetně jejich výplně betonem, založení zazdění mezi OP1 a pilířem P2</t>
  </si>
  <si>
    <t>1. řada tl. 0,5 m: 23,5*0,5*0,25=2,938 [A]  
2.+3. řada tl. 0,4 m: 23,5*0,4*0,5=4,700 [B]  
Celkem: A+B=7,638 [C]</t>
  </si>
  <si>
    <t>- dodání  dílce  požadovaného  tvaru  a  vlastností,  jeho  skladování,  doprava  a  osazení  do 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</si>
  <si>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C30/37 - XF1</t>
  </si>
  <si>
    <t>295,16+97,36+13,94+36,27+14,72=457,450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</si>
  <si>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</si>
  <si>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A2+A4: 2*15,178=30,356 [A]  
A1+A3: 2*15,204=30,408 [B]  
B2+B4: 2*5,864=11,728 [C]  
B1+B3: 2*5,876=11,752 [D]  
C: 2,545=2,545 [E]  
D2+D3: 2*2,610=5,220 [F]  
D1: 2,623=2,623 [G]  
NK-D1: 2,707=2,707 [H]  
Celkem: A+B+C+D+E+F+G+H=97,339 [I]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</si>
  <si>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</si>
  <si>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285377</t>
  </si>
  <si>
    <t>KOTVENÍ NA POVRCHU Z PŘEDPÍNACÍ VÝZTUŽE DL. DO 9M</t>
  </si>
  <si>
    <t>7=7,000 [A]</t>
  </si>
  <si>
    <t>položka zahrnuje dodávku předepsané kotvy, případně její protikorozní úpravu, její osazení do vrtu, zainjektování a napnutí, případně opěrné desky   
nezahrnuje vrty</t>
  </si>
  <si>
    <t>285378</t>
  </si>
  <si>
    <t>KOTVENÍ NA POVRCHU Z PŘEDPÍNACÍ VÝZTUŽE DL. DO 10M</t>
  </si>
  <si>
    <t>5=5,000 [A]</t>
  </si>
  <si>
    <t>285379</t>
  </si>
  <si>
    <t>PŘÍPLATEK ZA DALŠÍ 1M KOTVENÍ NA POVRCHU Z PŘEDPÍNACÍ VÝZTUŽE</t>
  </si>
  <si>
    <t>5*2=10,000 [A]</t>
  </si>
  <si>
    <t>položka zahrnuje příplatek k ceně kotvy za další 1m přes 10m   
zahrnuje dodávku 1m předepsané kotvy, případně její protikorozní úpravu, její osazení do vrtu, zainjektování a napnutí</t>
  </si>
  <si>
    <t>288311</t>
  </si>
  <si>
    <t>TRYSKOVÁ INJEKTÁŽ D SLOUPU DO 800MM DL VRTU DO 4M NA POVRCHU</t>
  </si>
  <si>
    <t>TI pro zajištění základové spáry zavazadlového tunelu</t>
  </si>
  <si>
    <t>13*3,1415*1,2^2/4*2,5=36,756 [A]</t>
  </si>
  <si>
    <t>Položka zahrnuje veškerý materiál, výrobky a polotovary, včetně mimostaveništní a vnitrostaveništní dopravy (rovněž přesuny), včetně naložení a složení, případně s uložením.</t>
  </si>
  <si>
    <t>Svislé konstrukce</t>
  </si>
  <si>
    <t>31717</t>
  </si>
  <si>
    <t>KOVOVÉ KONSTRUKCE PRO KOTVENÍ ŘÍMSY</t>
  </si>
  <si>
    <t>talířové kotvy pro kotvení bloků osvětlení</t>
  </si>
  <si>
    <t>1,412*28=39,536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</si>
  <si>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</si>
  <si>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</si>
  <si>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</si>
  <si>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kotevní bloky pro stožáry osvětlení C30/37 - XC3, XF1</t>
  </si>
  <si>
    <t>0,5*0,5*0,18*7=0,315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</si>
  <si>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</si>
  <si>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317365</t>
  </si>
  <si>
    <t>VÝZTUŽ ŘÍMS Z OCELI 10505, B500B</t>
  </si>
  <si>
    <t>výztuž kotevních bloků osvětlení</t>
  </si>
  <si>
    <t>0,055298=0,055 [A]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</si>
  <si>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výztuže,   
- separaci výztuže,   
- osazení měřících zařízení a úpravy pro ně,   
- osazení měřících skříní nebo míst pro měření bludných proudů.</t>
  </si>
  <si>
    <t>334326</t>
  </si>
  <si>
    <t>MOSTNÍ PILÍŘE A STATIVA ZE ŽELEZOVÉHO BETONU DO C40/50</t>
  </si>
  <si>
    <t>102,15+52,36+14,07+27,82+27,41+13,47=237,280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</si>
  <si>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</si>
  <si>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334365</t>
  </si>
  <si>
    <t>VÝZTUŽ MOSTNÍCH PILÍŘŮ A STATIV Z OCELI 10505, B500B</t>
  </si>
  <si>
    <t>A2+A4: 2*3,785=7,570 [A]  
A1+A3: 3,881+3,884=7,765 [B]  
B2+B4: 2*1,931=3,862 [C]  
B1+B3: 1,982+1,987=3,969 [D]  
C: 0,649=0,649 [E]  
D2+D3: 2*1,466=2,932 [F]  
D1: 1,503=1,503 [G]  
P3.1: 1,28=1,280 [H]  
P3.2: 0,98=0,980 [I]  
P4: 1,96=1,960 [J]  
Celkem: A+B+C+D+E+F+G+H+I+J=32,470 [K]</t>
  </si>
  <si>
    <t>34223</t>
  </si>
  <si>
    <t>STĚNY A PŘÍČKY VÝPLŇ A ODDĚL Z CIHEL PÁLENÝCH</t>
  </si>
  <si>
    <t>zazdeni prostoru mezi pilirem P2 a OP1</t>
  </si>
  <si>
    <t>prumerna vyska 2,35 m  
22,1*0,3*2,35=15,581 [A]</t>
  </si>
  <si>
    <t>348325</t>
  </si>
  <si>
    <t>ZÁBRADLÍ A ZÁBRADELNÍ ZÍDKY ZE ŽELEZOBETONU C30/37</t>
  </si>
  <si>
    <t>severní a jižní betonové zábradlí z betonu C30/37 - XF2, XD1</t>
  </si>
  <si>
    <t>dil D1-1+2+3: 11,167+24,665+25,538=61,370 [A]  
dil D2: 12,945=12,945 [B]  
dil D3: 30,177=30,177 [C]  
Celkem: A+B+C=104,492 [D]</t>
  </si>
  <si>
    <t>- dodání  čerstvého  betonu  (betonové  směsi)  požadované  kvality,  jeho  uložení  do požadovaného tvaru při jakékoliv hustotě výztuže, konzistenci čerstvého betonu a způsobu hutnění, ošetření a ochranu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zřízení  všech  požadovaných  otvorů, kapes, výklenků, prostupů, dutin, drážek a pod., vč. ztížení práce a úprav  kolem nich,   
- úpravy pro osazení výztuže, kotevních, doplňkových konstrukcí a vybavení,   
- úpravy povrchu pro položení požadované izolace, povlaků a nátěrů, případně vyspravení,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proudů.   
- případné zřízení spojovací vrstvy u základů,   
- úpravy pro osazení zařízení ochrany konstrukce proti vlivu bludných proudů.</t>
  </si>
  <si>
    <t>348365</t>
  </si>
  <si>
    <t>VÝZTUŽ ZÁBRADLÍ A ZÁBRADELNÍCH ZÍDEK Z OCELI 10505, B500B</t>
  </si>
  <si>
    <t>vyztuz zabradli viz NK  
doplnkova vyztuz nik a dilataci: 104,492*0,04=4,180 [A]</t>
  </si>
  <si>
    <t>R318967</t>
  </si>
  <si>
    <t>ZDI ODDĚLOVACÍ A OHRADNÍ Z DÍLCŮ SKLENĚNÝCH</t>
  </si>
  <si>
    <t>dodávka a montáž kompletní konstrukce protidotykových ochran, včetně ocelových částí, kotvení, PKO, výplně ze skla vč. povrchové úpravy, lemovacích profilů, tmelů aj.</t>
  </si>
  <si>
    <t>10,5+9+9+15=43,500 [A]</t>
  </si>
  <si>
    <t>Položka zahrnuje veškerý materiál včetně spojovacího a těsnícího, výrobky a polotovary, včetně mimostaveništní a vnitrostaveništní dopravy (rovněž přesuny), včetně naložení a složení, případně s uložením.</t>
  </si>
  <si>
    <t>R342175</t>
  </si>
  <si>
    <t>STĚNY A PŘÍČKY VÝPLŇ A ODDĚL Z KOV DÍLCŮ Z NEREZ OCELI</t>
  </si>
  <si>
    <t>kompletní dodávka systému opláštění zděné konstrukce mezi OP1 a P2, včetně zřízení zamykatelných přístupových dveří</t>
  </si>
  <si>
    <t>1,45+42,78+10,42=54,650 [A]</t>
  </si>
  <si>
    <t>- dílenská dokumentace, včetně technologického předpisu spojování,   
- dodání  materiálu  v požadované kvalitě a výroba konstrukce i dílenská (včetně  pomůcek,  přípravků a prostředků pro výrobu) bez ohledu na náročnost a její hmotnost, dílenská montáž,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jakákoliv doprava a manipulace dílců  a  montážních  sestav,  včetně  dopravy konstrukce z výrobny na stavbu,   
- montáž konstrukce na staveništi, včetně montážních prostředků a pomůcek a zednických výpomocí,                      
- montážní dokumentace včetně technologického předpisu montáže,   
- výplň, těsnění a tmelení spar a spojů,   
- čištění konstrukce a odstranění všech vrubů (vrypy, otlačeniny a pod.),   
- veškeré druhy opracování povrchů,    
- veškeré druhy dílenských základů,   
- všechny druhy ocelového kotvení,   
- dílenskou přejímku a montážní prohlídku, včetně požadovaných dokladů,   
- zřízení kotevních otvorů nebo jam, nejsou-li částí jiné konstrukce, jejich úpravy, očištění a ošetření,   
- osazení kotvení nebo přímo částí konstrukce do podpůrné konstrukce nebo do zeminy,   
- výplň kotevních otvorů  (příp.  podlití  patních  desek)  maltou,  betonem  nebo  jinou speciální hmotou, vyplnění jam zeminou,   
- ošetření kotevní oblasti proti vzniku trhlin, vlivu povětrnosti a pod.,   
- osazení nivelačních značek, včetně jejich zaměření, označení znakem výrobce a vyznačení letopočtu.   
Dokumentace pro zadání stavby může dále předepsat že cena položky ještě obsahuje například:   
- zvláštní spojovací prostředky, rozebíratelnost konstrukce,   
- osazení měřících zařízení a úpravy pro ně,   
- ochranná opatření před účinky bludných proudů,   
- ochranu před přepětím.</t>
  </si>
  <si>
    <t>R348967</t>
  </si>
  <si>
    <t>PROVIZORNÍ ZÁBRADLÍ - TYP 1</t>
  </si>
  <si>
    <t>dodávka a montáž kompletní konstrukce provizorního zábradlí včetně prvků pro osazení svítidel, včetně ocelových částí, kotvení, PKO, výplně ze skla vč. povrchové úpravy, lemovacích profilů, tmelů aj.   
typ 1 - zábradlí s funkcí protidotykové zábrany - výška 1,8 m od pochozí plochy (včetně zábradlí díl 8)   
PKO - ŽSP+ONS92</t>
  </si>
  <si>
    <t>14,1+9,1+9,1+9,1+2,86=44,260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</si>
  <si>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</si>
  <si>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PROVIZORNÍ ZÁBRADLÍ - TYP 2</t>
  </si>
  <si>
    <t>dodávka a montáž kompletní konstrukce provizorního zábradlí včetně prvků pro osazení svítidel, včetně ocelových částí, kotvení, PKO, výplně ze skla vč. povrchové úpravy, lemovacích profilů, tmelů aj.   
typ 2 - zábradlí běžné - výška 1,2 m od pochozí plochy   
PKO - ŽSP+ONS92</t>
  </si>
  <si>
    <t>4,255+3,215+3,2+3,225+2,9+2,935+3,115+10,82+5,37+4=43,035 [A]</t>
  </si>
  <si>
    <t>PROVIZORNÍ ZÁBRADLÍ - TYP 3</t>
  </si>
  <si>
    <t>dodávka a montáž kompletní konstrukce provizorního zábradlí včetně prvků pro osazení svítidel, včetně ocelových částí, kotvení, PKO, výplně ze skla vč. povrchové úpravy, lemovacích profilů, tmelů aj.   
typ 3 - zábradlí 1,2 m osazené na eskalátor    
PKO - ŽSP+ONS92</t>
  </si>
  <si>
    <t>3*2+2,255=8,255 [A]</t>
  </si>
  <si>
    <t>PROVIZORNÍ ZÁBRADLÍ - TYP 4</t>
  </si>
  <si>
    <t>dodávka a montáž kompletní konstrukce provizorního zábradlí včetně prvků pro osazení svítidel, včetně ocelových částí, kotvení, PKO, výplně ze skla vč. povrchové úpravy, lemovacích profilů, tmelů aj.   
typ 4 - zábradlí kotvené z vrchu, výšky 1,2 m - díl 4   
PKO - ŽSP+ONS92</t>
  </si>
  <si>
    <t>7,4=7,400 [A]</t>
  </si>
  <si>
    <t>PROVIZORNÍ ZÁBRADLÍ - TYP 5</t>
  </si>
  <si>
    <t>dodávka a montáž kompletní konstrukce provizorního zábradlí včetně prvků pro osazení svítidel, včetně ocelových částí, kotvení, PKO, výplně ze skla vč. povrchové úpravy, lemovacích profilů, tmelů aj.   
typ 5 - zábradlí s integrovanými úchyty pro odvodnění lávky - díl 6   
PKO - ŽSP+ONS92</t>
  </si>
  <si>
    <t>4,35=4,350 [A]</t>
  </si>
  <si>
    <t>PROVIZORNÍ ZÁBRADLÍ - TYP 6</t>
  </si>
  <si>
    <t>dodávka a montáž kompletní konstrukce provizorního zábradlí včetně prvků pro osazení svítidel, včetně ocelových částí, kotvení, PKO, výplně ze skla vč. povrchové úpravy, lemovacích profilů, tmelů aj.   
typ 6 - zábradlí výsky 1,82 m - díl 7   
PKO - ŽSP+ONS92</t>
  </si>
  <si>
    <t>0,9=0,900 [A]</t>
  </si>
  <si>
    <t>Vodorovné konstrukce</t>
  </si>
  <si>
    <t>421325</t>
  </si>
  <si>
    <t>MOSTNÍ NOSNÉ DESKOVÉ KONSTRUKCE ZE ŽELEZOBETONU C30/37</t>
  </si>
  <si>
    <t>lávka k výtahu, lemovaci prah NK C30/37 - XF2, XD1</t>
  </si>
  <si>
    <t>19,17+1,04+2,94+3,15+6,29=32,590 [A]</t>
  </si>
  <si>
    <t>421326</t>
  </si>
  <si>
    <t>MOSTNÍ NOSNÉ DESKOVÉ KONSTRUKCE ZE ŽELEZOBETONU C40/50</t>
  </si>
  <si>
    <t>příčníky a deska mostovky C35/45 - XF2, XD1</t>
  </si>
  <si>
    <t>458,75+262,86+800,08=1 521,690 [A]</t>
  </si>
  <si>
    <t>421365</t>
  </si>
  <si>
    <t>VÝZTUŽ MOSTNÍ DESKOVÉ KONSTRUKCE Z OCELI 10505, B500B</t>
  </si>
  <si>
    <t>výztuž mostovky včetně výztuže betonového zábradlí</t>
  </si>
  <si>
    <t>7,778+100,245+5,259+5,767+38,267+2,355+24,388+150,824+8,901+2,899=346,683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</si>
  <si>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74.   
- povrchovou antikorozní úpravu výztuže,   
- separaci výztuže,   
- osazení měřících zařízení a úpravy pro ně,   
- osazení měřících skříní nebo míst pro měření bludných proudů.</t>
  </si>
  <si>
    <t>42838</t>
  </si>
  <si>
    <t>KLOUB ZE ŽELEZOBETONU VČET VÝZTUŽE</t>
  </si>
  <si>
    <t>výztuž vykázána zvlášť 936502</t>
  </si>
  <si>
    <t>1,6*16+7,55+3,5+4,0+1,6+1,4=43,650 [A]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</si>
  <si>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</si>
  <si>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42861</t>
  </si>
  <si>
    <t>MOSTNÍ LOŽISKA ELASTOMEROVÁ PRO ZATÍŽ DO 1,0MN</t>
  </si>
  <si>
    <t>2*2=4,000 [A]</t>
  </si>
  <si>
    <t>- výrobní dokumentaci, jde-li o ložisko individuálně vyráběné   
- dodání kompletních ložisek požadované kvality   
- přípravu, očištění a úpravy úložných ploch   
- osazení ložisek podle předepsaného technologického předpisu bez ohledu na způsob uložení a kotvení   
- uložení do malty jakéhokoliv druhu včetně dodávky této malty   
- uložení na plastické vložky nebo maltu včetně dodávky této vložky nebo malty   
- uložení na vrstvu plastbetonové malty nebo podobné vrstvy jako ochranu proti průchodu bludných proudů   
- vyplnění kotevních otvorů   
- lešení a podpěrné konstrukce   
- tmelení, těsnění a výplně spar   
- nastavení ložisek a odborná prohlídka   
- dočasné zpevnění nebo naopak dočasné uvolnění ložisek   
- opatření ložisek znakem výrobce a typovým číslem   
- úpravy, očištění a ošetření okolí ložisek   
- přiměřeným způsobem je nutné zahrnout ustanovení pro TMCH 94 pro kovové konstrukce.</t>
  </si>
  <si>
    <t>43419</t>
  </si>
  <si>
    <t>SCHODIŠŤOVÉ STUPNĚ, Z DÍLCŮ KAMENNÝCH</t>
  </si>
  <si>
    <t>stupnice a podesty schodiště, tl. 30 mm</t>
  </si>
  <si>
    <t>stupnice: 0,33*595,14*0,03=5,892 [A]  
podesty: 38,14*0,03=1,144 [B]  
Celkem: A+B=7,036 [C]</t>
  </si>
  <si>
    <t>podstupnice tl. 20 mm</t>
  </si>
  <si>
    <t>640,92*0,15*0,02=1,923 [A]</t>
  </si>
  <si>
    <t>451313</t>
  </si>
  <si>
    <t>PODKLADNÍ A VÝPLŇOVÉ VRSTVY Z PROSTÉHO BETONU C16/20</t>
  </si>
  <si>
    <t>podkladni beton C16/20 - X0, ložní vrstva pod dlažbu C16/20n - XF1</t>
  </si>
  <si>
    <t>podkladní betony 36,12+16,1+3,65+5,79+3,78=65,440 [A]  
lože dlažby (215,605+253,052+797,571+37,372)*0,03=39,108 [B]  
Celkem: A+B=104,548 [C]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</si>
  <si>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</si>
  <si>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45152</t>
  </si>
  <si>
    <t>PODKLADNÍ A VÝPLŇOVÉ VRSTVY Z KAMENIVA DRCENÉHO</t>
  </si>
  <si>
    <t>podkladní vrstva dlažby prům tl. 125 mm</t>
  </si>
  <si>
    <t>(195,123+231,167+754,540)*0,125=147,604 [A]  
NK-vytah (prum tl. 135 mm): 0,135*31,839=4,298 [B]  
Celkem: A+B=151,902 [C]</t>
  </si>
  <si>
    <t>položka zahrnuje dodávku předepsaného kameniva, mimostaveništní a vnitrostaveništní dopravu a jeho uložení   
není-li v zadávací dokumentaci uvedeno jinak, jedná se o nakupovaný materiál</t>
  </si>
  <si>
    <t>457324</t>
  </si>
  <si>
    <t>VYROVNÁVACÍ A SPÁD ŽELEZOBETON DO C25/30</t>
  </si>
  <si>
    <t>spádová vrstva mostovky</t>
  </si>
  <si>
    <t>schodiste Nadrazni: 76,530=76,530 [A]  
vyrovnani mostovky:   
NK-D1+2+3: 14,879+16,427+54,754=86,060 [B]  
Celkem: A+B=162,590 [C]</t>
  </si>
  <si>
    <t>457365</t>
  </si>
  <si>
    <t>VÝZTUŽ VYROV A SPÁD BETONU Z OCELI 10505, B500B</t>
  </si>
  <si>
    <t>výztuž v místě schodiště do ulice Nádražní</t>
  </si>
  <si>
    <t>10,822=10,822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</si>
  <si>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povrchovou antikorozní úpravu výztuže,   
- separaci výztuže</t>
  </si>
  <si>
    <t>45747</t>
  </si>
  <si>
    <t>VYROVNÁVACÍ A SPÁD VRSTVY Z MALTY ZVLÁŠTNÍ (PLASTMALTA)</t>
  </si>
  <si>
    <t>elektroizolační výplň pro osazení trnů vrubového kloubu a výplň mezi NK a pilíři</t>
  </si>
  <si>
    <t>0,15+0,072+0,045+0,047+0,12+0,018=0,452 [A]</t>
  </si>
  <si>
    <t>položka zahrnuje:   
- dodání zvláštní malty (plastmalty) předepsané kvality a její rozprostření v předepsané tloušťce a v předepsaném tvaru</t>
  </si>
  <si>
    <t>465512</t>
  </si>
  <si>
    <t>DLAŽBY Z LOMOVÉHO KAMENE NA MC</t>
  </si>
  <si>
    <t>žulová dlažba tl. 60 mm dle specifikace v TZ</t>
  </si>
  <si>
    <t>NK-D1+2+3: (215,605+253,052+797,571)*0,06=75,974 [A]  
NK-vytah: 37,372*0,06=2,242 [B]  
Celkem: A+B=78,216 [C]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</si>
  <si>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</si>
  <si>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465922</t>
  </si>
  <si>
    <t>DLAŽBY Z BETONOVÝCH DLAŽDIC NA MC</t>
  </si>
  <si>
    <t>odláždění v uzavřeném prostoru mezi OP1 a P2</t>
  </si>
  <si>
    <t>74,56=74,560 [A]</t>
  </si>
  <si>
    <t>- úpravu podkladu   
- zřízení spojovací vrstvy   
- zřízení lože dlažby z předepsaného materiálu   
- dodávku a uložení dlažby, ev. předlažby, do předepsaného tvaru z pohledové úpravy   
- spárování, těsnění, tmelení a vyplnění spar případně s vyklínováním   
- úprava povrchu pro odvedení srážkové vody</t>
  </si>
  <si>
    <t>R421326</t>
  </si>
  <si>
    <t>PRYŽOVÉ MATRICE DO BEDNĚNÍ</t>
  </si>
  <si>
    <t>plocha:  
D1+D2+D3: 191*1,088+212+253+802=1 474,808 [A]  
pricniky:  
D3 = 66,7*1.5*2=200,100 [B]  
D2 = 24,4*1.5*2=73,200 [C]  
D1 = 18,1*1.5*2=54,300 [D]  
pilire:  
P4-P9 (obvod prumerny * vyska): 5,0*6,0*13=390,000 [E]  
OP10: 4,6*6*3=82,800 [F]  
P3.1+P3.2: 9,94*4,04+5,65*6,8=78,578 [G]  
Celkem: A+B+C+D+E+F+G=2 353,786 [H]</t>
  </si>
  <si>
    <t>- dodání matric včetně jejich dopravy, přemisťování na pracovišti a dalších potřebných procesů souvisejících s jejich osazením do bednění pro možnost betonáže v požadované pohledové kvalitě povrchu betonu   
- v rámci položky se předpokládá znovuvyužití matric   
- kontrola připravenosti bednění a vyztuže pro provedení betonáže   
- všechny potřebné pomůcky, stroje, nářadí a pomocný materiál</t>
  </si>
  <si>
    <t>R43419</t>
  </si>
  <si>
    <t>ATYPICKÉ MŘÍŽE ODVODŇOVACÍCH ŽLABŮ</t>
  </si>
  <si>
    <t>mříže odvodňovacích žlabu z kamene tl. 20 mm</t>
  </si>
  <si>
    <t>114,5=114,500 [A]</t>
  </si>
  <si>
    <t>R45131</t>
  </si>
  <si>
    <t>PODKL A VÝPLŇ VRSTVY Z BETONU ZVLÁŠTNÍHO (PLASTBETON)</t>
  </si>
  <si>
    <t>výplň jedné z kapes MZ pomocí plastbetonu s elektroizolačními vlastnostmi</t>
  </si>
  <si>
    <t>typ A: 0,0156*44,79=0,699 [A]  
typ B: (0,0603*1,515+0,0152*0,85)*3=0,313 [B]  
typ C: 0,0184*3,55=0,065 [C]  
typ F: 0,0661*1,4=0,093 [D]  
Celkem: A+B+C+D=1,170 [E]</t>
  </si>
  <si>
    <t>R457368</t>
  </si>
  <si>
    <t>VÝZTUŽ VYROV A SPÁD BETONU ZE SVAŘ SÍTÍ KOMPOZITNÍCH</t>
  </si>
  <si>
    <t>čedičová kompozitní síť, prům 6 mm - 150x150 mm</t>
  </si>
  <si>
    <t>přesahy a prořezy 15%:  
(195,123+231,167+754,540)*1,15=1 357,955 [A]</t>
  </si>
  <si>
    <t>položka zahrnuje:   
- dodání výztuže ze svařovaných sítí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povrchovou antikorozní úpravu výztuže,   
- separaci výztuže</t>
  </si>
  <si>
    <t>Komunikace</t>
  </si>
  <si>
    <t>575F43</t>
  </si>
  <si>
    <t>LITÝ ASFALT MA IV (OCHRANA MOSTNÍ IZOLACE) 11 TL. 35MM MODIFIK</t>
  </si>
  <si>
    <t>195,123+231,167+754,540+31,839=1 212,669 [A]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</si>
  <si>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</si>
  <si>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Úprava povrchů, podlahy, výplně otvorů</t>
  </si>
  <si>
    <t>626222</t>
  </si>
  <si>
    <t>REPROFIL VODOR PLOCH SHORA SANAČ MALTOU DVOUVRST TL DO 50MM</t>
  </si>
  <si>
    <t>Spádová vrstva mostovky v rozsahu tlouštěk 20-50 mm. Vrstva reprofilační malty je vyztužena kompozitní kari sítí viz položka R457368</t>
  </si>
  <si>
    <t>D1+D2+D3: 19,846+30,966+117,610=168,422 [A]</t>
  </si>
  <si>
    <t>položka zahrnuje:   
dodávku veškerého materiálu potřebného pro předepsanou úpravu v předepsané kvalitě   
nutné vyspravení podkladu, případně zatření spar zdiva   
položení vrstvy v předepsané tloušťce   
potřebná lešení a podpěrné konstrukce</t>
  </si>
  <si>
    <t>trvalé zařízení pro sledování vlivu BP</t>
  </si>
  <si>
    <t>50=50,000 [A]</t>
  </si>
  <si>
    <t>1. Položka obsahuje:   
 – proražení otvoru zdivem o průřezu od 0,01 do 0,025m2   
 – úpravu a začištění omítky po montáži vedení   
 – pomocné mechanismy   
2. Položka neobsahuje:   
 – protipožární ucpávku   
3. Způsob měření:   
Udává se počet kusů kompletní konstrukce nebo práce.</t>
  </si>
  <si>
    <t>kabelový žlab pro vedení kabelizace osvětlení po schodišti do ulice Nádražní</t>
  </si>
  <si>
    <t>20,62+3,83=24,450 [A]</t>
  </si>
  <si>
    <t>1. Položka obsahuje:   
 – kompletní montáž, rozměření, upevnění, sváření, řezání, spojování a pod.    
 – veškerý spojovací a montážní materiál   
 – pomocné mechanismy a nátěr   
2. Položka neobsahuje:   
 X   
3. Způsob měření:   
Měří se metr délkový.</t>
  </si>
  <si>
    <t>KABELOVÁ PŘÍCHYTKA S FUN NÍ ODOLNOSTÍ PŘI POŽÁRU PRO ROZSAH UPNUTÍ DO 25 MM</t>
  </si>
  <si>
    <t>1200=1 200,000 [A]</t>
  </si>
  <si>
    <t>1. Položka obsahuje:   
 – veškeré zemní práce včetně dodání zásypového materiálu   
2. Položka neobsahuje:   
 X   
3. Způsob měření:   
Měří se metr délkový.</t>
  </si>
  <si>
    <t>711415</t>
  </si>
  <si>
    <t>IZOLACE MOSTOVEK CELOPLOŠ POLYMERNÍ</t>
  </si>
  <si>
    <t>opatření van odvodnění izolací proti BP</t>
  </si>
  <si>
    <t>6,82=6,820 [A]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</si>
  <si>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litý asfalt, asfaltový beton   
v této položce se vykáže i izolace rámových konstrukcí (mosty, propusty, kolektory)</t>
  </si>
  <si>
    <t>721131</t>
  </si>
  <si>
    <t>VNITŘNÍ KANALIZACE Z TRUB Z NEREZ OCELI DN DO 80MM</t>
  </si>
  <si>
    <t>svod odvodnění pro odvodňovače NK1-1 a NK1-2 přes trakční vedení, včetně tlakové zkoušky těsnosti</t>
  </si>
  <si>
    <t>- výrobní dokumentaci (včetně technologického předpisu)   
- dodání veškerého instalačního a  pomocného  materiálu  (trouby,  trubky,  armatury,  tvarové  kusy,  spojovací a těsnící materiál a pod.), podpěrných, závěsných, upevňovacích prvků, včetně potřebných úprav   
- zednické výpomoci, jako je vysekávání kapes a rýh, jejich vyplnění a začištění   
- úprava podkladu a osazení podpěr, osazení a očištění podkladu a podpěr   
- zřízení plně funkční instalace, kompletní soustavy, podle příslušného technologického předpisu   
- zřízení instalace i jednotlivých částí po etapách, včetně pracovních spar a spojů   
- úprava a příprava prostupů, okolí podpěr, zaústění a napojení a upevnění odpadních výustek   
- ochrana potrubí nátěrem, včetně úpravy povrchu, případně izolací, nejsou-li tyto práce předmětem jiné položky   
- úprava, očištění a ošetření prostoru kolem instalace   
- provedení požadovaných zkoušek vodotěsnosti</t>
  </si>
  <si>
    <t>721171</t>
  </si>
  <si>
    <t>VNITŘNÍ KANALIZACE Z PLAST TRUB DN DO 80MM</t>
  </si>
  <si>
    <t>napojení rohoží do odvodňovacích žlabů DN 50, včetně zkoušky vodotěsnosti</t>
  </si>
  <si>
    <t>35=35,000 [A]</t>
  </si>
  <si>
    <t>721172</t>
  </si>
  <si>
    <t>VNITŘNÍ KANALIZACE Z PLAST TRUB DN DO 100MM</t>
  </si>
  <si>
    <t>napojení žlabů do atypického T-kusu DN 100, včetně zkoušky vodotěsnosti</t>
  </si>
  <si>
    <t>17=17,000 [A]</t>
  </si>
  <si>
    <t>721173</t>
  </si>
  <si>
    <t>VNITŘNÍ KANALIZACE Z PLAST TRUB DN 150</t>
  </si>
  <si>
    <t>svislé svody ve výtahových šachtách DN 150, včetně zkoušky vodotěsnosti</t>
  </si>
  <si>
    <t>80=80,000 [A]</t>
  </si>
  <si>
    <t>721174</t>
  </si>
  <si>
    <t>VNITŘNÍ KANALIZACE Z PLAST TRUB DN 200</t>
  </si>
  <si>
    <t>podélný svod u schodiště do ulice Nádražní, včetně zkoušky vodotěsnosti</t>
  </si>
  <si>
    <t>25=25,000 [A]</t>
  </si>
  <si>
    <t>741154</t>
  </si>
  <si>
    <t>KRABICE (ROZVODKA) INSTALAČNÍ PRO ULOŽENÍ DO BETONU VČETNĚ UPEVNĚNÍ A PŘÍSLUŠENSTVÍ SE SVORKOVNICÍ DO 4 MM2, KRYTÍ MIN. IP 44, TŘÍDA IZOLACE II</t>
  </si>
  <si>
    <t>OP1, OP10, P4, P9, NK-D2, NK-D3: 6=6,000 [A]</t>
  </si>
  <si>
    <t>1. Položka obsahuje:   
 – přípravu podkladu pro osazení a obetonování   
 – veškerý materiál a práce pro upevnění nebo uchycení krabice   
2. Položka neobsahuje:   
 X   
3. Způsob měření:   
Udává se počet kusů kompletní konstrukce nebo práce.</t>
  </si>
  <si>
    <t>741821</t>
  </si>
  <si>
    <t>UZEMŇOVACÍ VODIČ NA POVRCHU NEREZOVÝ (V4A) DO 120 MM2</t>
  </si>
  <si>
    <t>Vývody jiskřiště, závitová tyč prům. 10 mm</t>
  </si>
  <si>
    <t>předpoklad 0,75 m na vývod (1xNK + 1xSS) 19 ks:  
19*2*0,75=28,500 [A]</t>
  </si>
  <si>
    <t>1. Položka obsahuje:   
 – uchycení vodiče na povrch vč. podpěr, konzol, svorek a pod.   
 – měření, dělení, spojování   
 – nátěr   
2. Položka neobsahuje:   
 X   
3. Způsob měření:   
Měří se metr délkový.</t>
  </si>
  <si>
    <t>nerezový drát prům. 10 mm pro propojení NK a příslušenství</t>
  </si>
  <si>
    <t>2*14=28,000 [A]</t>
  </si>
  <si>
    <t>trvalá zařízení pro sledování vlivu BP - CYKY 2x2,5 mm2 (vedeno po povrchu NK)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</si>
  <si>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</si>
  <si>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764554</t>
  </si>
  <si>
    <t>ODPAD TROUBY KRUH (ČTVERC) Z TITANZINK PLECHU DN DO 150MM</t>
  </si>
  <si>
    <t>vnější svislé svody u OP10, DN 150</t>
  </si>
  <si>
    <t>18,5=18,500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</si>
  <si>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
- Položka zahrnuje veškerý materiál, výrobky a polotovary, včetně mimostaveništní a vnitrostaveništní dopravy (rovněž přesuny), včetně naložení a složení,případně s uložením.    
- položka zahrnuje háky, zděře, čela, manžety, odbočky, kolena, rohy, hrdla, odskoky, výpusti, přechodové kusy a pod.</t>
  </si>
  <si>
    <t>R711132</t>
  </si>
  <si>
    <t>IZOLACE SVI1</t>
  </si>
  <si>
    <t>izolace mostovky proti stékající vodě</t>
  </si>
  <si>
    <t>222,71+244,76+783,28+36,39=1 287,140 [A]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</si>
  <si>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DVOUPÁSOVÁ IZOLACE PROTI STÉKAJÍCÍ VODĚ Z MODIFIKOVANÉHO ASFALTU, PLNOPLOŠNĚ SPOJENÁ S PODKLADEM,   
2) OCHRANNÁ VRSTVA TVRDÁ - MA 11 IV TL. 35 mm (vykázána zvlášť v položce 575F43)</t>
  </si>
  <si>
    <t>IZOLACE SVI2</t>
  </si>
  <si>
    <t>izolace proti stékající vodě s měkkou ochranou - ochrana pilířů proti BP</t>
  </si>
  <si>
    <t>742,59+335,22+67,49+137,55+18,7+72,65=1 374,200 [A]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</si>
  <si>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IZOLACE PROTI STÉKAJÍCÍ VODĚ Z MODIFIKOVANÉHO ASFALTU, PLNOPLOŠNĚ SPOJENÁ S PODKLADEM,    
2) OCHRANNÁ VRSTVA MĚKKÁ - NETKANÁ GEOTEXTILIE MIN. 800G/M2 - 1 VRSTVA</t>
  </si>
  <si>
    <t>IZOLACE SVI 3</t>
  </si>
  <si>
    <t>izolace šikmé plochy schodiště proti stékající vodě</t>
  </si>
  <si>
    <t>251,44=251,440 [A]</t>
  </si>
  <si>
    <t>– položka je vytvořena vložením do řady 711 a respektuje preambule řady 7 a 711 (výpočet izolovaných ploch apod.)   
– příprava pracoviště, přenášení potřebného materiálu a prostředků v rámci pracoviště     
– kontrola připravenosti povrchu pro aplikaci SVI      
– příprava materiálu a pomůcek   
– vlastní provedení izolační vrstvy, včetně provedení všech spojů a detailů (rohy, kouty, hrany, úžlabí, dilatační a jiné spáry, ukončení)    
– očištění pomůcek, likvidace obalů a odpadů, úklid pracoviště po práci    
– výrobní dokumentaci (včetně technologického předpisu) zpracovanou v souladu se zadávací dokumentací   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
- očištění a ošetření podkladu (přípravné vrstvy), zadávací dokumentace může zahrnout i případné vyspravení   
- zřízení izolace jako kompletního povlaku, případně komplet. soustavy nebo systému podle příslušného  technolog. předpisu, včet. adhézního nátěru,  speciální úpravy povrchu izolované konstrukce a případné expanzní vložky   
- zřízení izolace i jednotlivých vrstev po etapách, včetně pracovních spár a spojů   
- u izolace pod římsou je zahrnuta izolační vložka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zřízení okapních,  rohových,  koutových,  lemujících a dilatačních  plechů  (včetně  případného připevnění), jsou-li požadovány a není-li pro ně stanovena samostatná položka   
- ochrana izolace do doby zřízení definitivní ochranné vrstvy nebo konstrukce   
- úprava, očištění a ošetření prostoru kolem izolace   
- provedení požadovaných zkoušek dle TKP, TNŽ 73 6280 a zadávací dokumentace   
skladba:    
1) VODOTĚSNÁ VRSTVA - IZOLACE PROTI STÉKAJÍCÍ VODĚ Z MODIFIKOVANÉHO ASFALTU, PLNOPLOŠNĚ SPOJENÁ S PODKLADEM,   
2) OCHRANNÁ VRSTVA TVRDÁ - BETON C25/30 - XC3, XF1 (vykázáno zvlášť v položce 457324)</t>
  </si>
  <si>
    <t>R741821</t>
  </si>
  <si>
    <t>ZÁVITOVÝ ČEP VČETNĚ DROBNÉHO INSTALAČNÍHO MATERIÁLU</t>
  </si>
  <si>
    <t>Ochrana proti BP, závitový čep (šetrný k PKO) - včetně drobného a instalačního materiálu (nerez matky, oka, ochranný nátěr), propojení nerez drátu a paty příslušenství</t>
  </si>
  <si>
    <t>24=24,000 [A]</t>
  </si>
  <si>
    <t>Potrubí</t>
  </si>
  <si>
    <t>863272</t>
  </si>
  <si>
    <t>POTRUBÍ Z TRUB Z NEREZ OCELI DN DO 100MM</t>
  </si>
  <si>
    <t>chránička do bednění pro prostup kabelů k portálům TR50x3,0</t>
  </si>
  <si>
    <t>u schodiste: 0,5*(1+1+1)=1,500 [A]  
u eskalatoru: 0,6*(2+1+2)=3,000 [B]  
Celkem: A+B=4,500 [C]</t>
  </si>
  <si>
    <t>položky pro zhotovení potrubí platí bez ohledu na sklon.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- opláštění dle dokumentace a nutné opravy opláštění při jeho poškození   
nezahrnuje tlakovou zkoušku ani proplacha dezinfekci</t>
  </si>
  <si>
    <t>chránička do bednění pro dilatační prostup kabelů TR60x3,0</t>
  </si>
  <si>
    <t>NK1  
det. 10: 0,65*1=0,650 [A]  
det. 11: 0,65*5=3,250 [B]  
NK2  
det. 11: 0,65*5=3,250 [C]  
det. 18: 0,3*1=0,300 [D]  
NK3  
det. 18: 0,3*2=0,600 [E]  
Celkem: A+B+C+D+E=8,050 [F]</t>
  </si>
  <si>
    <t>chránička do bednění pro dilatační prostup kabelů u spodního líce NK - TR38x2,5</t>
  </si>
  <si>
    <t>NK1  
det. 15: 0,51*3=1,530 [A]  
det. 19: 0,26*1=0,260 [E]  
NK-vytah  
det. 13: 0,45*1=0,450 [B]  
det. 14: 0,45*1=0,450 [C]  
NK2  
det. 15: 0,51*3=1,530 [D]  
Celkem: A+E+B+C+D=4,220 [F]</t>
  </si>
  <si>
    <t>87315</t>
  </si>
  <si>
    <t>POTRUBÍ Z TRUB PLASTOVÝCH TLAKOVÝCH SVAŘOVANÝCH DN DO 50MM</t>
  </si>
  <si>
    <t>chránička do bednění pro dilatační prostup kabelů TR50x4,6</t>
  </si>
  <si>
    <t>NK1  
det. 13: 0,3*1=0,300 [A]  
det. 14: 0,25*1=0,250 [B]  
NK2  
det. 15: 0,25*3=0,750 [C]  
NK3  
det. 15: 0,25*3=0,750 [D]  
Celkem: A+B+C+D=2,050 [E]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</si>
  <si>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tlakové zkoušky ani proplach a dezinfekci</t>
  </si>
  <si>
    <t>87326</t>
  </si>
  <si>
    <t>POTRUBÍ Z TRUB PLASTOVÝCH TLAKOVÝCH SVAŘOVANÝCH DN DO 80MM</t>
  </si>
  <si>
    <t>chránička do bednění pro dilatační prostup kabelů TR75x4,3</t>
  </si>
  <si>
    <t>NK1  
det. 13: 0,3*1=0,300 [A]  
NK2  
det. 10: 0,44*1=0,440 [B]  
det. 11: 0,44*5=2,200 [C]  
NK3  
det. 11: 0,44*5=2,200 [D]  
Celkem: A+B+C+D=5,140 [E]</t>
  </si>
  <si>
    <t>87614</t>
  </si>
  <si>
    <t>CHRÁNIČKY Z TRUB PLAST DN DO 40MM</t>
  </si>
  <si>
    <t>chráničky 40/32 mm</t>
  </si>
  <si>
    <t>driky piliru - vedeni rozhlasu: 4,5*13=58,500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</si>
  <si>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 včetně případně předepsaného utěsnění konců chrániček   
- položky platí pro práce prováděné v prostoru zapaženém i nezapaženém a i v kolektorech, chráničkách</t>
  </si>
  <si>
    <t>Ostatní konstrukce a práce</t>
  </si>
  <si>
    <t>91345</t>
  </si>
  <si>
    <t>NIVELAČNÍ ZNAČKY KOVOVÉ</t>
  </si>
  <si>
    <t>geodetické značky ve spodní stavbě, přípravek pro uchycení terče osazený do NK</t>
  </si>
  <si>
    <t>19+32=51,000 [A]</t>
  </si>
  <si>
    <t>položka zahrnuje:   
- dodání a osazení nivelační značky včetně nutných zemních prací   
- vnitrostaveništní a mimostaveništní dopravu</t>
  </si>
  <si>
    <t>931182</t>
  </si>
  <si>
    <t>VÝPLŇ DILATAČNÍCH SPAR Z POLYSTYRENU TL 20MM</t>
  </si>
  <si>
    <t>výplň mezi vanou eskalátoru a NK-D1</t>
  </si>
  <si>
    <t>3=3,000 [A]</t>
  </si>
  <si>
    <t>položka zahrnuje dodávku a osazení předepsaného materiálu, očištění ploch spáry před úpravou, očištění okolí spáry po úpravě</t>
  </si>
  <si>
    <t>93152</t>
  </si>
  <si>
    <t>MOSTNÍ ZÁVĚRY POVRCHOVÉ POSUN DO 100MM</t>
  </si>
  <si>
    <t>8,95+3,7*2+3,85+6,6+27+(4+1,16)*3+4,15*6+1,85*4=101,580 [A]</t>
  </si>
  <si>
    <t>- výrobní dokumentace (vč. technologického předpisu)   
- dodání kompletního dil. zařízení vč. všech přepravních a montážních úprav a zařízení   
- řezání a sváření na staveništi a eventuelní nutnou opravu nátěrů po těchto úkonech   
- bednění a dodatečné zabetonování dilatačního zařízení   
- pro kovové součásti je nutné užít ustanovení pro TMCH.94   
- dodání spojovacího, kotevního a těsnícího materiálu   
- úprava a příprava prostoru, včetně kotevních prvků, jejich ošetření a očištění   
- zřízení kompletního mostního závěru podle příslušného technolog. předpisu, včetně předepsaného nastavení   
- zřízení mostního závěru po etapách, včetně pracovních spar a spojů   
- úprava  most. závěru  ve styku  s ostatními konstrukcemi  a zařízeními (u obrubníků a podél vozovek, na chodnících, na římsách, napojení izolací a pod.)   
- ochrana mostního závěru proti bludným proudům a vývody pro jejich měření   
- ochrana mostního závěru do doby provedení definitivního stavu, veškeré provizorní úpravy a opatření   
- konečné  úpravy most. závěru jako  povrchové  povlaky, zálivky, které  nejsou součástí jiných konstrukcí, vyčištění, osaz. krytek šroubů, tmelení, těsnění, výplň spar a pod.   
- úprava, očištění a ošetření prostoru kolem mostního závěru   
- opatření mostního závěru znakem výrobce a typovým číslem   
- provedení odborné prohlídky, je-li požadována</t>
  </si>
  <si>
    <t>93262</t>
  </si>
  <si>
    <t>POCHOZÍ ROŠT Z KOVU - PŘEKRYTÍ ZRCADLA MOSTU</t>
  </si>
  <si>
    <t>rošty přes vanu odvodnění včetně osazení polyamidových desek pro zemezení přenosu bludných proudů</t>
  </si>
  <si>
    <t>15,108=15,108 [A]</t>
  </si>
  <si>
    <t>položka zahrnuje:   
- dodání a uložení předepsané konstrukce z předepsaného materiálu včetně vnitrostaveništní a mimostaveništní dopravy   
- předepsanou povrchovou úpravu   
- veškeré potřebné pomocné práce   
- veškerý pomocný a upevňovací materiál</t>
  </si>
  <si>
    <t>933331</t>
  </si>
  <si>
    <t>ZKOUŠKA INTEGRITY ULTRAZVUKEM V TRUBKÁCH PILOT SYSTÉMOVÝCH</t>
  </si>
  <si>
    <t>6=6,000 [A]</t>
  </si>
  <si>
    <t>Položka zahrnuje kompletní dodávku se všemi pomocnými a doplňujícími pracemi a součástmi;    
- veškeré potřebné mechanismy;    
- podklady a dokumentaci zkoušky;    
- případné stavební práce spojené s přípravou a provedením zkoušky;    
- veškerá zkušební a měřící zařízení vč. opotřebení a nájmu;    
- výpomoce při vlastní zkoušce;    
- provedení vlastní zkoušky a její vyhodnocení, včetně všech měření a dalších potřebných činností;    
-  dodávka a montáž měřících trubek.</t>
  </si>
  <si>
    <t>933333</t>
  </si>
  <si>
    <t>ZKOUŠKA INTEGRITY ULTRAZVUKEM ODRAZ METOD PIT PILOT SYSTÉMOVÝCH</t>
  </si>
  <si>
    <t>12=12,000 [A]</t>
  </si>
  <si>
    <t>Položka obsahuje podklady a dokumentaci zkoušky;    
- případné stavební práce spojené s přípravou a provedením zkoušky;    
- veškerá zkušební a měřící zařízení vč. opotřebení a nájmu;    
- výpomoce při vlastní zkoušce;    
- provedení vlastní zkoušky a její vyhodnocení.</t>
  </si>
  <si>
    <t>93650</t>
  </si>
  <si>
    <t>DROBNÉ DOPLŇK KONSTR KOVOVÉ</t>
  </si>
  <si>
    <t>destičky pilot - pol Y</t>
  </si>
  <si>
    <t>11,304=11,304 [A]</t>
  </si>
  <si>
    <t>- dílenská dokumentace, včetně technologického předpisu spojování,   
- dodání  materiálu  v požadované kvalitě a výroba konstrukce i dílenská (včetně  pomůcek,  přípravků a prostředků pro výrobu) bez ohledu na náročnost a její hmotnost, dílenská montáž,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jakákoliv doprava a manipulace dílců  a  montážních  sestav,  včetně  dopravy konstrukce z výrobny na stavbu,   
- montáž konstrukce na staveništi, včetně montážních prostředků a pomůcek a zednických výpomocí,   
- montážní dokumentace včetně technologického předpisu montáže,   
- výplň, těsnění a tmelení spar a spojů,   
- čištění konstrukce a odstranění všech vrubů (vrypy, otlačeniny a pod.),   
- veškeré druhy opracování povrchů, včetně úprav pod nátěry a pod izolaci,   
- veškeré druhy dílenských základů a základních nátěrů a povlaků,   
- všechny druhy ocelového kotvení,   
- dílenskou přejímku a montážní prohlídku, včetně požadovaných dokladů,   
- zřízení kotevních otvorů nebo jam, nejsou-li částí jiné konstrukce, jejich úpravy, očištění a ošetření,   
- osazení kotvení nebo přímo částí konstrukce do podpůrné konstrukce nebo do zeminy,   
- výplň kotevních otvorů  (příp.  podlití  patních  desek)  maltou,  betonem  nebo  jinou speciální hmotou, vyplnění jam zeminou,   
- ošetření kotevní oblasti proti vzniku trhlin, vlivu povětrnosti a pod.,   
- osazení nivelačních značek, včetně jejich zaměření, označení znakem výrobce a vyznačení letopočtu.   
Dokumentace pro zadání stavby může dále předepsat že cena položky ještě obsahuje například:   
- veškeré druhy protikorozní ochrany a nátěry konstrukcí,   
- žárové zinkování ponorem nebo žárové stříkání (metalizace) kovem,   
- zvláštní spojovací prostředky, rozebíratelnost konstrukce,   
- osazení měřících zařízení a úpravy pro ně   
- ochranná opatření před účinky bludných proudů   
- ochranu před přepětím.</t>
  </si>
  <si>
    <t>madlo pro integrované osvětlení (bez dodávky osvětlení - viz SO 30-76-14), včetně PKO</t>
  </si>
  <si>
    <t>263,46+614,21+336,78+785,9=2 000,350 [A]</t>
  </si>
  <si>
    <t>architektonické zakrytí krabic elektro v podhledu NK, tl. plechu 2 mm</t>
  </si>
  <si>
    <t>NK1: 2*3krabice + 4krabice + 2*1 krabice:  
(2*0,15*0,6+0,15*0,8+2*0,15*0,15)*0,002*7850=5,417 [A]  
NK2: 2*3krabice + 1 krabice:  
(2*0,15*0,6+0,15*0,15)*0,002*7850=3,179 [B]  
NK3: 2*3 krabice + 1 krabice + 4 krabice:  
(2*0,15*0,6+0,15*0,15+0,15*0,8)*0,002*7850=5,063 [C]  
Celkem: A+B+C=13,659 [D]</t>
  </si>
  <si>
    <t>otevíratelné uzavření nik pro vedení osvětlení v severním zábradlí, včetně nosné konstrukce dvířek a zámku</t>
  </si>
  <si>
    <t>předpoklad 20kg/kus  
(4+1+3)*20=160,000 [A]</t>
  </si>
  <si>
    <t>kompletní kotevní prvky pro vedení ukolejňovacího vodiče po dřících pilířů, včetně kompletní PKO (ŽSP + ONS 92), elektroizolační osazení nebo elektroizolační vystýlka zajišťující odpor 5kohm</t>
  </si>
  <si>
    <t>kus 1,5 kg:  
1,5*(2+3+3)=12,000 [A]</t>
  </si>
  <si>
    <t>dodávka a montáž kompletní konstrukce kapotáže odvodnění u schodiště do ulice Nádražní, včetně prvků pro osazení svítidel, včetně ocelových částí, kotvení, PKO, lemovacích elastomerových profilů, tmelů aj.   
PKO - ŽSP+ONS92</t>
  </si>
  <si>
    <t>uzavřená část: 215,767*(20,62+3,83)=5 275,503 [A]  
doplechování u vany eskalátoru: 45,53*6,59=300,043 [B]  
Celkem: A+B=5 575,546 [C]</t>
  </si>
  <si>
    <t>936501</t>
  </si>
  <si>
    <t>DROBNÉ DOPLŇK KONSTR KOVOVÉ NEREZ</t>
  </si>
  <si>
    <t>CRM desky pro jiskřiště a KMB</t>
  </si>
  <si>
    <t>kus 4 kg  
pilire 19*2 (jiskriste + BP)  
NK 19 ks (jiskriste)  
(19*3)*4=228,000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</si>
  <si>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</si>
  <si>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madla zábradlí na schodišti</t>
  </si>
  <si>
    <t>253,5+257,9=511,400 [A]</t>
  </si>
  <si>
    <t>nerezové konstrukce van odvodnění a atypické T-kusy kanalizace, dilatační vany a rohože včetně dodání a osazení elastomerového pásu</t>
  </si>
  <si>
    <t>vany odvodneni:  
D1-D2 + D2-D3 + D3: 103,62*2+85,34=292,580 [A]  
rohoze:  
D1-D2 + D2-D3 + D3: 103,1+103,87+101,29=308,260 [B]  
eskalator - kratky + vytah nadrazni: 47,66*4=190,640 [C]  
eskalator dlouhy: 148,26=148,260 [D]  
T-kus: 9,48*7=66,360 [E]  
Celkem: A+B+C+D+E=1 006,100 [F]</t>
  </si>
  <si>
    <t>nerezové prvky (čelní desky, dilatační prvky) kabelových vedení osazených do betonových konstrukcí lávky (osvětlení, sdělovací vedení aj.)</t>
  </si>
  <si>
    <t>pilíře pro vedení rozhlasu (sada na pilir = 3 kg): 13*3=39,000 [A]  
NK - det. 12 (2,5kg/ks): 2,5*(3+2+3)=20,000 [B]  
NK1,2,3 - det. 16 (20kg/ks): 20*3=60,000 [C]  
NK1 - det. 18 (13kg/ks): 18*1=18,000 [I]  
severni zabradli  
vyrobek A (3kg/ks): 3*(2+1+2)=15,000 [D]  
vyrobek B (2kg/ks): 2*(2+0+0)=4,000 [E]  
vyrobek C (4kg/ks): 4*(0+0+1)=4,000 [F]  
vyrobek D (2kg/ks): 2*(2+0+0)=4,000 [G]  
Celkem: A+B+C+I+D+E+F+G=164,000 [J]</t>
  </si>
  <si>
    <t>112</t>
  </si>
  <si>
    <t>kotevní přípravek pro kotvení stožárů osvětlení</t>
  </si>
  <si>
    <t>1,706*7=11,942 [A]</t>
  </si>
  <si>
    <t>113</t>
  </si>
  <si>
    <t>936502</t>
  </si>
  <si>
    <t>DROBNÉ DOPLŇK KONSTR KOVOVÉ POZINK</t>
  </si>
  <si>
    <t>včetně ochrany epoxidovým nátěrem</t>
  </si>
  <si>
    <t>trny pro vrubovy kloub: 192+96+56+72+168+24=608,000 [A]</t>
  </si>
  <si>
    <t>114</t>
  </si>
  <si>
    <t>R931515</t>
  </si>
  <si>
    <t>MOSTNÍ ZÁVĚR - TYP A</t>
  </si>
  <si>
    <t>mostní závěr typ A (včetně elastomerového pásu a svislého krycího plechu dilatační spáry na jižní straně lávky) - specifikace viz příloha 2-4.0.1 a 2-4.0.2</t>
  </si>
  <si>
    <t>44,80+3,6=48,400 [A]</t>
  </si>
  <si>
    <t>115</t>
  </si>
  <si>
    <t>MOSTNÍ ZÁVĚR - TYP B</t>
  </si>
  <si>
    <t>mostní závěr typ B (včetně elastomerového pásu) - specifikace viz příloha 2-4.0.1 a 2-4.0.2</t>
  </si>
  <si>
    <t>4,74+6,77=11,510 [A]</t>
  </si>
  <si>
    <t>116</t>
  </si>
  <si>
    <t>MOSTNÍ ZÁVĚR - TYP C / TYP F</t>
  </si>
  <si>
    <t>mostní závěr typ C a typ F - specifikace viz příloha 2-4.0.1 a 2-4.0.2</t>
  </si>
  <si>
    <t>7,28+2,95=10,230 [A]</t>
  </si>
  <si>
    <t>117</t>
  </si>
  <si>
    <t>MOSTNÍ ZÁVĚR - TYP D</t>
  </si>
  <si>
    <t>mostní závěr typ D - specifikace viz příloha 2-4.0.1 a 2-4.0.2</t>
  </si>
  <si>
    <t>4,59=4,590 [A]</t>
  </si>
  <si>
    <t>118</t>
  </si>
  <si>
    <t>MOSTNÍ ZÁVĚR - TYP E</t>
  </si>
  <si>
    <t>mostní závěr typ E - specifikace viz příloha 2-4.0.1 a 2-4.0.2</t>
  </si>
  <si>
    <t>34,4=34,400 [A]</t>
  </si>
  <si>
    <t>119</t>
  </si>
  <si>
    <t>R93541</t>
  </si>
  <si>
    <t>ŽLABY Z DÍLCŮ Z POLYMERBETONU SVĚTLÉ ŠÍŘKY DO 100MM VČETNĚ MŘÍŽÍ</t>
  </si>
  <si>
    <t>žlaby na mostovce a žlab pod schodištěm v ulici Nádražní, vše včetně lože, resp. obetonování - mříž vykázána zvlášť R43419</t>
  </si>
  <si>
    <t>77,5=77,500 [A]</t>
  </si>
  <si>
    <t>položka zahrnuje:   
-dodávku a uložení dílců žlabu z předepsaného materiálu předepsaných rozměrů včetně mříže   
- spárování, úpravy vtoku a výtoku   
- měří se v metrech běžných délky osy žlabu, odečítají se čistící kusy a vpustě</t>
  </si>
  <si>
    <t>120</t>
  </si>
  <si>
    <t>ploché žlaby ve schodišti, včetně lože, resp. obetonování (uložení do malty) - mříž vykázána zvlášť R43419</t>
  </si>
  <si>
    <t>37=37,000 [A]</t>
  </si>
  <si>
    <t>121</t>
  </si>
  <si>
    <t>R93650</t>
  </si>
  <si>
    <t>LETOPOČET</t>
  </si>
  <si>
    <t>vč. loga zhotovitele vlysem do betonu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</si>
  <si>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</si>
  <si>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>122</t>
  </si>
  <si>
    <t>ZAVĚŠENÁ KONSTRUKCE POTRUBÍ VČ. OPLÁŠTĚNÍ</t>
  </si>
  <si>
    <t>oplechování potrubí podvěšeného pod eskalátorem do ulice Nádražní, včetně nosné konstrukce oplástění a zavěšení odvodnění</t>
  </si>
  <si>
    <t>4,62*2=9,240 [A]</t>
  </si>
  <si>
    <t>123</t>
  </si>
  <si>
    <t>INFORMAČNÍ PORTÁLY</t>
  </si>
  <si>
    <t>kompletní dodávka informačních portálů včetně PKO, elektroizolačních dilatačních spojů, kotvení aj.</t>
  </si>
  <si>
    <t>portaly dilatacni: 860,994=860,994 [A]  
portal pod eskalatorem: 305,529=305,529 [B]  
portal nad eskalatorem: 305,987=305,987 [C]  
Celkem: A+B+C=1 472,510 [D]</t>
  </si>
  <si>
    <t>124</t>
  </si>
  <si>
    <t>INFORMAČNÍ HLÁSKY</t>
  </si>
  <si>
    <t>kompletní dodávka informačních hlásek na severním zábradlí včetně PKO, dilatačních spojů, kotvení aj.</t>
  </si>
  <si>
    <t>278,918=278,918 [A]</t>
  </si>
  <si>
    <t>125</t>
  </si>
  <si>
    <t>R936535</t>
  </si>
  <si>
    <t>MOSTNÍ ODVODŇOVACÍ SOUPRAVA</t>
  </si>
  <si>
    <t>odvodňovač NK včetně nerezového svodu ke svislému svodu a talíře odvodnění</t>
  </si>
  <si>
    <t>položka zahrnuje:   
- výrobní dokumentaci (včetně technologického předpisu)   
- dodání kompletní odvodňovací soupravy, včetně všech montážních a přepravních úprav a zařízení   
- dodání spojovacího, kotevního a těsnícího materiálu   
- úprava a příprava úložného prostoru, včetně kotevních prvků, jejich očištění a ošetření   
- zřízení kompletní odvodňovací soupravy, dle příslušného technologického předpisu, včetně všech výškových a směrových úprav   
- zřízení odvodňovací soupravy po etapách, včetně pracovních spar a spojů   
- prodloužení  odpadní trouby pod spodní líc nosné konstr. nebo zaústěním odvodňovače do dalšího odvodňovacího zařízení   
- úprava odvod. soupravy na styku s ostatními konstrukcemi a zařízeními (u obrubníku, podél vozovek, napojení izolací a pod.)   
- ochrana odvodňovací soupravy do doby provedení definitivního stavu, veškeré provizorní úpravy a opatření   
- konečné  úpravy odvodňovací soupravy jako povrchové povlaky, zálivky, které  nejsou součástí jiných konstr., vyčištění, tmelení, těsnění, výplň spar a pod.   
- úprava, očištění a ošetření prostoru kolem odvodňovací soupravy   
- opatření odvodňovače znakem výrobce a typovým číslem   
- provedení odborné prohlídky, je-li požadována</t>
  </si>
  <si>
    <t>126</t>
  </si>
  <si>
    <t>odvodňovač včetně svodu ve schodišti do ulice Nádražní</t>
  </si>
  <si>
    <t>127</t>
  </si>
  <si>
    <t>R93857</t>
  </si>
  <si>
    <t>PEMRLOVÁNÍ POVRCHU BETONOVÝCH KONSTRUKCÍ</t>
  </si>
  <si>
    <t>pemrlovani pohledových ploch</t>
  </si>
  <si>
    <t>obvod sever:  
D3: 43*0,85=36,550 [A]  
D2: 18,6*0,85=15,810 [B]  
D1: 45,9*0.85=39,015 [C]  
zábradlí:  
D3: 43*(1.405+1,05)=105,565 [D]  
D2: 18.6*(1.405+1,05)=45,663 [E]  
D1-sever: 45,9*(1.55+1,2)=126,225 [F]  
D1-jih: 31*(1,7+1,3)=93,000 [G]  
Celkem: A+B+C+D+E+F+G=461,828 [H]</t>
  </si>
  <si>
    <t>položka zahrnuje povrchovou úpravu včetně všech technologických náležitostí a odklizení vzniklého odpadu, včetně skládkovného a dopravy</t>
  </si>
  <si>
    <t>128</t>
  </si>
  <si>
    <t>predpoklad ponechani zemin G3 (F6 dle IGP) - odhad 20%  
5329,342*0,8*2=8 526,947 [A]</t>
  </si>
  <si>
    <t>129</t>
  </si>
  <si>
    <t>R015112</t>
  </si>
  <si>
    <t>902</t>
  </si>
  <si>
    <t>LIKVIDACE ODPADŮ NEKONTAMINOVANÝCH - 17 05 04 VYTĚŽENÉ ZEMINY A HORNINY - II. TŘÍDA TĚŽITELNOSTI, včetně dopravy</t>
  </si>
  <si>
    <t>2284,004*2=4 568,008 [A]</t>
  </si>
  <si>
    <t xml:space="preserve">  SO 30-22-01.2</t>
  </si>
  <si>
    <t>SO 30-22-01.2 Přístupová schodiště na nástupiště</t>
  </si>
  <si>
    <t>SO 30-22-01.2</t>
  </si>
  <si>
    <t>1. řada tl. 0,5 m: 13,75*0,5*0,25*3=5,156 [A]  
2.+3. řada tl. 0,4 m: 13,75*0,4*0,5*3=8,250 [B]  
Celkem: A+B=13,406 [C]</t>
  </si>
  <si>
    <t>272324</t>
  </si>
  <si>
    <t>ZÁKLADY ZE ŽELEZOBETONU DO C25/30</t>
  </si>
  <si>
    <t>C25/30 - XF1</t>
  </si>
  <si>
    <t>6,57+3,43=10,000 [A]</t>
  </si>
  <si>
    <t>E: 3*0,337=1,011 [A]  
NK: 3*0,215=0,645 [B]  
Celkem: A+B=1,656 [C]</t>
  </si>
  <si>
    <t>334325</t>
  </si>
  <si>
    <t>MOSTNÍ PILÍŘE A STATIVA ZE ŽELEZOVÉHO BETONU DO C30/37</t>
  </si>
  <si>
    <t>3,81=3,810 [A]</t>
  </si>
  <si>
    <t>0,167*3=0,501 [A]</t>
  </si>
  <si>
    <t>zazdění prostoru mezi schodištěm a nástupištěm pro omezení podchozí výšky</t>
  </si>
  <si>
    <t>prumerna vyska 2,05 m  
13,75*0,3*2,05*3=25,369 [A]</t>
  </si>
  <si>
    <t>kompletní dodávka systému opláštění zděné konstrukce, včetně zřízení zamykatelných přístupových dveří</t>
  </si>
  <si>
    <t>(5,05+12,02+12,83)*3=89,700 [A]</t>
  </si>
  <si>
    <t>A</t>
  </si>
  <si>
    <t>ZÁBRADLÍ NA SCHODIŠTÍCH - TYP A</t>
  </si>
  <si>
    <t>dodávka a montáž kompletní konstrukce zábradlí včetně prvků pro osazení svítidel, včetně ocelových částí, kotvení, PKO, výplně ze skla vč. povrchové úpravy, lemovacích profilů, tmelů aj.   
typ A - běžné zábradlí na schodištích   
PKO - ŽSP+ONS92</t>
  </si>
  <si>
    <t>(20,62*2+1,025)*3=126,795 [A]</t>
  </si>
  <si>
    <t>B</t>
  </si>
  <si>
    <t>ZÁBRADLÍ NA SCHODIŠTÍCH - TYP B</t>
  </si>
  <si>
    <t>dodávka a montáž kompletní konstrukce zábradlí včetně prvků pro osazení svítidel, včetně ocelových částí, kotvení, PKO, výplně ze skla vč. povrchové úpravy, lemovacích profilů, tmelů aj.   
typ B - zábradlí s pochozí plochou   
PKO - ŽSP+ONS92</t>
  </si>
  <si>
    <t>1,8*3=5,400 [A]</t>
  </si>
  <si>
    <t>4*3=12,000 [A]</t>
  </si>
  <si>
    <t>431325</t>
  </si>
  <si>
    <t>SCHODIŠŤ KONSTR ZE ŽELEZOBETONU DO C30/37</t>
  </si>
  <si>
    <t>3*17,008=51,024 [A]</t>
  </si>
  <si>
    <t>431365</t>
  </si>
  <si>
    <t>VÝZTUŽ SCHODIŠŤ KONSTR Z BETONÁŘSKÉ OCELI 10505, B500B</t>
  </si>
  <si>
    <t>3*3,436=10,308 [A]</t>
  </si>
  <si>
    <t>(88,32*0,345+5,61)*3*0,03=3,247 [A]</t>
  </si>
  <si>
    <t>95,68*0,13*0,02*3=0,746 [A]</t>
  </si>
  <si>
    <t>podkladni beton C16/20 - X0</t>
  </si>
  <si>
    <t>2,93+1,764=4,694 [A]</t>
  </si>
  <si>
    <t>výplňový beton schodišťových stupňů C25/30 - XC3, XF1</t>
  </si>
  <si>
    <t>3*8,106=24,318 [A]</t>
  </si>
  <si>
    <t>2,019=2,019 [A]</t>
  </si>
  <si>
    <t>1,84*3=5,520 [A]</t>
  </si>
  <si>
    <t>R457365</t>
  </si>
  <si>
    <t>VÝZTUŽ VYROV A SPÁD BETONU KOMPOZITNÍ</t>
  </si>
  <si>
    <t>čedičové pruty v rámci sníženého krytí schodišťových stupňů</t>
  </si>
  <si>
    <t>0,036=0,036 [A]</t>
  </si>
  <si>
    <t>svody od žlabu odvodnění DN 110, včetně zkoušky vodotěsnosti</t>
  </si>
  <si>
    <t>3*2=6,000 [A]</t>
  </si>
  <si>
    <t>předpoklad 0,75 m na vývod (1xNK + 1xSS) 3 ks:  
3*2*0,75=4,500 [A]</t>
  </si>
  <si>
    <t>764512</t>
  </si>
  <si>
    <t>ODPAD TROUBY KRUH (ČTVERC) Z POZINK PLECHU DN DO 100MM</t>
  </si>
  <si>
    <t>3*3=9,000 [A]</t>
  </si>
  <si>
    <t>izolace proti stékající vodě s měkkou ochranou</t>
  </si>
  <si>
    <t>48,36+36,32=84,680 [A]</t>
  </si>
  <si>
    <t>118,22=118,220 [A]</t>
  </si>
  <si>
    <t>chránička do bednění pro prostup kabelů osvětlení trámem NK - TR38x2,5</t>
  </si>
  <si>
    <t>NK1  
det. 3: 0,4*3*3=3,600 [A]</t>
  </si>
  <si>
    <t>3*1+3*10=33,000 [A]</t>
  </si>
  <si>
    <t>výplň mezi vanou eskalátoru a NK schodišť</t>
  </si>
  <si>
    <t>1,4*3=4,200 [A]</t>
  </si>
  <si>
    <t>kompletní oplechování podhledu nosné konstrukce schodiště mimo zazděný prostor, dodávka, osazení, PKO aj.</t>
  </si>
  <si>
    <t>12,2*47,924*3=1 754,018 [A]</t>
  </si>
  <si>
    <t>4kg / kus  
2 ks / pilir (KMB + jiskriste)  
1 ks NK  
(2+1)*3*4=36,000 [A]</t>
  </si>
  <si>
    <t>madla zábradlí na schodištích</t>
  </si>
  <si>
    <t>1109,2=1 109,200 [A]</t>
  </si>
  <si>
    <t>překrytí mezery mezi eskalátorem a schodišti, žlábek včetně kotlíku</t>
  </si>
  <si>
    <t>15 kg/m: 15*12*3=540,000 [A]</t>
  </si>
  <si>
    <t>žlaby pod schodištěm, včetně lože, resp. obetonování - mříž vykázána zvlášť R43419</t>
  </si>
  <si>
    <t>D.2.1.5</t>
  </si>
  <si>
    <t>Ostatní inženýrské objekty</t>
  </si>
  <si>
    <t xml:space="preserve">  SO 30-53-10</t>
  </si>
  <si>
    <t>Lávka v ŽST Praha-Smíchov, úprava a ochrana tras kabelů TSK</t>
  </si>
  <si>
    <t>SO 30-53-10</t>
  </si>
  <si>
    <t>01400</t>
  </si>
  <si>
    <t>POPLATKY</t>
  </si>
  <si>
    <t>zahrnuje jinde neuvedené poplatky související s výstavbou</t>
  </si>
  <si>
    <t>2610</t>
  </si>
  <si>
    <t>ZKOUŠENÍ KONSTRUKCÍ A PRACÍ ZKUŠEBNOU ZHOTOVITELE</t>
  </si>
  <si>
    <t>zahrnuje veškeré náklady spojené s objednatelem požadovanými zkouškami</t>
  </si>
  <si>
    <t>zahrnuje veškeré náklady spojené s objednatelem požadovanými pracemi,   
- pro stanovení orientační investorské ceny určete jednotkovou cenu jako 1% odhadované ceny stavby</t>
  </si>
  <si>
    <t>02943</t>
  </si>
  <si>
    <t>zahrnuje veškeré náklady spojené s objednatelem požadovanými pracemi.</t>
  </si>
  <si>
    <t>02944</t>
  </si>
  <si>
    <t>OSTAT POŽADAVKY - DOKUMENTACE SKUTEČ PROVEDENÍ V DIGIT FORMĚ</t>
  </si>
  <si>
    <t>02946</t>
  </si>
  <si>
    <t>OSTAT POŽADAVKY - FOTODOKUMENTACE</t>
  </si>
  <si>
    <t>položka zahrnuje:  
- fotodokumentaci zadavatelem požadovaného děje a konstrukcí v požadovaných časových   
intervalech  
- zadavatelem specifikované výstupy (fotografie v papírovém a digitálním formátu) v   
požadovaném počtu</t>
  </si>
  <si>
    <t>029510</t>
  </si>
  <si>
    <t>OSTATNÍ POŽADAVKY - POSUDKY A KONTROLY</t>
  </si>
  <si>
    <t>029522</t>
  </si>
  <si>
    <t>OSTATNÍ POŽADAVKY - REVIZNÍ ZPRÁVY</t>
  </si>
  <si>
    <t>02960</t>
  </si>
  <si>
    <t>OSTATNÍ POŽADAVKY - ODBORNÝ DOZOR</t>
  </si>
  <si>
    <t>zahrnuje veškeré náklady spojené s objednatelem požadovaným dozorem</t>
  </si>
  <si>
    <t>KOMUNIKACE</t>
  </si>
  <si>
    <t>58303</t>
  </si>
  <si>
    <t>KRYT ZE SINIČNÍCH DÍLCŮ (PANELŮ) TL 210MM</t>
  </si>
  <si>
    <t>- dodání dílců v požadované kvalitě, dodání materiálu pro předepsané lože v tloušťce   
předepsané dokumentací a pro předepsanou výplň spar  
- očištění podkladu  
- uložení dílců dle předepsaného technologického předpisu včetně předepsané podkladní   
vrstvy a předepsané výplně spar  
- zřízení vrstvy bez rozlišení šířky, pokládání vrstvy po etapách   
- úpravu napojení, ukončení podél obrubníků, dilatačních zařízení, odvodňovacích proužků,   
odvodňovačů, vpustí, šachet a pod., nestanoví-li zadávací dokumentace jinak  
- nezahrnuje postřiky, nátěry  
- nezahrnuje těsnění podél obrubníků, dilatačních zařízení, odvodňovacích proužků,   
odvodňovačů, vpustí, šachet a pod</t>
  </si>
  <si>
    <t>SILNOPROUD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</si>
  <si>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</si>
  <si>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</si>
  <si>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</si>
  <si>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 xml:space="preserve">  SO 30-54-16</t>
  </si>
  <si>
    <t>Lávka v ŽST Praha-Smíchov, ochrana tras kabelů a  veřejného osvětlení THMP</t>
  </si>
  <si>
    <t>SO 30-54-16</t>
  </si>
  <si>
    <t xml:space="preserve">  SO 30-54-17</t>
  </si>
  <si>
    <t>Lávka v ŽST Praha-Smíchov, úprava a ochrana tras kabelů DP JDCT</t>
  </si>
  <si>
    <t>SO 30-54-17</t>
  </si>
  <si>
    <t xml:space="preserve">  SO 30-54-18</t>
  </si>
  <si>
    <t>Lávka v ŽST Praha-Smíchov, úprava a ochrana vedení DPP Metro</t>
  </si>
  <si>
    <t>SO 30-54-18</t>
  </si>
  <si>
    <t>741Z01</t>
  </si>
  <si>
    <t>DEMONTÁŽ INTERIÉROVÉHO SVÍTIDLA</t>
  </si>
  <si>
    <t>1. Položka obsahuje:  
 – všechny náklady na demontáž stávajícího zařízení se všemi pomocnými doplňujícími   
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</si>
  <si>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742Z23</t>
  </si>
  <si>
    <t>DEMONTÁŽ KABELOVÉHO VEDENÍ NN</t>
  </si>
  <si>
    <t>741Z01 R</t>
  </si>
  <si>
    <t>DEMONTÁŽ PIKTOGRAMŮ</t>
  </si>
  <si>
    <t>741Z09 R</t>
  </si>
  <si>
    <t>DEMONTÁŽ STÁVAJÍCÍ ELEKTROINSTALACE - ODPOJENÍ MOTORU ROLOVACÍ MŘÍŽE</t>
  </si>
  <si>
    <t>1. Položka obsahuje:  
 – veškeré práce a materiál obsažený v názvu položky  
2. Položka neobsahuje:  
 X  
3. Způsob měření:  
Udává se počet kusů kompletní konstrukce nebo práce</t>
  </si>
  <si>
    <t>741511 R</t>
  </si>
  <si>
    <t>ZPĚTNÁ MONTÁŽ SVÍTIDLA A POKTOGRAMŮ</t>
  </si>
  <si>
    <t>vč. Drobného montážního materiálu</t>
  </si>
  <si>
    <t>741Z08 R</t>
  </si>
  <si>
    <t>ZPĚTNÉ PŘIPOJENÍ MOTORU ROLOVACÍ MŘÍŽE</t>
  </si>
  <si>
    <t>709611  R</t>
  </si>
  <si>
    <t>MONTÁŽ KABELOVÉHO ŽLABU/LIŠTY VČETNĚ KRYTU</t>
  </si>
  <si>
    <t>1. Položka obsahuje:  
 – pomocné mechanismy  
2. Položka neobsahuje:  
 X  
3. Způsob měření:</t>
  </si>
  <si>
    <t>D.2.1.6</t>
  </si>
  <si>
    <t>Potrubní vedení</t>
  </si>
  <si>
    <t xml:space="preserve">  SO 30-50-05</t>
  </si>
  <si>
    <t>lávka v ŽST Praha-Smíchov, ochrana kanalizace PVK</t>
  </si>
  <si>
    <t>SO 30-50-05</t>
  </si>
  <si>
    <t>OTSKP 2022</t>
  </si>
  <si>
    <t>1,5*1.5*4  + 1.5*1.5*2</t>
  </si>
  <si>
    <t>pol. č.1</t>
  </si>
  <si>
    <t>451523</t>
  </si>
  <si>
    <t>VÝPLŇ VRSTVY Z KAMENIVA DRCENÉHO, INDEX ZHUTNĚNÍ ID DO 0,9</t>
  </si>
  <si>
    <t>894145</t>
  </si>
  <si>
    <t>ŠACHTY KANALIZAČNÍ Z BETON DÍLCŮ NA POTRUBÍ DN DO 300MM</t>
  </si>
  <si>
    <t>Likvidace odpadů včetně dopravy</t>
  </si>
  <si>
    <t>1.8 * pol 1</t>
  </si>
  <si>
    <t xml:space="preserve">  SO 30-50-06</t>
  </si>
  <si>
    <t>lávka v ŽST Praha-Smíchov, přípojka kanalizace pro odvodnění lávky</t>
  </si>
  <si>
    <t>SO 30-50-06</t>
  </si>
  <si>
    <t>200 m  potrubí * pr. hloubka uložení 1,5 m  * šířka výkopu 1m</t>
  </si>
  <si>
    <t>17581</t>
  </si>
  <si>
    <t>OBSYP POTRUBÍ A OBJEKTŮ Z NAKUPOVANÝCH MATERIÁLŮ</t>
  </si>
  <si>
    <t>200 m  potrubí * výška obsypu 0.5 m  * šířka výkopu 1m</t>
  </si>
  <si>
    <t>200 m  potrubí * výška podsypu 0.15 m  * šířka výkopu 1m</t>
  </si>
  <si>
    <t>87434</t>
  </si>
  <si>
    <t>POTRUBÍ Z TRUB PLASTOVÝCH ODPADNÍCH DN DO 200MM</t>
  </si>
  <si>
    <t>87433</t>
  </si>
  <si>
    <t>POTRUBÍ Z TRUB PLASTOVÝCH ODPADNÍCH DN DO 150MM</t>
  </si>
  <si>
    <t>89470</t>
  </si>
  <si>
    <t>ŠACHTY KANALIZAČNÍ Z TRUB</t>
  </si>
  <si>
    <t>899632</t>
  </si>
  <si>
    <t>ZKOUŠKA VODOTĚSNOSTI POTRUBÍ DN DO 150MM</t>
  </si>
  <si>
    <t>899642</t>
  </si>
  <si>
    <t>ZKOUŠKA VODOTĚSNOSTI POTRUBÍ DN DO 200MM</t>
  </si>
  <si>
    <t>89980</t>
  </si>
  <si>
    <t>TELEVIZNÍ PROHLÍDKA POTRUBÍ</t>
  </si>
  <si>
    <t xml:space="preserve">  SO 30-50-07</t>
  </si>
  <si>
    <t>lávka v ŽST Praha-Smíchov, přeložka přípojky kanalizace pro VB</t>
  </si>
  <si>
    <t>SO 30-50-07</t>
  </si>
  <si>
    <t>D.2.1.8</t>
  </si>
  <si>
    <t>Pozemní komunikace</t>
  </si>
  <si>
    <t xml:space="preserve">  SO 30-31-04</t>
  </si>
  <si>
    <t>Lávka v ŽST Praha-Smíchov, úprava zpevněných ploch</t>
  </si>
  <si>
    <t>SO 30-31-04</t>
  </si>
  <si>
    <t>11332A</t>
  </si>
  <si>
    <t>ODSTRANĚNÍ PODKLADŮ ZPEVNĚNÝCH PLOCH Z KAMENIVA NESTMELENÉHO - BEZ DOPRAVY</t>
  </si>
  <si>
    <t>předpoklad tl.150mm  
159*0,15=23,850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</si>
  <si>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</si>
  <si>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11347A</t>
  </si>
  <si>
    <t>ODSTRAN KRYTU ZPEVNĚNÝCH PLOCH Z DLAŽEB KOSTEK VČET PODKL - BEZ DOPRAVY</t>
  </si>
  <si>
    <t>DL 60mm  
159*0,06=9,540 [A]</t>
  </si>
  <si>
    <t>12373A</t>
  </si>
  <si>
    <t>ODKOP PRO SPOD STAVBU SILNIC A ŽELEZNIC TŘ. I - BEZ DOPRAVY</t>
  </si>
  <si>
    <t>pro akt. zónu tl.0,3m  
446,0*0,3=133,800 [A]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</si>
  <si>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</si>
  <si>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17180</t>
  </si>
  <si>
    <t>ULOŽENÍ SYPANINY DO NÁSYPŮ Z NAKUPOVANÝCH MATERIÁLŮ</t>
  </si>
  <si>
    <t>v případě výměny akt. zóny tl. 0,3m  
446,0*0,3=133,800 [A]</t>
  </si>
  <si>
    <t>položka zahrnuje:   
- kompletní provedení zemní konstrukce (násypového tělesa včetně aktivní zóny)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</si>
  <si>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56333</t>
  </si>
  <si>
    <t>VOZOVKOVÉ VRSTVY ZE ŠTĚRKODRTI TL. DO 150MM</t>
  </si>
  <si>
    <t>446,0=446,0 [A]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</si>
  <si>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</si>
  <si>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582611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</si>
  <si>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</si>
  <si>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</si>
  <si>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Pol.12373A  
akt.zóna pod chodníkem, tl.0,3m  
446,0*0,3=133,800 [A]  
přepočet na tuny  
A*1,8=240,84 [B]</t>
  </si>
  <si>
    <t>R015140</t>
  </si>
  <si>
    <t>906</t>
  </si>
  <si>
    <t>LIKVIDACE ODPADŮ NEKONTAMINOVANÝCH - 17 01 01 PROSTÝ BETON, včetně dopravy</t>
  </si>
  <si>
    <t>Pol.11347A  
zámková dlažba 60mm  
159*0,06=9,540 [A]  
přepočet na tuny  
A*2,4=22,896 [B]</t>
  </si>
  <si>
    <t>R015320</t>
  </si>
  <si>
    <t>947</t>
  </si>
  <si>
    <t>LIKVIDACE ODPADŮ NEKONTAMINOVANÝCH - 17 05 04 STÁVAJÍCÍ SYPANÝ MATERIÁL Z NÁSTUPIŠŤ, včetně dopravy</t>
  </si>
  <si>
    <t>Pol.11332A  
Podkladní vrstvy chodníku  
159*0,15=23,850 [A]  
přepočet na tuny  
A*1,8=42,930 [B]</t>
  </si>
  <si>
    <t>D.2.1.9</t>
  </si>
  <si>
    <t>Kabelovody, kolektory</t>
  </si>
  <si>
    <t xml:space="preserve">  SO 30-40-02</t>
  </si>
  <si>
    <t>Lávka v ŽST Smíchov, kabelovod</t>
  </si>
  <si>
    <t>SO 30-40-02</t>
  </si>
  <si>
    <t>131836</t>
  </si>
  <si>
    <t>HLOUBENÍ JAM ZAPAŽ I NEPAŽ TŘ. II, ODVOZ DO 12KM</t>
  </si>
  <si>
    <t>mezišachetní úsek</t>
  </si>
  <si>
    <t>175+53</t>
  </si>
  <si>
    <t>šachty</t>
  </si>
  <si>
    <t>131+47</t>
  </si>
  <si>
    <t>R101</t>
  </si>
  <si>
    <t>Oprava stávajího nástupiště a podsklepené části</t>
  </si>
  <si>
    <t>Část mezišachetního úseku  Š13-Š16</t>
  </si>
  <si>
    <t>12+6,63</t>
  </si>
  <si>
    <t>šachta Š16</t>
  </si>
  <si>
    <t>27232</t>
  </si>
  <si>
    <t>ZÁKLADY ZE ŽELEZOBETONU</t>
  </si>
  <si>
    <t>272366</t>
  </si>
  <si>
    <t>VÝZTUŽ ZÁKLADŮ Z KARI SÍTÍ</t>
  </si>
  <si>
    <t>Trubní vedení</t>
  </si>
  <si>
    <t>87634</t>
  </si>
  <si>
    <t>CHRÁNIČKY Z TRUB PLASTOVÝCH DN DO 200MM</t>
  </si>
  <si>
    <t>trubky DN 160 mm</t>
  </si>
  <si>
    <t>38824A</t>
  </si>
  <si>
    <t>KABELOVOD Z MULTIKANÁLŮ DEVÍTIOTVOROVÝCH STANDARDNÍCH</t>
  </si>
  <si>
    <t>R001</t>
  </si>
  <si>
    <t>Kabelová komora Š 13 - poklop do terénu B125</t>
  </si>
  <si>
    <t>KS</t>
  </si>
  <si>
    <t>R002</t>
  </si>
  <si>
    <t>Kabelová komora Š 14, 15 - poklop pro zadláždění B125</t>
  </si>
  <si>
    <t>R003</t>
  </si>
  <si>
    <t>Kabelová komora Š 16 - poklop pro zadláždění C250</t>
  </si>
  <si>
    <t>R004</t>
  </si>
  <si>
    <t>Doplňky šachet - prostupky, odvodňovací trubky</t>
  </si>
  <si>
    <t>PSV</t>
  </si>
  <si>
    <t>157+79,29</t>
  </si>
  <si>
    <t>115,170+26758</t>
  </si>
  <si>
    <t>D.2.2.1</t>
  </si>
  <si>
    <t>Pozemní stavební objekty budov</t>
  </si>
  <si>
    <t xml:space="preserve">  SO 30-61-07</t>
  </si>
  <si>
    <t>ŽST Praha Smíchov, Stavební úpravy přízemní části vstupní haly výpravní budovy</t>
  </si>
  <si>
    <t>SO 30-61-07</t>
  </si>
  <si>
    <t>Hloubené vykopávky</t>
  </si>
  <si>
    <t>13283A</t>
  </si>
  <si>
    <t>HLOUBENÍ RÝH ŠÍŘ DO 2M PAŽ I NEPAŽ TŘ. II - BEZ DOPRAVY</t>
  </si>
  <si>
    <t>pro základový pas pod zděnou příčkou</t>
  </si>
  <si>
    <t>(2,84+7,25)*0,5*0,8</t>
  </si>
  <si>
    <t>13383A</t>
  </si>
  <si>
    <t>HLOUBENÍ ŠACHET ZAPAŽ I NEPAŽ TŘ. II - BEZ DOPRAVY</t>
  </si>
  <si>
    <t>pro základové patky pod sloupky skleněné stěny</t>
  </si>
  <si>
    <t>0,5*0,5*0,8*4</t>
  </si>
  <si>
    <t>272314</t>
  </si>
  <si>
    <t>ZÁKLADY Z PROSTÉHO BETONU DO C25/30</t>
  </si>
  <si>
    <t>pasy a patky</t>
  </si>
  <si>
    <t>pas: (2,84+7,25)*0,5*0,8  
patky: 0,5*0,5*0,8*4</t>
  </si>
  <si>
    <t>31123</t>
  </si>
  <si>
    <t>ZDI A STĚNY PODPĚR A VOLNÉ Z CIHEL PÁLENÝCH</t>
  </si>
  <si>
    <t>zazdění otvorů, zeď</t>
  </si>
  <si>
    <t>zazdění otvorů: ((2,84*2,14)+(0,42*3,66))*0,4 
zaď: ((7,25*3,66)-(3,0*3,24))*0,4</t>
  </si>
  <si>
    <t>31700R</t>
  </si>
  <si>
    <t>Nosný plochý keramický překlad dl.3500mm</t>
  </si>
  <si>
    <t>PSV výrobky - překlady  
sestava čtař překladů nad jedním otvorem</t>
  </si>
  <si>
    <t>PR01: 1*4</t>
  </si>
  <si>
    <t>Položka obsahuje  
- dodávku a montáž překladu  
- veškerý materiál pro dokončení kompletní konstrukce  
- vnitrostaveništní a mimostaveničtní dopravu</t>
  </si>
  <si>
    <t>61142</t>
  </si>
  <si>
    <t>ÚPRAVY POVRCHŮ VNITŘ STROPŮ OMÍTKOU VÁP NEBO VÁPCEM</t>
  </si>
  <si>
    <t>technická zpráva bod 13.9</t>
  </si>
  <si>
    <t>22,5*1,0</t>
  </si>
  <si>
    <t>61148</t>
  </si>
  <si>
    <t>ÚPRAVY POVRCHŮ VNITŘ STROPŮ POTAŽENÍM PLETIVEM</t>
  </si>
  <si>
    <t>61198</t>
  </si>
  <si>
    <t>ÚPRAVY POVRCHŮ VNITŘ STROPŮ OBKLAD DŘEVOCEM DESKAMI</t>
  </si>
  <si>
    <t>61442</t>
  </si>
  <si>
    <t>ÚPRAVY POVRCHŮ VNITŘ KONSTR ZDĚNÝCH OMÍTKOU VÁP, VÁPCEM</t>
  </si>
  <si>
    <t>((0,42+2,84+7,25)*3,24)-(3,0*3,24)</t>
  </si>
  <si>
    <t>624452</t>
  </si>
  <si>
    <t>ÚPRAVA POVRCHŮ VNĚJŠ KONSTR ZDĚNÝCH OMÍT CEM S VLOŽ Z PLET</t>
  </si>
  <si>
    <t>625991-R</t>
  </si>
  <si>
    <t>Obklad svislý z fasádní desky na bázi cementu</t>
  </si>
  <si>
    <t>detail 02 a řez</t>
  </si>
  <si>
    <t>(10,106+0,42+1,21+2,84+0,64+7,25)*1,69</t>
  </si>
  <si>
    <t>Dodávka a montáž desek bez podkladní konstrukce (vykázána v odd.762), vč.přesunu hmot</t>
  </si>
  <si>
    <t>625992-R</t>
  </si>
  <si>
    <t>ÚPRAVA POVRCHŮ VNĚJŠ KONSTR CEMENT.DESEK OMÍT CEM S VLOŽ Z PLET</t>
  </si>
  <si>
    <t>Dodávka a montáž kompletní vrstvy vnější cementové omítky ve složení a technické specifikace dle pol. 624452, včetně přesunu hmot</t>
  </si>
  <si>
    <t>63131</t>
  </si>
  <si>
    <t>MAZANINA Z PROST BETONU</t>
  </si>
  <si>
    <t>doplnění mazaniny po položení hydroizolace podél stěn</t>
  </si>
  <si>
    <t>(10,106+12,36)*1,8*0,1</t>
  </si>
  <si>
    <t>63138</t>
  </si>
  <si>
    <t>MAZANINA ZE ŽELEZOBETONU VČET VÝZTUŽE</t>
  </si>
  <si>
    <t>(10,106+12,36)*1,8*0,15</t>
  </si>
  <si>
    <t>711121</t>
  </si>
  <si>
    <t>IZOLACE BĚŽN KONSTR PROTI TLAK VODĚ ASFALT NÁTĚRY</t>
  </si>
  <si>
    <t>pas: (12,36*2*(0,8+0,4))+(0,4*(0,8+0,4)) 
patky: ((0,5+0,5)*2*0,8*4)+(0,5*0,5*4) 
podél stěn: (10,106+12,36)*1,8</t>
  </si>
  <si>
    <t>711122</t>
  </si>
  <si>
    <t>IZOLACE BĚŽNÝCH KONSTRUKCÍ PROTI TLAKOVÉ VODĚ ASFALTOVÝMI PÁSY</t>
  </si>
  <si>
    <t>pas: ((12,36*2*(0,8+0,4))+(0,4*(0,8+0,4)))*2 
patky: (((0,5+0,5)*2*0,8*4)+(0,5*0,5*4))*2 
podél stěn: ((10,106+12,36)*1,8)*2) 
sloupky: (0,14+0,12)*2*0,4*4*2</t>
  </si>
  <si>
    <t>712441R</t>
  </si>
  <si>
    <t>POVLAKOVÉ KRYTINY STŘECH PLOCHÝCH JEDNOVRSTVÁ mPVC</t>
  </si>
  <si>
    <t>dodávka, montáž vč.detailů</t>
  </si>
  <si>
    <t>(10,106+12,36)*(1,8+0,26+0,12)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</si>
  <si>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  
-  vnitrostaveništní a mimostaveništní doprava</t>
  </si>
  <si>
    <t>atika ze strany střechy ze spádových klínů XPS</t>
  </si>
  <si>
    <t>(10,106+12,36)*0,3</t>
  </si>
  <si>
    <t>76200R</t>
  </si>
  <si>
    <t>KONSTRUKCE Z LATÍ</t>
  </si>
  <si>
    <t>konstrukce pod fasádní desky a konstrukce atiky</t>
  </si>
  <si>
    <t>PSV výrobky - tesařské prvky: 0,785</t>
  </si>
  <si>
    <t>položky tesařských konstrukcí zahrnují   
-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  
- vnitrostaveništní a mimostaveništní dopravu</t>
  </si>
  <si>
    <t>76201R</t>
  </si>
  <si>
    <t>Zakrytí atiky ze zhora OSB deskami</t>
  </si>
  <si>
    <t>konstrukce atiky pod klempířské konstrukce</t>
  </si>
  <si>
    <t>(10,106+12,36)*0,12</t>
  </si>
  <si>
    <t>76423</t>
  </si>
  <si>
    <t>OPLECHOVÁNÍ A LEMOVÁNÍ KONSTR Z HLINÍK PLECHU</t>
  </si>
  <si>
    <t>PSV výrobky - klempířské výrobky  
oplechování atiky - hliníkový plech, komaxitový oboustranný nástřik</t>
  </si>
  <si>
    <t>K01: 9,4*0,56</t>
  </si>
  <si>
    <t>767991R</t>
  </si>
  <si>
    <t>OSTATNÍ KOVOVÉ DOPLŇK KONSTRUKCE</t>
  </si>
  <si>
    <t>rohové profily z hliníku "L" 30x30mm</t>
  </si>
  <si>
    <t>PSV výrobky - ostatní výrobky:  2,0*4</t>
  </si>
  <si>
    <t>položka zahrnuje  
- dodávku a montáž příslušného prvku  
- vedle vlastního zámečnického výrobku i upevňovací prvky, spojovací a těsnící materiál, pomocný materiál, kompletní povrchovou úpravu  
- vnitrostaveništní a mimostaveništní dopravu</t>
  </si>
  <si>
    <t>767992R</t>
  </si>
  <si>
    <t>VÝKLADEC AL 3000x3250mm</t>
  </si>
  <si>
    <t>PSV výrobky - výplně otvorů</t>
  </si>
  <si>
    <t>AL01: 1</t>
  </si>
  <si>
    <t>767993R</t>
  </si>
  <si>
    <t>VÝKLADEC AL 10110x3253mm</t>
  </si>
  <si>
    <t>AL02: 1</t>
  </si>
  <si>
    <t>77203R</t>
  </si>
  <si>
    <t>POLOŽENÍ ŽULOVÉ DLAŽBY</t>
  </si>
  <si>
    <t>doplnění dlažby uvnitř objektu podél stěny po položení hydroizolace</t>
  </si>
  <si>
    <t>(10,106+12,36)*1,8</t>
  </si>
  <si>
    <t>Položka obsahuje  
- položení vybouraných dlaždic  
- lepidlo, penetraci, spárování  
- dodání chybějících žulových dlaždic dle stávajících (množství které se rozbilo při bourání)  
- vnitrostaveništní a mimostaveništní dopravu</t>
  </si>
  <si>
    <t>PŘIPOJENÍ DVEŘÍ</t>
  </si>
  <si>
    <t>dodávka a montáž</t>
  </si>
  <si>
    <t>položka obsahuje přivedení kabelů vč.jejich dodání a připojení ovládání dveří</t>
  </si>
  <si>
    <t>Bourání, demontáže, odstranění drážních konstrukcí - vyjma úzkokolejek</t>
  </si>
  <si>
    <t>96715A</t>
  </si>
  <si>
    <t>VYBOURÁNÍ ČÁSTÍ KONSTRUKCÍ BETON - BEZ DOPRAVY</t>
  </si>
  <si>
    <t>vybourání pruhu betonové mazaniny</t>
  </si>
  <si>
    <t>96716A</t>
  </si>
  <si>
    <t>VYBOURÁNÍ ČÁSTÍ KONSTRUKCÍ ŽELEZOBET - BEZ DOPRAVY</t>
  </si>
  <si>
    <t>vybourání pruhu betonové mazaniny s výztuží</t>
  </si>
  <si>
    <t>Drobné bourací práce</t>
  </si>
  <si>
    <t>97-772R</t>
  </si>
  <si>
    <t>DEMONTÁŽ DLAŽBY Z KAMENE K DALŠÍMU POUŽITÍ Z TVRDÝCH KAMENŮ KLADENÝCH DO LEPIDLA</t>
  </si>
  <si>
    <t>vybourání pruhu podél stěny</t>
  </si>
  <si>
    <t>položka zahrnuje   
- veškerou manipulaci s vybouranou sutí a hmotami včetně uložení na skládku  
- veškeré další práce plynoucí z technologického předpisu a z platných předpisů  
položka neobsahuje dovoz na skládku a poplatek na skládce</t>
  </si>
  <si>
    <t>96-767.4R</t>
  </si>
  <si>
    <t>VYBOURÁNÍ AL OKEN ZDVOJENÝCH PŘES 4M2</t>
  </si>
  <si>
    <t>vybourání podávacího kovového okna s dvojsklem</t>
  </si>
  <si>
    <t>2,84*2,14</t>
  </si>
  <si>
    <t>položka obsahuje  
- demontáž rámů oken vč.vyvěšení křídel (podávacího okna)  
- veškerou manipulaci s vybouranou sutí a hmotami včetně uložení na skládku  
- veškeré pomocné konstrukce (lešení a pod.)  
položka neobsahuje odvoz na skládku a poplatek na skládce</t>
  </si>
  <si>
    <t>díl 13: (0,036+0,08)*1,4</t>
  </si>
  <si>
    <t>pol.96715A: 4,044*2,2</t>
  </si>
  <si>
    <t>R015141</t>
  </si>
  <si>
    <t>907</t>
  </si>
  <si>
    <t>LIKVIDACE ODPADŮ NEKONTAMINOVANÝCH - 17 01 01 ARMOVANÉ BETONY V KUSOVITOSTI DO 0,5 M, včetně dopravy</t>
  </si>
  <si>
    <t>pol.96716A: 6,066*2,229</t>
  </si>
  <si>
    <t>pol.97822R: 6,078*0,05</t>
  </si>
  <si>
    <t xml:space="preserve">  SO 30-61-08</t>
  </si>
  <si>
    <t>Lávka v ŽST Praha Smíchov, Výtahové šachty na nástupiště</t>
  </si>
  <si>
    <t>SO 30-61-08</t>
  </si>
  <si>
    <t>v.č.1.004, v.č.1.006, v.č.1.007, v.č.1.001, v.č.2.1.E 00 1, v.č.2.1.A 01 1,  
frakce 0-63</t>
  </si>
  <si>
    <t>pod podkladní desku: (6,25*4,4*0,3)*3</t>
  </si>
  <si>
    <t>v.č.1.004, v.č.1.006, v.č.1.007, v.č.1.001, v.č.2.1.E 00 1, v.č.2.1.A 01 1,</t>
  </si>
  <si>
    <t>podkladní deska: (6,25*4,4*0,15)*3</t>
  </si>
  <si>
    <t>v.č.1.004, v.č.1.006, v.č.1.007, v.č.1.001, v.č.2.1.E 00 1, v.č.2.1.A 01 1,  
beton C30/37 XC4, XD3, XF4</t>
  </si>
  <si>
    <t>deska: ((5,25*3,4*0,45)-(0,6*1,7*0,2))*3 
stěny: (((4,25+1,7)*2*1,16*0,35)+((2,85+1,7+2,85)*0,44*0,25)+((1,2+1,7+1,2)*0,24*0,25)+(1,7*1,4*0,35))*3</t>
  </si>
  <si>
    <t>2342,9*3/1000</t>
  </si>
  <si>
    <t>OCELOVÁ DISTANČNÍ VÝZTUŽ UTH 27</t>
  </si>
  <si>
    <t>35,0*3</t>
  </si>
  <si>
    <t>položka obsahuje:  
- dodání a osazení předepsané distanční výztuže (UTH 27)  
- dodání pomocného mazeriálu</t>
  </si>
  <si>
    <t>272370R</t>
  </si>
  <si>
    <t>OCELOVÁ DISTANČNÍ VÝZTUŽ UTH 07</t>
  </si>
  <si>
    <t>2,0*3</t>
  </si>
  <si>
    <t>položka obsahuje:  
- dodání a osazení předepsané distanční výztuže (UTH 07)  
- dodání pomocného mazeriálu</t>
  </si>
  <si>
    <t>v.č.1.004, v.č.006  
spádový beton</t>
  </si>
  <si>
    <t>2,6*1,7*0,1*3</t>
  </si>
  <si>
    <t>v.č.1.004, v.č.006, v.č.1.007, v.č.1.001, v.č.2.1.E 00 1, v.č.2.1.A 01 1,</t>
  </si>
  <si>
    <t>vodorovná: ((6,25*4,4)+((5,25+2,4)*2*0,5))*3 
svislá: (((5,25+3,4)*2*0,45)+((4,25+2,4)*2*1,16))*3</t>
  </si>
  <si>
    <t>vodorovná: ((6,25*4,4)+((5,25+2,4)*2*0,5))*2*3 
svislá: (((5,25+3,4)*2*0,45)+((4,25+2,4)*2*1,16))*2*3</t>
  </si>
  <si>
    <t>vodorovná: ((5,25+2,4)*2*0,5)*3 
svislá: (((5,25+3,4)*2*0,45)+((4,25+2,4)*2*1,16))*3</t>
  </si>
  <si>
    <t>vodorovná: 6,25*4,4*2*3</t>
  </si>
  <si>
    <t>Nerez poklop z pororoštu 0,6x1,7m</t>
  </si>
  <si>
    <t>v.č.1.004, v.č.006, v.č.1.007</t>
  </si>
  <si>
    <t>dno: ((2,6*1,7)+(0,6*1,7))*3 
stěny: (((2,6+1,7)*2*0,5)+((0,6+1,7)*2*0,7))*3</t>
  </si>
  <si>
    <t>PŘIPOJENÍ KOMUNIKÁTORU/INTERKOMU</t>
  </si>
  <si>
    <t>v.č.1.006, v.č.007, v.č.1.001</t>
  </si>
  <si>
    <t>Prostupy v ŽB vaně , DN110</t>
  </si>
  <si>
    <t>v.č.1.004, v.č.006, v.č.1.007, v.č.1.001</t>
  </si>
  <si>
    <t>položka obsahuje:  
- dodání a osazení předepsaného materiálu  
- dodání a osazení utěsnění prostupů</t>
  </si>
  <si>
    <t>Prostupy v ŽB vaně , DN150</t>
  </si>
  <si>
    <t>93903R</t>
  </si>
  <si>
    <t>Prostupy v ŽB vaně, PE40/32</t>
  </si>
  <si>
    <t>6*3</t>
  </si>
  <si>
    <t>položka obsahuje:  
- dodání a osazení předepsaného materiálu   
- dodání a osazení utěsnění prostupů</t>
  </si>
  <si>
    <t>VÝTAHOVÝ ŠACHTA</t>
  </si>
  <si>
    <t>v.č.1.006 až v.č.1.014, v.č.2.2.001, v.č.2.2.003, v.č.2.2.004, v.č.2.2.005, v.č.2.2.006</t>
  </si>
  <si>
    <t>položka obsahuje  
- ocelovou konstrukci (montáž + dodávka) vč.povrchové úpravy dle PD statiky  
- opláštění šachty dle technické zprávy  a výkresové dokumentace  
- zastřešení šachty ve skladbě dle detailu  
- šachta bude vybavena dle technické (komunikátor/interkom)  
- montáž a dodávku ochranných madel z nerez oceli vně šachty dle  
 detailu  
- oplechování horní hrany zdi výtahové šachty vč.povrchové úpravy dle detailu  
- montáž a dodávku kotvícího materiálu vč.povrchové úpravy dle detailů  
- montáž a dodávku pomocného materiálu vč.povrchové úpravy dle detailů  
- vnitrostaveništní a mimostaveništní dopravu</t>
  </si>
  <si>
    <t xml:space="preserve">  SO 30-61-10</t>
  </si>
  <si>
    <t>Lávka v ŽST Praha Smíchov, Výtahová šachta do ulice Nádražní</t>
  </si>
  <si>
    <t>SO 30-61-10</t>
  </si>
  <si>
    <t>v.č.1.001 až v.č.1.011, v.č.2.001, v.č.2.003, v.č.2.004, v.č.2.005, v.č.2.006</t>
  </si>
  <si>
    <t xml:space="preserve">  SO 30-61-11</t>
  </si>
  <si>
    <t>ŽST Praha Smíchov, Dočasné sanitární kontejnery pro cestující</t>
  </si>
  <si>
    <t>SO 30-61-11</t>
  </si>
  <si>
    <t>2021_OTSKP</t>
  </si>
  <si>
    <t>VRN - R2</t>
  </si>
  <si>
    <t>OCHRANA STROMU PO DOBU STAVBY KONTEJNERŮ</t>
  </si>
  <si>
    <t>ochrana stromu obedněním</t>
  </si>
  <si>
    <t>položka obsahuje  
- obednění stromu vč.materiálu  
-odstranění bednění</t>
  </si>
  <si>
    <t>pro kanalizaci</t>
  </si>
  <si>
    <t>technická zpráva odst.13.1: 9,5*0,25*0,8</t>
  </si>
  <si>
    <t>Konstrukce ze zeminy</t>
  </si>
  <si>
    <t>17511</t>
  </si>
  <si>
    <t>OBSYP POTRUBÍ A OBJEKTŮ SE ZHUTNĚNÍM</t>
  </si>
  <si>
    <t>58301</t>
  </si>
  <si>
    <t>KRYT ZE SINIČNÍCH DÍLCŮ (PANELŮ) TL 150MM</t>
  </si>
  <si>
    <t>pod kontejnery</t>
  </si>
  <si>
    <t>6,055*7,65</t>
  </si>
  <si>
    <t>5774FI</t>
  </si>
  <si>
    <t>VRSTVY PRO OBNOVU A OPRAVY Z ASF BETONU ACP 22+, 22S MODIFIK</t>
  </si>
  <si>
    <t>technická zpráva odst.13.1: 2,8-1,9</t>
  </si>
  <si>
    <t>721-1R</t>
  </si>
  <si>
    <t>PŘIPOJENÍ SANITÁRNÍCH KONTEJNERŮ KE KANALIZACI</t>
  </si>
  <si>
    <t>Položka obsahuje  
- přivedení přípojky ke kontejnerům vč.dodávky materiálu  
- zemní práce pro přípojku vč.odvozu přebytečného výkopku a vyb.hmot na skládku  
- poplatek na skládce  
- uvedení povrchu do původního stavu  
- připojení kontejnerů</t>
  </si>
  <si>
    <t>722-1R</t>
  </si>
  <si>
    <t>PŘIPOJENÍ SANITÁRNÍCH KONTEJNERŮ K VODOVODU</t>
  </si>
  <si>
    <t>Položka obsahuje  
- přivedení přípojky ke kontejnerům vč.dodávky materiálu  
- připojení kontejnerů  
- izolace potrubí  
- elektrické ohřívání potrubí  
- pomocnou konstrukci pro uchycení potrubí vč.povrchové úpravy</t>
  </si>
  <si>
    <t>740-1R</t>
  </si>
  <si>
    <t>PŘIPOJENÍ SANITÁRNÍCH KONTEJNERŮ</t>
  </si>
  <si>
    <t>Položka obsahuje  
- přivedení kabelů ke kontejnerům vč.dodávky materiálu  
- připojení kontejnerů  
- pomocnou konstrukci pro uchycení kabelů vč.povrchové úpravy</t>
  </si>
  <si>
    <t>96-59R</t>
  </si>
  <si>
    <t>ODSTRANĚNÍ KRYTŮ ŽIVIČNÝCH V PÁSU Š.250MM</t>
  </si>
  <si>
    <t>9,5*0,25</t>
  </si>
  <si>
    <t>položka obsahuje  
- odstranění živice   
- řezání živice  
- veškerou manipulaci s vybouranou sutí a hmotami včetně uložení na skládku  
položka neobsahuje odvoz na skládku a poplatek na skládce</t>
  </si>
  <si>
    <t>OST-1R</t>
  </si>
  <si>
    <t>KONTEJNER - WC MUŽI</t>
  </si>
  <si>
    <t>typ antivandal</t>
  </si>
  <si>
    <t>položka obsahuje dodávku a usazení kontejneru, radiátory, mříže</t>
  </si>
  <si>
    <t>OST-2R</t>
  </si>
  <si>
    <t>KONTEJNER - WC ŽENY</t>
  </si>
  <si>
    <t>OST-3R</t>
  </si>
  <si>
    <t>KONTEJNER - WC IMOBILNÍ OSOBY</t>
  </si>
  <si>
    <t>položka obsahuje dodávku, usazení kontejneru, 2xrampa, radiátory, mříže</t>
  </si>
  <si>
    <t>OST-4R</t>
  </si>
  <si>
    <t>VYBAVENÍ KONTEJNERU - WC MUŽI</t>
  </si>
  <si>
    <t>položka obsahuje dodávku a montáž vybavení dle technické zprávy</t>
  </si>
  <si>
    <t>OST-5R</t>
  </si>
  <si>
    <t>VYBAVENÍ KONTEJNERU - WC ŽENY</t>
  </si>
  <si>
    <t>OST-6R</t>
  </si>
  <si>
    <t>VYBAVENÍ KONTEJNERU - WC IMOBILNÍ OSOBY</t>
  </si>
  <si>
    <t>R015130</t>
  </si>
  <si>
    <t>905</t>
  </si>
  <si>
    <t>LIKVIDACE ODPADŮ NEKONTAMINOVANÝCH - 17 03 02 VYBOURANÝ ASFALTOVÝ BETON BEZ DEHTU, včetně dopravy</t>
  </si>
  <si>
    <t>pol.96-59R: 2,375*0,8981</t>
  </si>
  <si>
    <t>D.2.2.4</t>
  </si>
  <si>
    <t>Orientační systém</t>
  </si>
  <si>
    <t xml:space="preserve">  SO 30-64-02</t>
  </si>
  <si>
    <t>lávka v ŽST Smíchov, orientační systém pro cestující</t>
  </si>
  <si>
    <t>SO 30-64-02</t>
  </si>
  <si>
    <t>76799</t>
  </si>
  <si>
    <t>OSTATNÍ KOVOVÉ DOPLŇKOVÉ KONSTRUKCE</t>
  </si>
  <si>
    <t>OTSKP_ŽS22</t>
  </si>
  <si>
    <t>1: viz příl. Ocelové konstrukce a Výpis materiálu</t>
  </si>
  <si>
    <t>78325</t>
  </si>
  <si>
    <t>PROTIKOROZ. OCHRANA DOPLŇK OK ŽÁR ZINKOVÁNÍM PONOREM</t>
  </si>
  <si>
    <t>1: viz příl. Výpis materiálu, nátěrová plocha celková</t>
  </si>
  <si>
    <t>Doplň_žel</t>
  </si>
  <si>
    <t>TOS01</t>
  </si>
  <si>
    <t>TABULE ORIENT. SYSTÉMU - OZNAČENÍ PŘÍSTUPU K VÝTAHU</t>
  </si>
  <si>
    <t>R - položka</t>
  </si>
  <si>
    <t>T1 - 240x840mm, 1KS</t>
  </si>
  <si>
    <t>1: viz TZ a příl. Prvky orientačního systému</t>
  </si>
  <si>
    <t>1. Položka obsahuje:  
-  dodávku a montáž tabulí orientačního systému v provedení uvedeném v textu včetně upevňovacího a pomocného materiálu  
2. Položka neobsahuje:  
-  dodávku nosných ocelových konstrukcí včetně základů a zemních prací  
- zhotovení přívodu napájení</t>
  </si>
  <si>
    <t>TOS02</t>
  </si>
  <si>
    <t>TABULE ORIENT. SYSTÉMU - OZNAČENÍ PŘÍSTUPU NA 1.NÁST.</t>
  </si>
  <si>
    <t>T2 - 240x640mm, 1KS</t>
  </si>
  <si>
    <t>TOS03</t>
  </si>
  <si>
    <t>TABULE ORIENT. SYSTÉMU - OZNAČENÍ PŘÍSTUPU NA LÁVKU</t>
  </si>
  <si>
    <t>T3 - 240x840mm, 2KS</t>
  </si>
  <si>
    <t>TOS04</t>
  </si>
  <si>
    <t>T4 - 440x840mm, 1KS</t>
  </si>
  <si>
    <t>TOS05</t>
  </si>
  <si>
    <t>TABULE ORIENT. SYSTÉMU - OZNAČENÍ PŘILEHLÝCH KOLEJÍ</t>
  </si>
  <si>
    <t>T5 - 440x840mm, 1KS</t>
  </si>
  <si>
    <t>TOS06</t>
  </si>
  <si>
    <t>T6 - 240x640mm, 1KS</t>
  </si>
  <si>
    <t>TOS07</t>
  </si>
  <si>
    <t>T7 - 240x640mm, 1KS</t>
  </si>
  <si>
    <t>TOS08</t>
  </si>
  <si>
    <t>TABULE ORIENT. SYSTÉMU - OZNAČENÍ VÝTAHU</t>
  </si>
  <si>
    <t>T8a - 240x840mm, 2KS</t>
  </si>
  <si>
    <t>TOS09</t>
  </si>
  <si>
    <t>TABULE ORIENTAČNÍHO SYSTÉMU - OZNAČENÍ VÝTAHU</t>
  </si>
  <si>
    <t>T8b,c,d - 240x1100mm, 6KS</t>
  </si>
  <si>
    <t>TOS10</t>
  </si>
  <si>
    <t>T8e - 240x970mm, 1KS</t>
  </si>
  <si>
    <t>TOS11</t>
  </si>
  <si>
    <t>T8f - 240x640mm, 1KS</t>
  </si>
  <si>
    <t>TOS12</t>
  </si>
  <si>
    <t>T9a,b - 240x640mm, 6KS</t>
  </si>
  <si>
    <t>TOS13</t>
  </si>
  <si>
    <t>TABULE ORIENTAČNÍHO SYSTÉMU - OZNAČENÍ PŘÍSTUPU NA 1. NÁST.</t>
  </si>
  <si>
    <t>T10a,b - 240x640mm, 2KS</t>
  </si>
  <si>
    <t>TOS14</t>
  </si>
  <si>
    <t>TABULE ORIENTAČNÍHO SYSTÉMU - OZNAČENÍ SMĚRU PŘÍCHODU</t>
  </si>
  <si>
    <t>T11a - 240x1150mm, 1KS</t>
  </si>
  <si>
    <t>TOS15</t>
  </si>
  <si>
    <t>T11b - 240x1150mm, 1KS</t>
  </si>
  <si>
    <t>TOS16</t>
  </si>
  <si>
    <t>T12a - 240x1150mm, 1KS</t>
  </si>
  <si>
    <t>TOS17</t>
  </si>
  <si>
    <t>T12b - 240x1150mm, 2KS</t>
  </si>
  <si>
    <t>TOS18</t>
  </si>
  <si>
    <t>T13 - 440x1850mm, 3KS</t>
  </si>
  <si>
    <t>nabídka A</t>
  </si>
  <si>
    <t>ORIENTAČNÍ HLASOVÝ MAJÁČEK</t>
  </si>
  <si>
    <t>R</t>
  </si>
  <si>
    <t>(OHM)</t>
  </si>
  <si>
    <t>1. Položka obsahuje:  
- dodávku a montáž orientačních hlasových majáčků  
2. Položka neobsahuje:  
- zhotovení přívodu napájení</t>
  </si>
  <si>
    <t>nabídka B</t>
  </si>
  <si>
    <t>HMATNÝ ŠTÍTEK</t>
  </si>
  <si>
    <t>(HŠ)</t>
  </si>
  <si>
    <t>1: viz TZ</t>
  </si>
  <si>
    <t>1. Položka obsahuje:  
- dodávku a montáž hmatných štítků</t>
  </si>
  <si>
    <t>D.2.2.5</t>
  </si>
  <si>
    <t>Demolice</t>
  </si>
  <si>
    <t xml:space="preserve">  SO 30-65-03</t>
  </si>
  <si>
    <t>ŽST Praha Smíchov, Demolice přízemní části vstupní haly VB</t>
  </si>
  <si>
    <t>SO 30-65-03</t>
  </si>
  <si>
    <t>ZÁBORY</t>
  </si>
  <si>
    <t>Položka obsahuje zábory veřejného prostranství ve výměře potřebné ke stavebním (bouracím) pracem</t>
  </si>
  <si>
    <t>VRN - R3</t>
  </si>
  <si>
    <t>PRAVIDELNÉ ČIŠTĚNÍ VEŘEJNÝCH KOMUNIKACÍ</t>
  </si>
  <si>
    <t>po výjezdu techniky ze staveniště</t>
  </si>
  <si>
    <t>Položka obsahuje čištění veřejného prostranství po výjezdu techniky ze staveniště dle úrovně znečištění</t>
  </si>
  <si>
    <t>ZABEZPEČENÍ VSTUPU DO METRA</t>
  </si>
  <si>
    <t>Položka obsahuje   
- zajištění vstupu osob do metra   
- ochranu nebouraných konstrukcí  
- zajištění proti vniku prachu do prostor metra</t>
  </si>
  <si>
    <t>ODPOJENÍ ZTI, VZT, EL</t>
  </si>
  <si>
    <t>položka zahrnuje odpojení a přepojení ZTI, VTR, EL</t>
  </si>
  <si>
    <t>96614A</t>
  </si>
  <si>
    <t>BOURÁNÍ KONSTRUKCÍ Z CIHEL A TVÁRNIC - BEZ DOPRAVY</t>
  </si>
  <si>
    <t>zdi: ((7,2+3,5+2,7+2,6+2,6+2,6)*0,48*3,7)+(4,6*0,3*3,48)+(((4,38+5,2)*2)*0,385*3,48)-(2,0*2,9*0,48*2)-(0,98*1,5*0,48)-(0,58*0,58*0,3)-(1,05*2,3*0,3) 
příčky:  
((2,5+3,3+2,5+4,0+2,0+1,2)*0,1*3,7)-(0,6*0,1*1,97*3) 
(12,02*0,2*3,7)+(4,04*0,26*3,7)+(4,04*0,15*3,7)+(1,9*0,13*3,7)+(1,38*0,09*3,7)-(0,9*0,2*1,97*2)-(0,9*0,09*1,97)-(0,9*0,15*1,97) 
((9,23+2,97+1,45+1,45)*0,08*3,48)+(1,21*185*3,48)+(0,32*0,13*3,48)-(0,9*0,08*1,97)-(0,7*0,08*1,97*2)-(0,7*0,08*1,97)</t>
  </si>
  <si>
    <t>96616A</t>
  </si>
  <si>
    <t>BOURÁNÍ KONSTRUKCÍ ZE ŽELEZOBETONU - BEZ DOPRAVY</t>
  </si>
  <si>
    <t>stěna: 12,784*0,45*3,48 
kulaté sloupy: 3,14*0,225*0,225*3,7*3 
hranaté sloupy: (0,7*0,4*3,7*2)+(0,4*0,4*3,7*4) 
střecha: (((14,9*28,9)-(1,2*1,2*8)-(1,6*1,2)-(0,6*1,0))*0,15)+(((14,9*28,9)-(1,2*1,2*8)-(1,6*1,2)-(0,6*1,0))*0,05/3*2) 
střešní trámy: (11,925*0,4*0,35*2)+(11,925*0,3*0,35*3) 
atika: (14,9+28,9+14,9)*0,3*0,4 
základová deska: 15,145*29,3*0,2</t>
  </si>
  <si>
    <t>96618A</t>
  </si>
  <si>
    <t>BOURÁNÍ KONSTRUKCÍ KOVOVÝCH - BEZ DOPRAVY</t>
  </si>
  <si>
    <t>ocelová konstrukce střechy" 23,398 
"VSŽ plech: 14,9*28,9*9,17/1000</t>
  </si>
  <si>
    <t>96-5R</t>
  </si>
  <si>
    <t>ODSTRANĚNÍ KRYTŮ ŽIVIČNÝCH TL.DO 100MM</t>
  </si>
  <si>
    <t>(29,3*3,1)+(12,0*7,5)</t>
  </si>
  <si>
    <t>položka obsahuje  
- odstranění živice z chodníku  
- veškerou manipulaci s vybouranou sutí a hmotami včetně uložení na skládku  
položka neobsahuje odvoz na skládku a poplatek na skládce</t>
  </si>
  <si>
    <t>96-712R</t>
  </si>
  <si>
    <t>ODSTRANĚNÍ POVLAKOVÉ KRYTINY STŘECH Z mPVC</t>
  </si>
  <si>
    <t>(14,9*28,9)+((14,9+28,9+(14,9*2))*0,4)</t>
  </si>
  <si>
    <t>položka obsahuje  
- odstranění povlakové krytiny střechy vč.oddělení od stávající nebourané střechy  
- úpravu zakončení na nebourané střeše  
- veškerou manipulaci s vybouranou sutí a hmotami včetně uložení na skládku  
- veškeré pomocné konstrukce (lešení a pod.)  
položka neobsahuje odvoz na skládku a poplatek na skládce</t>
  </si>
  <si>
    <t>96-762R</t>
  </si>
  <si>
    <t>DEMONTÁŽ PODBITÍ STROPU Z HERAKLITU S OMÍTKOU</t>
  </si>
  <si>
    <t>14,9*28,9</t>
  </si>
  <si>
    <t>položka obsahuje  
- demontáž podbití z heraklitu s omítkou vč.roštu  
- veškerou manipulaci s vybouranou sutí a hmotami včetně uložení na skládku  
- veškeré pomocné konstrukce (lešení a pod.)  
položka neobsahuje odvoz na skládku a poplatek na skládce</t>
  </si>
  <si>
    <t>96-763R</t>
  </si>
  <si>
    <t>DEMONTÁŽ KAZETOVÉHO PODHLEDU</t>
  </si>
  <si>
    <t>(11,845*8,446)+(3,195*7,8)-(2,97*0,32)-(7,485*5,15)</t>
  </si>
  <si>
    <t>položka obsahuje  
- demontáž kazetového podhledu vč.roštu  
- veškerou manipulaci s vybouranou sutí a hmotami včetně uložení na skládku  
- veškeré pomocné konstrukce (lešení a pod.)  
položka neobsahuje odvoz na skládku a poplatek na skládce</t>
  </si>
  <si>
    <t>96-767.1R</t>
  </si>
  <si>
    <t>DEMONTÁŽ SVĚTLÍKŮ SE SKLENĚNOU VÝPLNÍ, BODOVÝCH</t>
  </si>
  <si>
    <t>(1,2*1,2*8)+(1,6*1,2)+(0,6*1,0)</t>
  </si>
  <si>
    <t>položka obsahuje  
- demontáž světlíků v celé tl.střechy vč.lemování  
- veškerou manipulaci s vybouranou sutí a hmotami včetně uložení na skládku  
- veškeré pomocné konstrukce (lešení a pod.)  
položka neobsahuje odvoz na skládku a poplatek na skládce</t>
  </si>
  <si>
    <t>96-767.2R</t>
  </si>
  <si>
    <t>VYBOURÁNÍ AL OKEN ZDVOJENÝCH DO 1M2</t>
  </si>
  <si>
    <t>0,58*0,58</t>
  </si>
  <si>
    <t>položka obsahuje  
- demontáž rámů oken vč.vyvěšení křídel  
- veškerou manipulaci s vybouranou sutí a hmotami včetně uložení na skládku  
- veškeré pomocné konstrukce (lešení a pod.)  
položka neobsahuje odvoz na skládku a poplatek na skládce</t>
  </si>
  <si>
    <t>96-767.3R</t>
  </si>
  <si>
    <t>VYBOURÁNÍ AL OKEN ZDVOJENÝCH DO 2M2</t>
  </si>
  <si>
    <t>0,98*1,5</t>
  </si>
  <si>
    <t>5,0*1,2</t>
  </si>
  <si>
    <t>96-767.5R</t>
  </si>
  <si>
    <t>VYBOURÁNÍ AL DVEŘÍ DO 2M2</t>
  </si>
  <si>
    <t>(0,6*1,97*3)+(0,9*1,97*5)+(0,7*1,97*3)</t>
  </si>
  <si>
    <t>položka obsahuje  
- demontáž zárubní vč.vyvěšení křídel  
- veškerou manipulaci s vybouranou sutí a hmotami včetně uložení na skládku  
- veškeré pomocné konstrukce (lešení a pod.)  
položka neobsahuje odvoz na skládku a poplatek na skládce</t>
  </si>
  <si>
    <t>96-767.5S</t>
  </si>
  <si>
    <t>VYBOURÁNÍ AL DVEŘÍ PŘES 2M2</t>
  </si>
  <si>
    <t>(2,0*2,9*2)+(0,95*2,3)</t>
  </si>
  <si>
    <t>96-767.6R</t>
  </si>
  <si>
    <t>DEMONTÁŽ ZASKLENÍ STĚN</t>
  </si>
  <si>
    <t>(12,205+4,6+0,8+7,2+2,5+3,195)*2,0</t>
  </si>
  <si>
    <t>položka obsahuje  
- demontáž pevných zasklení stěn  
- veškerou manipulaci s vybouranou sutí a hmotami včetně uložení na skládku  
- veškeré pomocné konstrukce (lešení a pod.)  
položka neobsahuje odvoz na skládku a poplatek na skládce</t>
  </si>
  <si>
    <t>978152</t>
  </si>
  <si>
    <t>OTLUČENÍ OBKLADŮ Z KAMENE</t>
  </si>
  <si>
    <t>demontáž pískovcovédo obkladu k dalšímu použití - stěny</t>
  </si>
  <si>
    <t>(12,2*3,4)-(2,0*2,9*2)-(0,98*1,5)+(29,3*1,69)+(15,145*5,16)-(2,4*3,46)</t>
  </si>
  <si>
    <t>OTLUČENÍ OBKLADŮ Z KAMENE K DALŠÍMU POUŽITÍ - SLOUPY</t>
  </si>
  <si>
    <t>demontáž pískovcovédo obkladu k dalšímu použití - kruhový sloup</t>
  </si>
  <si>
    <t>2*3,14*0,225*3,31*3</t>
  </si>
  <si>
    <t>97-767R</t>
  </si>
  <si>
    <t>VYBOURÁNÍ KOVOVÝCH MŘÍŽÍ</t>
  </si>
  <si>
    <t>u vstupu do metra</t>
  </si>
  <si>
    <t>5,4*3,5</t>
  </si>
  <si>
    <t>položka zahrnuje   
- vybourání mříží vč.mechanismu  
- veškerou manipulaci s vybouranou sutí a hmotami včetně uložení na skládku  
- veškeré další práce plynoucí z technologického předpisu a z platných předpisů  
položka neobsahuje dovoz na skládku a poplatek na skládce</t>
  </si>
  <si>
    <t>97-771R</t>
  </si>
  <si>
    <t>DEMONTÁŽ PODLAH Z DLAŽDIC KERAMICKÝCH</t>
  </si>
  <si>
    <t>(11,845*8,446)+(3,195*7,8)-(2,97*0,32)-(7,485*5,15)+(9,05*1,13)+(0,88*1,45)+(0,9*1,45*2)+(1,25*1,9)</t>
  </si>
  <si>
    <t>12,0*7,4</t>
  </si>
  <si>
    <t>97-776R</t>
  </si>
  <si>
    <t>DEMONTÁŽ POVLAKOVÝCH PODLAHOVIN LEPENÝCH</t>
  </si>
  <si>
    <t>(5,7*4,04)+(2,64*2,02)+(1,26*1,99)+(2,72*4,04)</t>
  </si>
  <si>
    <t>položka zahrnuje   
- odstranění PVC vč.obvodového soklíku (lišt)  
- veškerou manipulaci s vybouranou sutí a hmotami včetně uložení na skládku  
- veškeré další práce plynoucí z technologického předpisu a z platných předpisů  
položka neobsahuje dovoz na skládku a poplatek na skládce</t>
  </si>
  <si>
    <t>97-91R</t>
  </si>
  <si>
    <t>VYBOURÁNÍ ROZVODŮ A KONCOVÝCH PRVKŮ ZTI, VZT, EL</t>
  </si>
  <si>
    <t>položka zahrnuje vybourání rozvodů, umyvadel, WC mís, světel, apod.</t>
  </si>
  <si>
    <t>pol.96614A: 864,542*1,8</t>
  </si>
  <si>
    <t>pol.96-5R: 180,83*0,22</t>
  </si>
  <si>
    <t>pol.96616A: 205,484*2,229</t>
  </si>
  <si>
    <t>R015180</t>
  </si>
  <si>
    <t>913</t>
  </si>
  <si>
    <t>LIKVIDACE ODPADŮ NEKONTAMINOVANÝCH - 17 02 02 SKLO Z INTERIÉRŮ REKONSTRUOVANÝCH OBJEKTŮ, včetně dopravy</t>
  </si>
  <si>
    <t>pol.96-767.6R: 61,0*0,033</t>
  </si>
  <si>
    <t>pol.z odd. 96 a 97 nezahrnuté do jiných položek likvidace: (460,05*0,0032)+(430,61*0,04149)+(85,466*0,01065)+(14,04*0,018)+(0,336*0,089)+(1,47*0,061)+(6,0*0,05)+(16,548*0,076)+(13,785*0,063)+(147,771*0,0101)+(14,031*0,0107)+(101,953*0,0353)+(88,8*0,151)+(41,857*0,0035)+0,1</t>
  </si>
  <si>
    <t>R015745</t>
  </si>
  <si>
    <t>916</t>
  </si>
  <si>
    <t>LIKVIDACE ODPADŮ NEKONTAMINOVANÝCH - 17 04 05 ŽELEZO A OCEL, včetně dopravy</t>
  </si>
  <si>
    <t>pol.96618A: 27,347 
pol.97-767R: 18,9*0,009</t>
  </si>
  <si>
    <t>D.2.2.6</t>
  </si>
  <si>
    <t>Drobná architektura a oplocení</t>
  </si>
  <si>
    <t xml:space="preserve">  SO 30-66-03</t>
  </si>
  <si>
    <t>ŽST Praha Smíchov, Zastřešení vstupu do metra</t>
  </si>
  <si>
    <t>SO 30-66-03</t>
  </si>
  <si>
    <t>Položka obsahuje   
- zajištění vstupu osob do metra   
- zajištění proti vniku prachu do prostor metra</t>
  </si>
  <si>
    <t>764572</t>
  </si>
  <si>
    <t>ODPAD TROUBY Z PLAST HMOT DN DO 100MM</t>
  </si>
  <si>
    <t>PSV výrobky-ostatní výrobky</t>
  </si>
  <si>
    <t>OS02: 5,0</t>
  </si>
  <si>
    <t>764-91R</t>
  </si>
  <si>
    <t>LAPAČ STŘEŠNÍCH SPLAVENIN</t>
  </si>
  <si>
    <t>OS03: 1</t>
  </si>
  <si>
    <t>Položka obsahuje  
- usazení na místo vč.drobných stavebních prací  
- připojení ke svodu</t>
  </si>
  <si>
    <t>764-92R</t>
  </si>
  <si>
    <t>STŘEŠNÍ SENDVIČOVÝ PANEL</t>
  </si>
  <si>
    <t>popis dle technické zprávy odst.14.4</t>
  </si>
  <si>
    <t>9,4*5,37</t>
  </si>
  <si>
    <t>Položka obsahuje  
- uchycení panelů vč.jejich dodání  
- montáž typového žlabu vč.jeho dodání  
- uchycení a dodání pomocného materiálu (profily pro uchycení panelů)  
- vnitrostaveništní a mimostaveništní doprava</t>
  </si>
  <si>
    <t>767-91R</t>
  </si>
  <si>
    <t>HLINÍKOVÉ ROLETOVÁ BEZPEČNOSTNÍ MŘÍŽ 4720X3600MM</t>
  </si>
  <si>
    <t>OS01: 1</t>
  </si>
  <si>
    <t>Položka obsahuje  
- usazení na místo vč.dodání  
- drobné stavební práce  
- montáž a dodávka pomocného materiálu  
- vnitrostaveništní a mimostaveništní doprava</t>
  </si>
  <si>
    <t>767-92R</t>
  </si>
  <si>
    <t>OCELOVÁ RÁMOVÁ KONSTRUKCE</t>
  </si>
  <si>
    <t>v.č.006: 2188,5kg</t>
  </si>
  <si>
    <t>Položka obsahuje  
- usazení na místo vč.dodání  
- drobné stavební práce  
- montáž a dodávka pomocného materiálu  
- povrchovou úpravu  
- vnitrostaveništní a mimostaveništní doprava</t>
  </si>
  <si>
    <t>OBKLAD ZDI NEREZ PLECHEM</t>
  </si>
  <si>
    <t>z exteriéru</t>
  </si>
  <si>
    <t>(8,11*(1,14+0,4))+(5,37*((1,14+1,17)/2))+(5,37*0,4)+(8,11*(1,17+0,4))</t>
  </si>
  <si>
    <t>787-91R</t>
  </si>
  <si>
    <t>OBKLAD BEZPEČNOSTNÍM SKLEM TL.8MM ČIRÉ</t>
  </si>
  <si>
    <t>(8,11*2,46)+(5,37*((2,46+2,43)/2))+(8,11*2,43)</t>
  </si>
  <si>
    <t>PŘIPOJENÍ ROLETOVÉ MŘÍŽE</t>
  </si>
  <si>
    <t>Položka obsahuje  
- připojení roletové mříže  
- dodání materiálu pro kompletní provedení</t>
  </si>
  <si>
    <t xml:space="preserve">  SO 30-66-04</t>
  </si>
  <si>
    <t>Drobná architektura a mobiliář</t>
  </si>
  <si>
    <t>SO 30-66-04</t>
  </si>
  <si>
    <t>133737</t>
  </si>
  <si>
    <t>HLOUBENÍ ŠACHET ZAPAŽ I NEPAŽ TŘ. I, ODVOZ DO 16KM</t>
  </si>
  <si>
    <t>základ pro 1 koš</t>
  </si>
  <si>
    <t>=1*0,3*0,8</t>
  </si>
  <si>
    <t>0.24</t>
  </si>
  <si>
    <t>R701</t>
  </si>
  <si>
    <t>Sestavu košů na tříděný odpad (koš na papír, plasty, sklo a směsný odpad)</t>
  </si>
  <si>
    <t>Dodávka koše na místo montáže</t>
  </si>
  <si>
    <t>R702</t>
  </si>
  <si>
    <t>Směsný koš (samostatný koš na směsný odpad s popelníkovou částí)</t>
  </si>
  <si>
    <t>R703</t>
  </si>
  <si>
    <t>Montáž koše</t>
  </si>
  <si>
    <t>Položka obsahuje veškeré výkony, práce a dodávky nutné pro montáž koše na připravený základ</t>
  </si>
  <si>
    <t>0.48816</t>
  </si>
  <si>
    <t>D.2.3.1</t>
  </si>
  <si>
    <t>Trakční vedení</t>
  </si>
  <si>
    <t xml:space="preserve">  SO 30-71-05</t>
  </si>
  <si>
    <t>SO 30-71-05</t>
  </si>
  <si>
    <t>74A</t>
  </si>
  <si>
    <t>ZÁKLADY TV</t>
  </si>
  <si>
    <t>74A480</t>
  </si>
  <si>
    <t>VRTÁNÍ A OSAZENÍ KOTEVNÍHO ŠROUBU PRO KONSTRUKCE TV V BETONU NEBO SKÁLE</t>
  </si>
  <si>
    <t>viz soupis sestavení</t>
  </si>
  <si>
    <t>1. Položka obsahuje:  
 – montáž, materiál a dopravné  
 – ochrannou síť nebo zábranu na podstavci včetně BETONOVÝch patek  
2. Položka neobsahuje:  
 X  
3. Způsob měření:  
Udává se počet kusů kompletní konstrukce nebo práce.</t>
  </si>
  <si>
    <t>74B</t>
  </si>
  <si>
    <t>STOŽÁRY TV</t>
  </si>
  <si>
    <t>74B820</t>
  </si>
  <si>
    <t>KOZLÍK PRO KONZOLU NEBO KOTVENÍ V TUNELU</t>
  </si>
  <si>
    <t>viz technická zpráva</t>
  </si>
  <si>
    <t>1. Položka obsahuje:  
 – všechny náklady na materiál a montáž dodaného zařízení, protikorozně ošetřeného podle TKP se všemi pomocnými doplňujícími součástmi a pracemi s použitím mechanizmů  
2. Položka neobsahuje:  
 – základovou konstrukci  
3. Způsob měření:  
Udává se hmotnost v kilogramech.</t>
  </si>
  <si>
    <t>74C</t>
  </si>
  <si>
    <t>VODIČE TV</t>
  </si>
  <si>
    <t>74C111</t>
  </si>
  <si>
    <t>ZÁVĚS TV NA KONZOLE BEZ PŘÍDAVNÉHO LANA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</si>
  <si>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</si>
  <si>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74C573</t>
  </si>
  <si>
    <t>TAŽENÍ NOSNÉHO LANA 120 MM2 CU</t>
  </si>
  <si>
    <t>viz tabulka kotvení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</si>
  <si>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</si>
  <si>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74C584</t>
  </si>
  <si>
    <t>TAŽENÍ TROLEJE 150 MM2 CU</t>
  </si>
  <si>
    <t>74C810</t>
  </si>
  <si>
    <t>UPEVNĚNÍ KONZOLY - STŘEDOVÉ, STRANOVÉ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</si>
  <si>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</si>
  <si>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</si>
  <si>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</si>
  <si>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</si>
  <si>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74F3</t>
  </si>
  <si>
    <t>REVIZE, ZKOUŠKY A MĚŘENÍ TV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</si>
  <si>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</si>
  <si>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</si>
  <si>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v  ks.Výpočet dle ks elektrifikovaných kolejí, neutrální pole 4ks, velká žst. dle počtu stavebních postupů.</t>
  </si>
  <si>
    <t>D.2.3.6</t>
  </si>
  <si>
    <t>Rozvody VN, NN, osvětlení a dálkové ovládání odpojovačů</t>
  </si>
  <si>
    <t xml:space="preserve">  SO 30-76-11</t>
  </si>
  <si>
    <t>Lávka v ŽST Praha - Smíchov, napájení eskalátorů a výtahu do ulice Nádražní</t>
  </si>
  <si>
    <t>SO 30-76-11</t>
  </si>
  <si>
    <t>02911</t>
  </si>
  <si>
    <t>OSTATNÍ POŽADAVKY - GEODETICKÉ ZAMĚŘENÍ</t>
  </si>
  <si>
    <t>Gedetické zaměření dle seznamu souřadnic</t>
  </si>
  <si>
    <t>viz přílohy dokumentace č.2.001</t>
  </si>
  <si>
    <t>provizorní stav: 2x kabelová rýha o rozměru (m) 0,35*0,8*150</t>
  </si>
  <si>
    <t>viz přílohy dokumentace č.2.001, č.2.003</t>
  </si>
  <si>
    <t>Konstrukce ze zemin</t>
  </si>
  <si>
    <t>18110</t>
  </si>
  <si>
    <t>ÚPRAVA PLÁNĚ SE ZHUTNĚNÍM V HORNINĚ TŘ. I</t>
  </si>
  <si>
    <t>provizorní stav: 2x úprava povrchu po dokončení kabelové trasy o rozměru (m): (m) 0,35*150</t>
  </si>
  <si>
    <t>Všeobecné práce pro silnoproud a slaboproud</t>
  </si>
  <si>
    <t>provizorní kabelová trasa</t>
  </si>
  <si>
    <t>702222</t>
  </si>
  <si>
    <t>KABELOVÁ CHRÁNIČKA ZEMNÍ UV STABILNÍ DN PŘES 100 DO 200 MM</t>
  </si>
  <si>
    <t>viz příloha dokumentace 2.001, 2.003</t>
  </si>
  <si>
    <t>702423</t>
  </si>
  <si>
    <t>KABELOVÝ PROSTUP DO OBJEKTU PŘES ZÁKLAD BETONOVÝ SVĚTLÉ ŠÍŘKY PŘES 200 MM</t>
  </si>
  <si>
    <t>prostupy provizorních kabelových vedení do stávající trafostanice</t>
  </si>
  <si>
    <t>702610</t>
  </si>
  <si>
    <t>ODKRYTÍ A ZAKRYTÍ KABELOVÉHO ŽLABU</t>
  </si>
  <si>
    <t>odkrytí a zakrytí kabelového žlabu v provizorní kabelové trase na pažící stěně severního křídla</t>
  </si>
  <si>
    <t>kabelové prostupy vně stávající trafostanice</t>
  </si>
  <si>
    <t>demontáž provizorní kabelové trasy</t>
  </si>
  <si>
    <t>definitivní stav: CYKY-O 4x2,5: 100m</t>
  </si>
  <si>
    <t>viz příloha dokumentace 1.002, 1.003</t>
  </si>
  <si>
    <t>742H12</t>
  </si>
  <si>
    <t>KABEL NN ČTYŘ- A PĚTIŽÍLOVÝ CU S PLASTOVOU IZOLACÍ OD 4 DO 16 MM2</t>
  </si>
  <si>
    <t>definitivní stav: CYKY-O 4x4: 360m; CYKY-O 4x10: 410m  
provizorní stav: CYKY-O 4x6: 935m; CYKY-O 4x16: 695m</t>
  </si>
  <si>
    <t>742H13</t>
  </si>
  <si>
    <t>KABEL NN ČTYŘ- A PĚTIŽÍLOVÝ CU S PLASTOVOU IZOLACÍ OD 25 DO 50 MM2</t>
  </si>
  <si>
    <t>definitivní stav: CYKY-O 4x35: 360m  
provizorní stav: CYKY-O 4x35: 455m</t>
  </si>
  <si>
    <t>742L13</t>
  </si>
  <si>
    <t>UKONČENÍ DVOU AŽ PĚTIŽÍLOVÉHO KABELU V ROZVADĚČI NEBO NA PŘÍSTROJI OD 25 DO 50 MM2</t>
  </si>
  <si>
    <t>demontáž provizorní kabelizace</t>
  </si>
  <si>
    <t>viz příloha dokumentace 1.003</t>
  </si>
  <si>
    <t>747702</t>
  </si>
  <si>
    <t>ÚPRAVA ZAPOJENÍ STÁVAJÍCÍCH KABELOVÝCH SKŘÍNÍ/ROZVADĚČŮ</t>
  </si>
  <si>
    <t>R1</t>
  </si>
  <si>
    <t>Rozvaděč RT1 - SKŘÍŇOVÝ OCELOPLECHOVÝ ROZVADĚČ, Š.3x800 V.2000+100 H.400, KRYTÍ MIN. IP 30/20, In=400A, Ik``? 10kA, PŘÍSTROJOVÉ VYBAVENÍ VIZ. VÝKRESOV</t>
  </si>
  <si>
    <t>1. Položka obsahuje:  
– přípravu podkladu pro osazení vč. upevňovacího materiálu  
– přístrojové vybavení ( jističe, stykače apod. )  
- výrobní dokumentace  
- montáž  
– veškerý podružný a pomocný materiál ( včetně můstků, vnitřních propojů-vodičů a pod ), nosnou konstrukci, kotevní a spojovací prvky  
 – provedení zkoušek, dodání předepsaných zkoušek, revizí a atestů  
2. Položka neobsahuje:  
 X  
3. Způsob měření:  
Udává se počet kusů kompletní konstrukce nebo práce.</t>
  </si>
  <si>
    <t>R2</t>
  </si>
  <si>
    <t>PROVIZORNÍ OPATŘENÍ PRO ZAJIŠTĚNÍ UMÍSTĚNÍ PROVIZORNÍ KABELOVÉ TRASY</t>
  </si>
  <si>
    <t>provizorní kabelová trasa na pažící stěně v délce cca 100m, přiložení kabelových vedení do kabelového žlabu na pažící stěně</t>
  </si>
  <si>
    <t>Položka zahrnuje veškerý potřebný materiál, včetně veškerého příslušenství a jeho montáže.</t>
  </si>
  <si>
    <t>741Z92</t>
  </si>
  <si>
    <t>DEMONTÁŽ - ODVOZ (NA LIKVIDACI ODPADŮ NEBO JINÉ URČENÉ MÍSTO)</t>
  </si>
  <si>
    <t>tkm</t>
  </si>
  <si>
    <t>Odvoz materiálu mimo díl R015 do 20km</t>
  </si>
  <si>
    <t>R3</t>
  </si>
  <si>
    <t>POMOCNÝ, DROBNÝ A DÁLE NESPECIFIKOVANÝ MATERIÁL</t>
  </si>
  <si>
    <t>Položka zahrnuje veškerý pomocný a drobný materiál, včetně veškerého příslušenství a jeho montáže.</t>
  </si>
  <si>
    <t>Likvidace odpadů</t>
  </si>
  <si>
    <t>viz položka 13273, odvoz přebytečného výkopku po zásypu a zhutnění</t>
  </si>
  <si>
    <t>R015420</t>
  </si>
  <si>
    <t>964</t>
  </si>
  <si>
    <t>LIKVIDACE ODPADŮ NEKONTAMINOVANÝCH - 17 06 04 ZBYTKY IZOLAČNÍCH MATERIÁLŮ, včetně dopravy</t>
  </si>
  <si>
    <t>viz položka 709612</t>
  </si>
  <si>
    <t xml:space="preserve">  SO 30-76-12</t>
  </si>
  <si>
    <t>Lávka v ŽST Praha Smíchov, napájení eskalátorů a výtahů na nástupiště</t>
  </si>
  <si>
    <t>SO 30-76-12</t>
  </si>
  <si>
    <t>viz přílohy dokumentace č.2.002</t>
  </si>
  <si>
    <t>definitivní stav: kabelová rýha o rozměru (m) 0,35*0,5*66, provizorní stav: kabelová rýha o rozměru (m) 0,5*0,8*65</t>
  </si>
  <si>
    <t>viz přílohy dokumentace č.2.001, č.2.002</t>
  </si>
  <si>
    <t>definitivní stav: úprava povrchu po dokončení kabelové trasy o rozměru (m): 0,35*66, provizorní stav: úprava povrchu po dokončení kabelové trasy o rozměru (m): (m) 0,5*65</t>
  </si>
  <si>
    <t>742Y92</t>
  </si>
  <si>
    <t>OCHRANA ŠTĚRKOVÉHO LOŽE GEOTEXTILIÍ PROTI ZNEČIŠTĚNÍ</t>
  </si>
  <si>
    <t>ochrana štěrkového lože pro účely zhotovení kabelové trasy délky 65m</t>
  </si>
  <si>
    <t>R701FFD-03</t>
  </si>
  <si>
    <t>VYČIŠTĚNÍ A ÚPRAVA ŠTĚRKOVÉHO LOŽE</t>
  </si>
  <si>
    <t>úprava po dokončení kabelové trasy o rozměru (m): 50*65m</t>
  </si>
  <si>
    <t>Položka obsahuje: Vyčištění štěrkového lože a úprava povrchu drážního tělesa (drážní stezka, štěrkové lože). Dále obsahuje cenu za pom. mechanismy včetně všech ostatních vedlejších nákladů.</t>
  </si>
  <si>
    <t>definivitní stav: kabelová chránička ohebná DN110 =132m, provizorní stav: kabelová chránička ohebná DN110 =320m</t>
  </si>
  <si>
    <t>viz příloha dokumentace 2.001, 2.002</t>
  </si>
  <si>
    <t>702311</t>
  </si>
  <si>
    <t>ZAKRYTÍ KABELŮ VÝSTRAŽNOU FÓLIÍ ŠÍŘKY DO 20 CM</t>
  </si>
  <si>
    <t>provizorní stav: zakrytí obetonované kabelové trasy (4xDN110) -15m, zakrytí kabelové trasy š.40cm -65m</t>
  </si>
  <si>
    <t>viz příloha dokumentace 2.002</t>
  </si>
  <si>
    <t>provizorní stav: kabelová trasa v zemi - chránička DN110</t>
  </si>
  <si>
    <t>R89952-01</t>
  </si>
  <si>
    <t>OBETONOVÁNÍ CHRÁNIČEK Z PROSTÉHO BETONU - POVRCHOVÁ TRASA</t>
  </si>
  <si>
    <t>obetonování provizorní kabelové trasy na povrchu - délka do 15m, šířka do 0,55m, výška do 0,35m</t>
  </si>
  <si>
    <t>Položka obsahuje:  
– dodání – čerstvého  betonu  (betonové  směsi)  požadované  kvality,  jeho  uložení  do požadovaného tvaru při jakékoliv hustotě výztuže, konzistenci čerstvého betonu a způsobu hutnění, ošetření a ochranu betonu,  
– zhotovení nepropustného, mrazuvzdorného betonu a betonu požadované trvanlivosti a vlastností,  
– užití potřebných přísad a technologií výroby betonu,  
– zřízení pracovních a dilatačních spar, včetně potřebných úprav, výplně, vložek, opracování, očištění a ošetření,  
– bednění  požadovaných  konstr. (i ztracené) s úpravou  dle požadované  kvality povrchu betonu, včetně odbedňovacích a odskružovacích prostředků,  
– podpěrné  konstr. (skruže) a lešení všech druhů pro bednění, uložení čerstvého betonu, výztuže a doplňkových konstr., vč. požadovaných otvorů, ochranných a bezpečnostních opatření a základů těchto konstrukcí a lešení,  
– vytvoření kotevních čel, kapes, nálitků, a sedel,  
– zřízení  všech  požadovaných  otvorů, kapes, výklenků, prostupů, dutin, drážek a pod., vč. ztížení práce a úprav  kolem nich,  
– úpravy pro osazení výztuže, doplňkových konstrukcí a vybavení,  
– úpravy povrchu pro položení požadované izolace, povlaků a nátěrů, případně vyspravení,  
– ztížení práce u kabelových a injektážních trubek a ostatních zařízení osazovaných do betonu,  
– konstrukce betonových kloubů, upevnění kotevních prvků a doplňkových konstrukcí,  
– nátěry zabraňující soudržnost betonu a bednění,  
– výplň, těsnění  a tmelení spar a spojů,  
– opatření  povrchů  betonu  izolací  proti zemní vlhkosti v částech, kde přijdou do styku se zeminou nebo kamenivem,  
– případné zřízení spojovací vrstvy u základů,  
– úpravy pro osazení zařízení ochrany konstrukce proti vlivu bludných proudů</t>
  </si>
  <si>
    <t>Kabelová trasa v kabelovém prostoru trafostanice T1, v rozvodně NN stávající trafostanice TS 22/0,4kV, v průchozím kolektoru - celková délka trasy = 155m. Kabely CYKY 4x16, CYKY 4x10, CYKY 4x6, CYKY 4x4</t>
  </si>
  <si>
    <t>kabelové prostupy vně kolektoru nebo vně kabelovodu</t>
  </si>
  <si>
    <t>703751</t>
  </si>
  <si>
    <t>PROTIPOŽÁRNÍ UCPÁVKA POD ROZVADĚČ DO EI 90 MIN.</t>
  </si>
  <si>
    <t>kabelové prostupy z rozvaděče do kabelového prostoru v objektech trafostanic = 1x0,4m2</t>
  </si>
  <si>
    <t>kabelové prostupy vně kabelového prostoru trafostanice T1 = 1x0,25m2</t>
  </si>
  <si>
    <t>Všechna křížení kabelizace řešené v rámci tohoto SO s funkčními stávajícími nebo novými ostatními inženýrskými sítěmi</t>
  </si>
  <si>
    <t>definitivní stav: zatažení lanka do kabelové chráničky DN110 =132m, provizorní stav: zatažení lanka do kabelové chráničky DN110 =225m</t>
  </si>
  <si>
    <t>zajištění kabelů ostatních sítí ve výkopu v průběhu realizace nových kabelových tras</t>
  </si>
  <si>
    <t>provizorní stav: kabelová chránička ohebná DN110 =320m</t>
  </si>
  <si>
    <t>definitivní stav: CYKY-O 4x16=510m, CYKY-O 4x10=363m, CYKY-O 4x6=873m, CYKY-O 4x4=363m, provizorní stav: CYKY-O 4x16=575m, CYKY-O 4x6=1150m</t>
  </si>
  <si>
    <t>definitivní stav: CYKY-O 4x25=510m</t>
  </si>
  <si>
    <t>viz příloha dokumentace 1.002</t>
  </si>
  <si>
    <t>označení provizorní kabelové trasy umístěné v betonovém loži na povrchu</t>
  </si>
  <si>
    <t>96615</t>
  </si>
  <si>
    <t>BOURÁNÍ KONSTRUKCÍ Z PROSTÉHO BETONU</t>
  </si>
  <si>
    <t>demolice ochrany provizorní kabelové trasy na povrchu - délka 10m</t>
  </si>
  <si>
    <t>viz položka 96615</t>
  </si>
  <si>
    <t xml:space="preserve">  SO 30-76-13</t>
  </si>
  <si>
    <t>Lávka v ŽST Praha - Smíchov, rozvody nn</t>
  </si>
  <si>
    <t>SO 30-76-13</t>
  </si>
  <si>
    <t>703112</t>
  </si>
  <si>
    <t>KABELOVÝ ROŠT/LÁVKA NOSNÝ ŽÁROVĚ ZINKOVANÝ VČETNĚ UPEVNĚNÍ A PŘÍSLUŠENSTVÍ SVĚTLÉ ŠÍŘKY PŘES 100 DO 250 MM</t>
  </si>
  <si>
    <t>stoupací kabelová lávka š.200</t>
  </si>
  <si>
    <t>DN50: 90m</t>
  </si>
  <si>
    <t>703432</t>
  </si>
  <si>
    <t>ELEKTROINSTALAČNÍ TRUBKA PRO ULOŽENÍ DO BETONU VČETNĚ UPEVNĚNÍ A PŘÍSLUŠENSTVÍ DN PRŮMĚRU PŘES 25 DO 40 MM</t>
  </si>
  <si>
    <t>DN 32</t>
  </si>
  <si>
    <t>Kabelová trasa v konstrukci eskalátoru - celková délka trasy = 130m. Kabely CYKY 2x2,5, CYKY 2x4</t>
  </si>
  <si>
    <t>741121</t>
  </si>
  <si>
    <t>KRABICE (ROZVODKA) INSTALAČNÍ ODBOČNÁ PRÁZDNÁ</t>
  </si>
  <si>
    <t>741151</t>
  </si>
  <si>
    <t>KRABICE (ROZVODKA) INSTALAČNÍ PRO ULOŽENÍ DO BETONU VČETNĚ UPEVNĚNÍ A PŘÍSLUŠENSTVÍ PRÁZDNÁ</t>
  </si>
  <si>
    <t>definitivní stav: CYKY-O 2x2,5: 1275m</t>
  </si>
  <si>
    <t>provizorní stav: CYKY-O 2x4: 550m</t>
  </si>
  <si>
    <t xml:space="preserve">  SO 30-76-14</t>
  </si>
  <si>
    <t>Lávka v ŽST Praha - Smíchov, osvětlení lávky v majetku Hlavního města Prahy</t>
  </si>
  <si>
    <t>SO 30-76-14</t>
  </si>
  <si>
    <t>R7</t>
  </si>
  <si>
    <t>OZNAČOVACÍ ŠTÍTEK STOŽÁRU VO</t>
  </si>
  <si>
    <t>Kompletní štítek číselného označení stožáru VO, včetně montážního příslušenství a nákladů na výrobu.</t>
  </si>
  <si>
    <t>702221</t>
  </si>
  <si>
    <t>KABELOVÁ CHRÁNIČKA ZEMNÍ UV STABILNÍ DN DO 100 MM</t>
  </si>
  <si>
    <t>DN50: 150m, DN63: 1000m</t>
  </si>
  <si>
    <t>DN110: 450m</t>
  </si>
  <si>
    <t>DN32: 330m</t>
  </si>
  <si>
    <t>Kabelová trasa v konstrukci jižního zábradlí - celková délka trasy = 110m. Kabely CYKY 4x10</t>
  </si>
  <si>
    <t>OBETONOVÁNÍ CHRÁNIČEK Z PROSTÉHO BETONU</t>
  </si>
  <si>
    <t>obetonování kabelových chránič ve skladbě vozovky - délka do 155m, šířka do 0,55m, výška do 0,2m</t>
  </si>
  <si>
    <t>R741171-1</t>
  </si>
  <si>
    <t>PROTAHOVACÍ KABELOVÁ ŠACHTA DO SKLADBY VOZOVKY SE ZADLAŽĎOVACÍM VÍKEM</t>
  </si>
  <si>
    <t>kabelová šachta o rozměrech: do 600x600x300mm, zadlažďovací víko</t>
  </si>
  <si>
    <t>Položka obsahuje kompletní dodávku kabelové šachty včetně veškerého potřebného příslušenství a montážního materiálu. Součástí položky je i montáž šachty.</t>
  </si>
  <si>
    <t>CYKY-J 3x6: 155m</t>
  </si>
  <si>
    <t>H05VV-F 2x1,5: 305m; CYKY-J 3x1,5: 100m</t>
  </si>
  <si>
    <t>definitivní stav: CYKY-J 4x10: 1480m  
provizorní stav: CYKY-J 4x10: 450m</t>
  </si>
  <si>
    <t>742L21</t>
  </si>
  <si>
    <t>UKONČENÍ DVOU AŽ PĚTIŽÍLOVÉHO KABELU KABELOVOU SPOJKOU DO 2,5 MM2</t>
  </si>
  <si>
    <t>742L22</t>
  </si>
  <si>
    <t>UKONČENÍ DVOU AŽ PĚTIŽÍLOVÉHO KABELU KABELOVOU SPOJKOU OD 4 DO 16 MM2</t>
  </si>
  <si>
    <t>743121</t>
  </si>
  <si>
    <t>OSVĚTLOVACÍ STOŽÁR PEVNÝ ŽÁROVĚ ZINKOVANÝ DÉLKY DO 6 M</t>
  </si>
  <si>
    <t>viz příloha dokumentace 1.004</t>
  </si>
  <si>
    <t>743151</t>
  </si>
  <si>
    <t>OSVĚTLOVACÍ STOŽÁR - STOŽÁROVÁ ROZVODNICE S 1-2 JISTÍCÍMI PRVKY</t>
  </si>
  <si>
    <t>743167</t>
  </si>
  <si>
    <t>OSVĚTLOVACÍ STOŽÁR - PŘÍPLATEK ZA DEKORATIVNÍ PROVEDENÍ</t>
  </si>
  <si>
    <t>743553</t>
  </si>
  <si>
    <t>SVÍTIDLO VENKOVNÍ VŠEOBECNÉ LED, MIN. IP 44, PŘES 25 DO 45 W</t>
  </si>
  <si>
    <t>viz kniha svítidel</t>
  </si>
  <si>
    <t>743554</t>
  </si>
  <si>
    <t>SVÍTIDLO VENKOVNÍ VŠEOBECNÉ LED, MIN. IP 44, PŘES 45 W</t>
  </si>
  <si>
    <t>743564</t>
  </si>
  <si>
    <t>SVÍTIDLO VENKOVNÍ VŠEOBECNÉ - PŘÍPLATEK ZA DESIGNOVÉ SVÍTIDLO</t>
  </si>
  <si>
    <t>743566</t>
  </si>
  <si>
    <t>SVÍTIDLO VENKOVNÍ VŠEOBECNÉ - MONTÁŽ SVÍTIDLA</t>
  </si>
  <si>
    <t>SVÍTIDLO PRO MONTÁŽ DO ZÁBRADLÍ</t>
  </si>
  <si>
    <t>Lineární venkovní svítidlo ohebné do strany LED 8W/m / 400lm / 2900K / IP68 / IK10 / úhel svazku 140° / Ra=80 / L70/B10=69 000 hod / SDCM=3 / vč. el. předřadníků s DALI regulací a montážního příslušenství, včetně připojovacího kabelového vedení délky 10m. Svítidlo složeno z: l=2004mm: 53ks, l=1004mm: 3ks, l=654mm: 1ks, l=504mm: 3ks, l=454mm: 1ks, l=354mm: 1ks, l=304mm: 3ks,</t>
  </si>
  <si>
    <t>Položka zahrnuje svítidlo, napájecí zdroje a veškerý potřebný instalační materiál, včetně veškerého příslušenství a jeho montáže.</t>
  </si>
  <si>
    <t>ELEKTROINSTALAČNÍ KRABICE SE ZDROJI PRO NAPÁJENÍ OSVĚTELNÍ V ZÁBRADLÍ</t>
  </si>
  <si>
    <t>Elektroinstalační krabice pro montáž do niky v betonovém zábradlí, v elektroinstalačních krabicích osazeny zdroje pro napájení svítidel, pojistkový odpínač, krytí min. IP54</t>
  </si>
  <si>
    <t>744E21</t>
  </si>
  <si>
    <t>ODPÍNAČ PRO VÁLCOVÉ POJISTKY DVOUPÓLOVÝ DO 32 A</t>
  </si>
  <si>
    <t>744I01</t>
  </si>
  <si>
    <t>POJISTKOVÁ VLOŽKA DO 160 A</t>
  </si>
  <si>
    <t>747541</t>
  </si>
  <si>
    <t>MĚŘENÍ INTENZITY OSVĚTLENÍ INSTALOVANÉHO V ROZSAHU TOHOTO SO/PS</t>
  </si>
  <si>
    <t>R4</t>
  </si>
  <si>
    <t>R5</t>
  </si>
  <si>
    <t>ÚPRAVA ZAPÍNACÍHO BODU ZM 0238</t>
  </si>
  <si>
    <t>Položka zahrnuje veškerý potřebný materiál materiál, včetně veškerého příslušenství a jeho montáže.</t>
  </si>
  <si>
    <t>R747709-20</t>
  </si>
  <si>
    <t>VYPRACOVÁNÍ REALIZAČNÍ DOKUMENTACE PS/SO</t>
  </si>
  <si>
    <t>Vypracování realizační dokumentace osvětlení osazovaného do konstrukce zábradlí pro stanovení závazné konfigurace osvětlení při realizaci stavby.</t>
  </si>
  <si>
    <t>1. Položka obsahuje:  
– veškeré práce spojené s vypracováním realizační dokumentace  
– veškeré náklady spojené s výtisky, kompletací  
– veškeré potřebné mechanizmy včetně obsluhy, náklady na mzdy a přibližné (průměrné) náklady na pořízení potřebných materiálů včetně všech ostatních  
vedlejších nákladů  
– koordinaci se zhotoviteli souvisejících zařízení apod.  
2. Položka neobsahuje:  
X  
3. Způsob měření:  
Udává se čas v hodinách.</t>
  </si>
  <si>
    <t>R6</t>
  </si>
  <si>
    <t xml:space="preserve">  SO 30-76-15</t>
  </si>
  <si>
    <t>Lávka v ŽST Praha - Smíchov, osvětlení lávky v majetku Správy železnic</t>
  </si>
  <si>
    <t>SO 30-76-15</t>
  </si>
  <si>
    <t>3x kabelová jáma pro osazení rozvaděče</t>
  </si>
  <si>
    <t>DN110: 100m</t>
  </si>
  <si>
    <t>DN32: 1880m</t>
  </si>
  <si>
    <t>Kabelová trasa v konstrukci zábradlí schodiště - celková délka trasy = 100m. Kabely CYKY 4x2,5</t>
  </si>
  <si>
    <t>CYKY-O 2x2,5: 3644m</t>
  </si>
  <si>
    <t>CYKY-O 4x2,5: 450m</t>
  </si>
  <si>
    <t>743111</t>
  </si>
  <si>
    <t>OSVĚTLOVACÍ STOŽÁR SKLOPNÝ ŽÁROVĚ ZINKOVANÝ DÉLKY DO 6 M</t>
  </si>
  <si>
    <t>743164</t>
  </si>
  <si>
    <t>OSVĚTLOVACÍ STOŽÁR - PRUŽINOVÉ SKLOPNÉ ZAŘÍZENÍ</t>
  </si>
  <si>
    <t>743325</t>
  </si>
  <si>
    <t>VÝLOŽNÍK PRO MONTÁŽ SVÍTIDLA NA STOŽÁR DVOURAMENNÝ DEKORATIVNÍ</t>
  </si>
  <si>
    <t>743345</t>
  </si>
  <si>
    <t>VÝLOŽNÍK PRO MONTÁŽ SVÍTIDLA NA STĚNU/BETONOVÝ STOŽÁR DEKORATIVNÍ</t>
  </si>
  <si>
    <t>7434A3</t>
  </si>
  <si>
    <t>SVÍTIDLO DRÁŽNÍ LED ANTIVANDAL, MIN. IP 54, TŘÍDA II, OD 26 DO 45 W, KLASICKÁ MONTÁŽ</t>
  </si>
  <si>
    <t>SVÍTIDLO PRO MONTÁŽ DO KONSTRUKCE NAD VSTUPEM NA SCHODIŠTĚ NA NÁSTUPIŠTĚ</t>
  </si>
  <si>
    <t>Lineární venkovní svítidlo ohebné do strany LED 8W/m / 400lm / 2900K / IP68 / IK10 / úhel svazku 140° / Ra=80 / L70/B10=69 000 hod / SDCM=3 / vč. el. předřadníků s DALI regulací a montážního příslušenství, včetně napájecího zdroje, včetně připojovacího kabelového vedení délky 10m. Svítidlo složeno z: l=2004mm: 3ks</t>
  </si>
  <si>
    <t>Položka zahrnuje svítidlo, napájecí zdorj a veškerý potřebný instalační materiál, včetně veškerého příslušenství a jeho montáže.</t>
  </si>
  <si>
    <t>743485</t>
  </si>
  <si>
    <t>SVÍTIDLO DRÁŽNÍ - MONTÁŽ NÁSTĚNNÉHO, PŘISAZENÉHO NEBO ZÁVĚSNÉHO SVÍTIDLA</t>
  </si>
  <si>
    <t>743486</t>
  </si>
  <si>
    <t>SVÍTIDLO DRÁŽNÍ - MONTÁŽ SVÍTIDLA NA OSVĚTLOVACÍ STOŽÁR DO VÝŠKY 15 M</t>
  </si>
  <si>
    <t>Rozvaděč RL1 - NÁSTĚNNÝ OCELOPLECHOVÝ ROZVADĚČ, Š.550 V.650 H.161, 96 MODULŮ, KRYTÍ MIN. IP 30/20, TŘ. II, In=32A, Ik``? 10kA, PŘÍSTROJOVÉ VYBAVENÍ VI</t>
  </si>
  <si>
    <t>Rozvaděč RL2 - KOMPAKTNÍ PLASTOVÝ PILÍŘ, Š.550 V.1200 H.240, KRYTÍ MIN. IP 44/20, In=32A, Ik``? 10kA, PŘÍSTROJOVÉ VYBAVENÍ VIZ. VÝKRESOVÁ DOKUMENTACE,</t>
  </si>
  <si>
    <t>Rozvaděč RL3 - KOMPAKTNÍ PLASTOVÝ PILÍŘ, Š.550 V.1200 H.240, KRYTÍ MIN. IP 44/20, In=32A, Ik``? 10kA, PŘÍSTROJOVÉ VYBAVENÍ VIZ. VÝKRESOVÁ DOKUMENTACE,</t>
  </si>
  <si>
    <t>Rozvaděč RL4 - KOMPAKTNÍ PLASTOVÝ PILÍŘ, Š.550 V.1200 H.240, KRYTÍ MIN. IP 44/20, In=32A, Ik``? 10kA, PŘÍSTROJOVÉ VYBAVENÍ VIZ. VÝKRESOVÁ DOKUMENTACE,</t>
  </si>
  <si>
    <t>Rozvaděč SPL1 - KOMPAKTNÍ PLASTOVÝ PILÍŘ, Š.290 V.1200 H.240, KRYTÍ MIN. IP 44/20, In=32A, Ik``? 10kA, PŘÍSTROJOVÉ VYBAVENÍ VIZ. VÝKRESOVÁ DOKUMENTACE</t>
  </si>
  <si>
    <t>KABELOVÁ NOSNÁ KONSTRUKCE NA MÍRU, DESIGNOVÁ</t>
  </si>
  <si>
    <t>kabelová nosná konstrukce pro uložení kabelových vedení, montovaná na konstrukci eskalátorů, provedení dle architektonického zadání</t>
  </si>
  <si>
    <t>R8</t>
  </si>
  <si>
    <t>NÁSTAVEC PRO OSAZENÍ SVÍTIDLA NA ZKOSENÝ PODKLAD, DESIGNOVÉ PROVEDENÍ</t>
  </si>
  <si>
    <t>nástavec pro montáž svítidel typu downlight na zkosený podklad, provedení dle architektonického zadání</t>
  </si>
  <si>
    <t>Vypracování realizační dokumentace osvětlení pro stanovení závazné konfigurace osvětlení při realizaci stavby.</t>
  </si>
  <si>
    <t>R9</t>
  </si>
  <si>
    <t>D.2.3.7</t>
  </si>
  <si>
    <t>Ukolejnění kovových konstrukcí</t>
  </si>
  <si>
    <t xml:space="preserve">  SO 30-77-02</t>
  </si>
  <si>
    <t>lávka v ŽST Smíchov, ukolejnění vodivých konstrukcí</t>
  </si>
  <si>
    <t>SO 30-77-02</t>
  </si>
  <si>
    <t>Definitivní stav</t>
  </si>
  <si>
    <t>74C924</t>
  </si>
  <si>
    <t>Nepřímé ukolejnění konstrukce všech typů (včetně výztužných dvojic) - 2 vodiče</t>
  </si>
  <si>
    <t>OTSKP</t>
  </si>
  <si>
    <t>74C926</t>
  </si>
  <si>
    <t>Skupinové vodivé propojení konstrukcí (do 20M)</t>
  </si>
  <si>
    <t>74C976</t>
  </si>
  <si>
    <t>Zpracování KSUaTP pro účely zavedení do provozu za 100 M zprovozňované skupiny</t>
  </si>
  <si>
    <t>Revize, zkoušky, měření a technická pomoc TV</t>
  </si>
  <si>
    <t>74F331</t>
  </si>
  <si>
    <t>TECHNICKÁ POMOC PŘI VÝSTAVBĚ TV</t>
  </si>
  <si>
    <t>74F314</t>
  </si>
  <si>
    <t>MĚŘENÍ DOTYKOVÉHO NAPĚTÍ U VODIVÉ KONSTRUKCE</t>
  </si>
  <si>
    <t>74F332</t>
  </si>
  <si>
    <t>VÝKON ORGANIZAČNÍCH JEDNOTEK SPRÁVCE</t>
  </si>
  <si>
    <t>D.2.4.3</t>
  </si>
  <si>
    <t>Zabezpečení veřejných zájmů</t>
  </si>
  <si>
    <t xml:space="preserve">  SO 30-84-02</t>
  </si>
  <si>
    <t>Lávka v ŽST Praha-Smíchov, zabezpečení veřejných zájmů</t>
  </si>
  <si>
    <t>SO 30-84-02</t>
  </si>
  <si>
    <t>11372A</t>
  </si>
  <si>
    <t>FRÉZOVÁNÍ ZPEVNĚNÝCH PLOCH ASFALTOVÝCH - BEZ DOPRAVY</t>
  </si>
  <si>
    <t>2940</t>
  </si>
  <si>
    <t>Pasportizace stavbou dotčených komunikací, dotčených tram. tratí vč. trakčního vedení, zařízení metra, a pronajatých pozemků dočasného záboru, vč. projednání příp. nápravy způsobených škod s jejich správci</t>
  </si>
  <si>
    <t>572213</t>
  </si>
  <si>
    <t>SPOJOVACÍ POSTŘIK Z EMULZE DO 0,5KG/M2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</si>
  <si>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</si>
  <si>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58920</t>
  </si>
  <si>
    <t>VÝPLŇ SPAR MODIFIKOVANÝM ASFALTEM</t>
  </si>
  <si>
    <t>Spáry vzniklé řezáním živice mezi stávající a opravovanou vozovkou.</t>
  </si>
  <si>
    <t>položka zahrnuje:   
- dodávku předepsaného materiálu   
- vyčištění a výplň spar tímto materiálem</t>
  </si>
  <si>
    <t>574B33</t>
  </si>
  <si>
    <t>ASFALTOVÝ BETON PRO OBRUSNÉ VRSTVY MODIFIK ACO 11 TL. 40MM</t>
  </si>
  <si>
    <t>Pol.11372A  
24=24,000 [A]  
přepočet na tuny  
A*1,8=43,200 [B]</t>
  </si>
  <si>
    <t>D.9.8</t>
  </si>
  <si>
    <t>SO 98-98 – Všeobecný objekt</t>
  </si>
  <si>
    <t xml:space="preserve">  SO 98-98</t>
  </si>
  <si>
    <t>Všeobecný objekt</t>
  </si>
  <si>
    <t>SO 98-98</t>
  </si>
  <si>
    <t>VŠEOB</t>
  </si>
  <si>
    <t>98-98</t>
  </si>
  <si>
    <t>VŠEOB1</t>
  </si>
  <si>
    <t>Geodetická dokumentace skutečného provedení</t>
  </si>
  <si>
    <t>kpl.</t>
  </si>
  <si>
    <t>Měrnou jednotkou je KOMPLET, kterou je soubor všech objektů stavby, v počtu provedení dle ZTP</t>
  </si>
  <si>
    <t>V této položce ocení dodavatel náklady na geodetickou část dokumentace skutečného provedení.</t>
  </si>
  <si>
    <t>VŠEOB2</t>
  </si>
  <si>
    <t>Dokumentace skutečného provedení v listinné formě</t>
  </si>
  <si>
    <t>V této položce ocení dodavatel náklady na  dokumentaci skutečného provedení, vyjma geodetické části a  vyjma digitální dokumentace.</t>
  </si>
  <si>
    <t>VŠEOB3</t>
  </si>
  <si>
    <t>Digitální dokumentace skutečného provedení</t>
  </si>
  <si>
    <t>V této položce ocení dodavatel náklady na zpracování dokumentace skutečného provedení v digitální podobě.</t>
  </si>
  <si>
    <t>VŠEOB5</t>
  </si>
  <si>
    <t>Geometrické plány a věcná břemena</t>
  </si>
  <si>
    <t>V této položce ocení dodavatel náklady na geodetickou a administrativní činnost spojenou s agendou nutnou pro:   
- výkup pozemků a nemovitostí   
- zřízení věcných břemen</t>
  </si>
  <si>
    <t>VŠEOB6</t>
  </si>
  <si>
    <t>Posouzení shody a interoperability</t>
  </si>
  <si>
    <t>náklady na posouzení použitých dodávek a realizovaného díla notifikovanou osobou</t>
  </si>
  <si>
    <t>VŠEOB7</t>
  </si>
  <si>
    <t>Posouzení bezpečnosti, analýza a hodnocení rizik</t>
  </si>
  <si>
    <t>náklady na posouzení bezpečnosti, analýzu a hodnocení rizik změny dle Nařízení Komise (EU) č. 352/2009. Součástí je zajištění protokolu a jeho odsouhlasení</t>
  </si>
  <si>
    <t>VŠEOB8</t>
  </si>
  <si>
    <t>MĚŘENÍ VLIVU BLUDNÝCH PROUDŮ V PRŮBĚHU STAVBY</t>
  </si>
  <si>
    <t>V rozsahu dle TZ a TKP 25A, SR 5/7(S) a ČSN EN 50122-2, ed.2), zajišťuje spec. pracoviště dle TP 124,  
vč. Protokolu</t>
  </si>
  <si>
    <t>VŠEOB9</t>
  </si>
  <si>
    <t>MĚŘENÍ VLIVU BLUDNÝCH PROUDŮ PO DOKONČENÍ STAVBY</t>
  </si>
  <si>
    <t>V rozsahu dle TZ a TKP 25A, SR 5/7(S) a ČSN EN 50122-2, ed.2), zajišťuje spec. pracoviště dle TP 124,  
vč. Protokolu dle DEM</t>
  </si>
  <si>
    <t>VŠEOB10</t>
  </si>
  <si>
    <t>Odborný dozor - vliv bludných proudů</t>
  </si>
  <si>
    <t>Zahrnuje veškeré náklady spojené s objednatelem požadovaným dozorem (Zajišťuje spec. pracoviště dle TP 124)</t>
  </si>
  <si>
    <t>VŠEOB11</t>
  </si>
  <si>
    <t>Nájmy pozemků dočasného záboru</t>
  </si>
  <si>
    <t>viz majetkoprávní část</t>
  </si>
  <si>
    <t>VŠEOB12</t>
  </si>
  <si>
    <t>Pasportizace objízdných a stavbou dotčených komunikací, dotčených tramvajových tratí včetně trakčního vedení a komunikací, staveb metra a zařízení</t>
  </si>
  <si>
    <t>Pasportizace bude provedena před zahájením stavebních prací a protokolárně předána TDS a správci nebo vlastníkovi komunikace nejpozději týden před zahájením prací. Součástí pasportizace bude podrobná fotodokumentace stávajícího stavu.</t>
  </si>
  <si>
    <t>VŠEOB13</t>
  </si>
  <si>
    <t>Pasportizace pronajatých pozemků dočasného záboru</t>
  </si>
  <si>
    <t>Pasportizace bude provedena před zahájením stavebních prací a protokolárně předána TDS a vlastníkovi pozemku nejpozději týden před zahájením prací. Součástí pasportizace bude podrobná fotodokumentace stávajícího stavu.</t>
  </si>
  <si>
    <t>VŠEOB14</t>
  </si>
  <si>
    <t>Dopravní opatření vč. projednání s DOSS</t>
  </si>
  <si>
    <t>DIO v místě záboru jednoho jízdního pruhu ze dvou, v místě příjezdu autobusů k zastávce před přízemní částí výpravní budovy ( místě fialové čáry, v délce cca 50 m). Kromě dopravního značení pro vozidla zde bude osazeno betonové svodidlo – tzv. CityBloc, aby byli ochráněni pěší při obcházení oploceného staveniště lávky.    
Dále bude součástí dopravních opatření vyznačení všech obchozích tras pro pěší a pro cestující MHD a drážní dopravy a vyznačení uzavírky výstupu z metra v rámci IS metra, včetně vyznačení obchozích tras přes jiné východy a upozornění na dočasné omezení bezbariérového přístupu do stanice metra Smíchovské nádraží po dobu 3 - 6 měsíců</t>
  </si>
  <si>
    <t>VŠEOB15</t>
  </si>
  <si>
    <t>Zajištění náhradních WC pro řidiče MHD</t>
  </si>
  <si>
    <t>podle požadavků DPP, jako náhradou za zrušené sociální zařízení řidičů v demolované budově severního křídla výpravní budovy. Bude řešeno pronájmem 2x mobilního WC po celou dobu stavby lávky</t>
  </si>
  <si>
    <t>VŠEOB16</t>
  </si>
  <si>
    <t>Zajištění publicity stavby</t>
  </si>
  <si>
    <t>viz ZTKP</t>
  </si>
  <si>
    <t>D.9.9</t>
  </si>
  <si>
    <t>SO 90-90 – Odpady</t>
  </si>
  <si>
    <t xml:space="preserve">  SO 90-90</t>
  </si>
  <si>
    <t>SO 90-90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</si>
</sst>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styles" Target="styles.xml" /><Relationship Id="rId46" Type="http://schemas.openxmlformats.org/officeDocument/2006/relationships/sharedStrings" Target="sharedStrings.xml" /><Relationship Id="rId4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0+C10+C21+C26+C29+C34+C38+C40+C42+C47+C49+C51+C54+C56+C62+C64+C66+C68</f>
      </c>
    </row>
    <row r="7" spans="2:3" ht="12.75" customHeight="1">
      <c r="B7" s="8" t="s">
        <v>7</v>
      </c>
      <c s="10">
        <f>0+E10+E21+E26+E29+E34+E38+E40+E42+E47+E49+E51+E54+E56+E62+E64+E66+E68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0+C11+C12+C13+C14+C15+C16+C17+C18+C19+C20</f>
      </c>
      <c s="14">
        <f>C10*0.21</f>
      </c>
      <c s="14">
        <f>0+E11+E12+E13+E14+E15+E16+E17+E18+E19+E20</f>
      </c>
      <c s="13">
        <f>0+F11+F12+F13+F14+F15+F16+F17+F18+F19+F20</f>
      </c>
    </row>
    <row r="11" spans="1:6" ht="12.75">
      <c r="A11" s="11" t="s">
        <v>16</v>
      </c>
      <c s="12" t="s">
        <v>17</v>
      </c>
      <c s="14">
        <f>'PS 30-02-02'!K8+'PS 30-02-02'!M8</f>
      </c>
      <c s="14">
        <f>C11*0.21</f>
      </c>
      <c s="14">
        <f>C11+D11</f>
      </c>
      <c s="13">
        <f>'PS 30-02-02'!T7</f>
      </c>
    </row>
    <row r="12" spans="1:6" ht="12.75">
      <c r="A12" s="11" t="s">
        <v>415</v>
      </c>
      <c s="12" t="s">
        <v>416</v>
      </c>
      <c s="14">
        <f>'PS 30-02-12'!K8+'PS 30-02-12'!M8</f>
      </c>
      <c s="14">
        <f>C12*0.21</f>
      </c>
      <c s="14">
        <f>C12+D12</f>
      </c>
      <c s="13">
        <f>'PS 30-02-12'!T7</f>
      </c>
    </row>
    <row r="13" spans="1:6" ht="25.5">
      <c r="A13" s="11" t="s">
        <v>684</v>
      </c>
      <c s="12" t="s">
        <v>685</v>
      </c>
      <c s="14">
        <f>'PS 30-02-22'!K8+'PS 30-02-22'!M8</f>
      </c>
      <c s="14">
        <f>C13*0.21</f>
      </c>
      <c s="14">
        <f>C13+D13</f>
      </c>
      <c s="13">
        <f>'PS 30-02-22'!T7</f>
      </c>
    </row>
    <row r="14" spans="1:6" ht="25.5">
      <c r="A14" s="11" t="s">
        <v>795</v>
      </c>
      <c s="12" t="s">
        <v>796</v>
      </c>
      <c s="14">
        <f>'PS 30-02-45'!K8+'PS 30-02-45'!M8</f>
      </c>
      <c s="14">
        <f>C14*0.21</f>
      </c>
      <c s="14">
        <f>C14+D14</f>
      </c>
      <c s="13">
        <f>'PS 30-02-45'!T7</f>
      </c>
    </row>
    <row r="15" spans="1:6" ht="12.75">
      <c r="A15" s="11" t="s">
        <v>895</v>
      </c>
      <c s="12" t="s">
        <v>896</v>
      </c>
      <c s="14">
        <f>'PS 30-02-47'!K8+'PS 30-02-47'!M8</f>
      </c>
      <c s="14">
        <f>C15*0.21</f>
      </c>
      <c s="14">
        <f>C15+D15</f>
      </c>
      <c s="13">
        <f>'PS 30-02-47'!T7</f>
      </c>
    </row>
    <row r="16" spans="1:6" ht="25.5">
      <c r="A16" s="11" t="s">
        <v>905</v>
      </c>
      <c s="12" t="s">
        <v>906</v>
      </c>
      <c s="14">
        <f>'PS 30-02-62'!K8+'PS 30-02-62'!M8</f>
      </c>
      <c s="14">
        <f>C16*0.21</f>
      </c>
      <c s="14">
        <f>C16+D16</f>
      </c>
      <c s="13">
        <f>'PS 30-02-62'!T7</f>
      </c>
    </row>
    <row r="17" spans="1:6" ht="12.75">
      <c r="A17" s="11" t="s">
        <v>991</v>
      </c>
      <c s="12" t="s">
        <v>992</v>
      </c>
      <c s="14">
        <f>'PS 30-02-72'!K8+'PS 30-02-72'!M8</f>
      </c>
      <c s="14">
        <f>C17*0.21</f>
      </c>
      <c s="14">
        <f>C17+D17</f>
      </c>
      <c s="13">
        <f>'PS 30-02-72'!T7</f>
      </c>
    </row>
    <row r="18" spans="1:6" ht="12.75">
      <c r="A18" s="11" t="s">
        <v>1047</v>
      </c>
      <c s="12" t="s">
        <v>1048</v>
      </c>
      <c s="14">
        <f>'PS 30-02-82'!K8+'PS 30-02-82'!M8</f>
      </c>
      <c s="14">
        <f>C18*0.21</f>
      </c>
      <c s="14">
        <f>C18+D18</f>
      </c>
      <c s="13">
        <f>'PS 30-02-82'!T7</f>
      </c>
    </row>
    <row r="19" spans="1:6" ht="12.75">
      <c r="A19" s="11" t="s">
        <v>1083</v>
      </c>
      <c s="12" t="s">
        <v>1084</v>
      </c>
      <c s="14">
        <f>'PS 30-02-96'!K8+'PS 30-02-96'!M8</f>
      </c>
      <c s="14">
        <f>C19*0.21</f>
      </c>
      <c s="14">
        <f>C19+D19</f>
      </c>
      <c s="13">
        <f>'PS 30-02-96'!T7</f>
      </c>
    </row>
    <row r="20" spans="1:6" ht="12.75">
      <c r="A20" s="11" t="s">
        <v>1177</v>
      </c>
      <c s="12" t="s">
        <v>1178</v>
      </c>
      <c s="14">
        <f>'PS 30-02-97'!K8+'PS 30-02-97'!M8</f>
      </c>
      <c s="14">
        <f>C20*0.21</f>
      </c>
      <c s="14">
        <f>C20+D20</f>
      </c>
      <c s="13">
        <f>'PS 30-02-97'!T7</f>
      </c>
    </row>
    <row r="21" spans="1:6" ht="12.75">
      <c r="A21" s="11" t="s">
        <v>1209</v>
      </c>
      <c s="12" t="s">
        <v>1210</v>
      </c>
      <c s="14">
        <f>0+C22+C23+C24+C25</f>
      </c>
      <c s="14">
        <f>C21*0.21</f>
      </c>
      <c s="14">
        <f>0+E22+E23+E24+E25</f>
      </c>
      <c s="13">
        <f>0+F22+F23+F24+F25</f>
      </c>
    </row>
    <row r="22" spans="1:6" ht="12.75">
      <c r="A22" s="11" t="s">
        <v>1211</v>
      </c>
      <c s="12" t="s">
        <v>1212</v>
      </c>
      <c s="14">
        <f>'PS 30-04-14'!K8+'PS 30-04-14'!M8</f>
      </c>
      <c s="14">
        <f>C22*0.21</f>
      </c>
      <c s="14">
        <f>C22+D22</f>
      </c>
      <c s="13">
        <f>'PS 30-04-14'!T7</f>
      </c>
    </row>
    <row r="23" spans="1:6" ht="12.75">
      <c r="A23" s="11" t="s">
        <v>1304</v>
      </c>
      <c s="12" t="s">
        <v>1305</v>
      </c>
      <c s="14">
        <f>'PS 30-04-15'!K8+'PS 30-04-15'!M8</f>
      </c>
      <c s="14">
        <f>C23*0.21</f>
      </c>
      <c s="14">
        <f>C23+D23</f>
      </c>
      <c s="13">
        <f>'PS 30-04-15'!T7</f>
      </c>
    </row>
    <row r="24" spans="1:6" ht="12.75">
      <c r="A24" s="11" t="s">
        <v>1313</v>
      </c>
      <c s="12" t="s">
        <v>1314</v>
      </c>
      <c s="14">
        <f>'PS 30-04-16'!K8+'PS 30-04-16'!M8</f>
      </c>
      <c s="14">
        <f>C24*0.21</f>
      </c>
      <c s="14">
        <f>C24+D24</f>
      </c>
      <c s="13">
        <f>'PS 30-04-16'!T7</f>
      </c>
    </row>
    <row r="25" spans="1:6" ht="12.75">
      <c r="A25" s="11" t="s">
        <v>1337</v>
      </c>
      <c s="12" t="s">
        <v>1338</v>
      </c>
      <c s="14">
        <f>'PS 30-04-17'!K8+'PS 30-04-17'!M8</f>
      </c>
      <c s="14">
        <f>C25*0.21</f>
      </c>
      <c s="14">
        <f>C25+D25</f>
      </c>
      <c s="13">
        <f>'PS 30-04-17'!T7</f>
      </c>
    </row>
    <row r="26" spans="1:6" ht="12.75">
      <c r="A26" s="11" t="s">
        <v>1341</v>
      </c>
      <c s="12" t="s">
        <v>1342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1343</v>
      </c>
      <c s="12" t="s">
        <v>1344</v>
      </c>
      <c s="14">
        <f>'SO 30-22-01.1'!K8+'SO 30-22-01.1'!M8</f>
      </c>
      <c s="14">
        <f>C27*0.21</f>
      </c>
      <c s="14">
        <f>C27+D27</f>
      </c>
      <c s="13">
        <f>'SO 30-22-01.1'!T7</f>
      </c>
    </row>
    <row r="28" spans="1:6" ht="12.75">
      <c r="A28" s="11" t="s">
        <v>1847</v>
      </c>
      <c s="12" t="s">
        <v>1848</v>
      </c>
      <c s="14">
        <f>'SO 30-22-01.2'!K8+'SO 30-22-01.2'!M8</f>
      </c>
      <c s="14">
        <f>C28*0.21</f>
      </c>
      <c s="14">
        <f>C28+D28</f>
      </c>
      <c s="13">
        <f>'SO 30-22-01.2'!T7</f>
      </c>
    </row>
    <row r="29" spans="1:6" ht="12.75">
      <c r="A29" s="11" t="s">
        <v>1913</v>
      </c>
      <c s="12" t="s">
        <v>1914</v>
      </c>
      <c s="14">
        <f>0+C30+C31+C32+C33</f>
      </c>
      <c s="14">
        <f>C29*0.21</f>
      </c>
      <c s="14">
        <f>0+E30+E31+E32+E33</f>
      </c>
      <c s="13">
        <f>0+F30+F31+F32+F33</f>
      </c>
    </row>
    <row r="30" spans="1:6" ht="12.75">
      <c r="A30" s="11" t="s">
        <v>1915</v>
      </c>
      <c s="12" t="s">
        <v>1916</v>
      </c>
      <c s="14">
        <f>'SO 30-53-10'!K8+'SO 30-53-10'!M8</f>
      </c>
      <c s="14">
        <f>C30*0.21</f>
      </c>
      <c s="14">
        <f>C30+D30</f>
      </c>
      <c s="13">
        <f>'SO 30-53-10'!T7</f>
      </c>
    </row>
    <row r="31" spans="1:6" ht="12.75">
      <c r="A31" s="11" t="s">
        <v>1947</v>
      </c>
      <c s="12" t="s">
        <v>1948</v>
      </c>
      <c s="14">
        <f>'SO 30-54-16'!K8+'SO 30-54-16'!M8</f>
      </c>
      <c s="14">
        <f>C31*0.21</f>
      </c>
      <c s="14">
        <f>C31+D31</f>
      </c>
      <c s="13">
        <f>'SO 30-54-16'!T7</f>
      </c>
    </row>
    <row r="32" spans="1:6" ht="12.75">
      <c r="A32" s="11" t="s">
        <v>1950</v>
      </c>
      <c s="12" t="s">
        <v>1951</v>
      </c>
      <c s="14">
        <f>'SO 30-54-17'!K8+'SO 30-54-17'!M8</f>
      </c>
      <c s="14">
        <f>C32*0.21</f>
      </c>
      <c s="14">
        <f>C32+D32</f>
      </c>
      <c s="13">
        <f>'SO 30-54-17'!T7</f>
      </c>
    </row>
    <row r="33" spans="1:6" ht="12.75">
      <c r="A33" s="11" t="s">
        <v>1953</v>
      </c>
      <c s="12" t="s">
        <v>1954</v>
      </c>
      <c s="14">
        <f>'SO 30-54-18'!K8+'SO 30-54-18'!M8</f>
      </c>
      <c s="14">
        <f>C33*0.21</f>
      </c>
      <c s="14">
        <f>C33+D33</f>
      </c>
      <c s="13">
        <f>'SO 30-54-18'!T7</f>
      </c>
    </row>
    <row r="34" spans="1:6" ht="12.75">
      <c r="A34" s="11" t="s">
        <v>1974</v>
      </c>
      <c s="12" t="s">
        <v>1975</v>
      </c>
      <c s="14">
        <f>0+C35+C36+C37</f>
      </c>
      <c s="14">
        <f>C34*0.21</f>
      </c>
      <c s="14">
        <f>0+E35+E36+E37</f>
      </c>
      <c s="13">
        <f>0+F35+F36+F37</f>
      </c>
    </row>
    <row r="35" spans="1:6" ht="12.75">
      <c r="A35" s="11" t="s">
        <v>1976</v>
      </c>
      <c s="12" t="s">
        <v>1977</v>
      </c>
      <c s="14">
        <f>'SO 30-50-05'!K8+'SO 30-50-05'!M8</f>
      </c>
      <c s="14">
        <f>C35*0.21</f>
      </c>
      <c s="14">
        <f>C35+D35</f>
      </c>
      <c s="13">
        <f>'SO 30-50-05'!T7</f>
      </c>
    </row>
    <row r="36" spans="1:6" ht="12.75">
      <c r="A36" s="11" t="s">
        <v>1988</v>
      </c>
      <c s="12" t="s">
        <v>1989</v>
      </c>
      <c s="14">
        <f>'SO 30-50-06'!K8+'SO 30-50-06'!M8</f>
      </c>
      <c s="14">
        <f>C36*0.21</f>
      </c>
      <c s="14">
        <f>C36+D36</f>
      </c>
      <c s="13">
        <f>'SO 30-50-06'!T7</f>
      </c>
    </row>
    <row r="37" spans="1:6" ht="12.75">
      <c r="A37" s="11" t="s">
        <v>2008</v>
      </c>
      <c s="12" t="s">
        <v>2009</v>
      </c>
      <c s="14">
        <f>'SO 30-50-07'!K8+'SO 30-50-07'!M8</f>
      </c>
      <c s="14">
        <f>C37*0.21</f>
      </c>
      <c s="14">
        <f>C37+D37</f>
      </c>
      <c s="13">
        <f>'SO 30-50-07'!T7</f>
      </c>
    </row>
    <row r="38" spans="1:6" ht="12.75">
      <c r="A38" s="11" t="s">
        <v>2011</v>
      </c>
      <c s="12" t="s">
        <v>2012</v>
      </c>
      <c s="14">
        <f>0+C39</f>
      </c>
      <c s="14">
        <f>C38*0.21</f>
      </c>
      <c s="14">
        <f>0+E39</f>
      </c>
      <c s="13">
        <f>0+F39</f>
      </c>
    </row>
    <row r="39" spans="1:6" ht="12.75">
      <c r="A39" s="11" t="s">
        <v>2013</v>
      </c>
      <c s="12" t="s">
        <v>2014</v>
      </c>
      <c s="14">
        <f>'SO 30-31-04'!K8+'SO 30-31-04'!M8</f>
      </c>
      <c s="14">
        <f>C39*0.21</f>
      </c>
      <c s="14">
        <f>C39+D39</f>
      </c>
      <c s="13">
        <f>'SO 30-31-04'!T7</f>
      </c>
    </row>
    <row r="40" spans="1:6" ht="12.75">
      <c r="A40" s="11" t="s">
        <v>2047</v>
      </c>
      <c s="12" t="s">
        <v>2048</v>
      </c>
      <c s="14">
        <f>0+C41</f>
      </c>
      <c s="14">
        <f>C40*0.21</f>
      </c>
      <c s="14">
        <f>0+E41</f>
      </c>
      <c s="13">
        <f>0+F41</f>
      </c>
    </row>
    <row r="41" spans="1:6" ht="12.75">
      <c r="A41" s="11" t="s">
        <v>2049</v>
      </c>
      <c s="12" t="s">
        <v>2050</v>
      </c>
      <c s="14">
        <f>'SO 30-40-02'!K8+'SO 30-40-02'!M8</f>
      </c>
      <c s="14">
        <f>C41*0.21</f>
      </c>
      <c s="14">
        <f>C41+D41</f>
      </c>
      <c s="13">
        <f>'SO 30-40-02'!T7</f>
      </c>
    </row>
    <row r="42" spans="1:6" ht="12.75">
      <c r="A42" s="11" t="s">
        <v>2085</v>
      </c>
      <c s="12" t="s">
        <v>2086</v>
      </c>
      <c s="14">
        <f>0+C43+C44+C45+C46</f>
      </c>
      <c s="14">
        <f>C42*0.21</f>
      </c>
      <c s="14">
        <f>0+E43+E44+E45+E46</f>
      </c>
      <c s="13">
        <f>0+F43+F44+F45+F46</f>
      </c>
    </row>
    <row r="43" spans="1:6" ht="12.75">
      <c r="A43" s="11" t="s">
        <v>2087</v>
      </c>
      <c s="12" t="s">
        <v>2088</v>
      </c>
      <c s="14">
        <f>'SO 30-61-07'!K8+'SO 30-61-07'!M8</f>
      </c>
      <c s="14">
        <f>C43*0.21</f>
      </c>
      <c s="14">
        <f>C43+D43</f>
      </c>
      <c s="13">
        <f>'SO 30-61-07'!T7</f>
      </c>
    </row>
    <row r="44" spans="1:6" ht="12.75">
      <c r="A44" s="11" t="s">
        <v>2210</v>
      </c>
      <c s="12" t="s">
        <v>2211</v>
      </c>
      <c s="14">
        <f>'SO 30-61-08'!K8+'SO 30-61-08'!M8</f>
      </c>
      <c s="14">
        <f>C44*0.21</f>
      </c>
      <c s="14">
        <f>C44+D44</f>
      </c>
      <c s="13">
        <f>'SO 30-61-08'!T7</f>
      </c>
    </row>
    <row r="45" spans="1:6" ht="12.75">
      <c r="A45" s="11" t="s">
        <v>2250</v>
      </c>
      <c s="12" t="s">
        <v>2251</v>
      </c>
      <c s="14">
        <f>'SO 30-61-10'!K8+'SO 30-61-10'!M8</f>
      </c>
      <c s="14">
        <f>C45*0.21</f>
      </c>
      <c s="14">
        <f>C45+D45</f>
      </c>
      <c s="13">
        <f>'SO 30-61-10'!T7</f>
      </c>
    </row>
    <row r="46" spans="1:6" ht="12.75">
      <c r="A46" s="11" t="s">
        <v>2254</v>
      </c>
      <c s="12" t="s">
        <v>2255</v>
      </c>
      <c s="14">
        <f>'SO 30-61-11'!K8+'SO 30-61-11'!M8</f>
      </c>
      <c s="14">
        <f>C46*0.21</f>
      </c>
      <c s="14">
        <f>C46+D46</f>
      </c>
      <c s="13">
        <f>'SO 30-61-11'!T7</f>
      </c>
    </row>
    <row r="47" spans="1:6" ht="12.75">
      <c r="A47" s="11" t="s">
        <v>2307</v>
      </c>
      <c s="12" t="s">
        <v>2308</v>
      </c>
      <c s="14">
        <f>0+C48</f>
      </c>
      <c s="14">
        <f>C47*0.21</f>
      </c>
      <c s="14">
        <f>0+E48</f>
      </c>
      <c s="13">
        <f>0+F48</f>
      </c>
    </row>
    <row r="48" spans="1:6" ht="12.75">
      <c r="A48" s="11" t="s">
        <v>2309</v>
      </c>
      <c s="12" t="s">
        <v>2310</v>
      </c>
      <c s="14">
        <f>'SO 30-64-02'!K8+'SO 30-64-02'!M8</f>
      </c>
      <c s="14">
        <f>C48*0.21</f>
      </c>
      <c s="14">
        <f>C48+D48</f>
      </c>
      <c s="13">
        <f>'SO 30-64-02'!T7</f>
      </c>
    </row>
    <row r="49" spans="1:6" ht="12.75">
      <c r="A49" s="11" t="s">
        <v>2377</v>
      </c>
      <c s="12" t="s">
        <v>2378</v>
      </c>
      <c s="14">
        <f>0+C50</f>
      </c>
      <c s="14">
        <f>C49*0.21</f>
      </c>
      <c s="14">
        <f>0+E50</f>
      </c>
      <c s="13">
        <f>0+F50</f>
      </c>
    </row>
    <row r="50" spans="1:6" ht="12.75">
      <c r="A50" s="11" t="s">
        <v>2379</v>
      </c>
      <c s="12" t="s">
        <v>2380</v>
      </c>
      <c s="14">
        <f>'SO 30-65-03'!K8+'SO 30-65-03'!M8</f>
      </c>
      <c s="14">
        <f>C50*0.21</f>
      </c>
      <c s="14">
        <f>C50+D50</f>
      </c>
      <c s="13">
        <f>'SO 30-65-03'!T7</f>
      </c>
    </row>
    <row r="51" spans="1:6" ht="12.75">
      <c r="A51" s="11" t="s">
        <v>2475</v>
      </c>
      <c s="12" t="s">
        <v>2476</v>
      </c>
      <c s="14">
        <f>0+C52+C53</f>
      </c>
      <c s="14">
        <f>C51*0.21</f>
      </c>
      <c s="14">
        <f>0+E52+E53</f>
      </c>
      <c s="13">
        <f>0+F52+F53</f>
      </c>
    </row>
    <row r="52" spans="1:6" ht="12.75">
      <c r="A52" s="11" t="s">
        <v>2477</v>
      </c>
      <c s="12" t="s">
        <v>2478</v>
      </c>
      <c s="14">
        <f>'SO 30-66-03'!K8+'SO 30-66-03'!M8</f>
      </c>
      <c s="14">
        <f>C52*0.21</f>
      </c>
      <c s="14">
        <f>C52+D52</f>
      </c>
      <c s="13">
        <f>'SO 30-66-03'!T7</f>
      </c>
    </row>
    <row r="53" spans="1:6" ht="12.75">
      <c r="A53" s="11" t="s">
        <v>2510</v>
      </c>
      <c s="12" t="s">
        <v>2511</v>
      </c>
      <c s="14">
        <f>'SO 30-66-04'!K8+'SO 30-66-04'!M8</f>
      </c>
      <c s="14">
        <f>C53*0.21</f>
      </c>
      <c s="14">
        <f>C53+D53</f>
      </c>
      <c s="13">
        <f>'SO 30-66-04'!T7</f>
      </c>
    </row>
    <row r="54" spans="1:6" ht="12.75">
      <c r="A54" s="11" t="s">
        <v>2527</v>
      </c>
      <c s="12" t="s">
        <v>2528</v>
      </c>
      <c s="14">
        <f>0+C55</f>
      </c>
      <c s="14">
        <f>C54*0.21</f>
      </c>
      <c s="14">
        <f>0+E55</f>
      </c>
      <c s="13">
        <f>0+F55</f>
      </c>
    </row>
    <row r="55" spans="1:6" ht="12.75">
      <c r="A55" s="11" t="s">
        <v>2529</v>
      </c>
      <c s="12" t="s">
        <v>3</v>
      </c>
      <c s="14">
        <f>'SO 30-71-05'!K8+'SO 30-71-05'!M8</f>
      </c>
      <c s="14">
        <f>C55*0.21</f>
      </c>
      <c s="14">
        <f>C55+D55</f>
      </c>
      <c s="13">
        <f>'SO 30-71-05'!T7</f>
      </c>
    </row>
    <row r="56" spans="1:6" ht="12.75">
      <c r="A56" s="11" t="s">
        <v>2565</v>
      </c>
      <c s="12" t="s">
        <v>2566</v>
      </c>
      <c s="14">
        <f>0+C57+C58+C59+C60+C61</f>
      </c>
      <c s="14">
        <f>C56*0.21</f>
      </c>
      <c s="14">
        <f>0+E57+E58+E59+E60+E61</f>
      </c>
      <c s="13">
        <f>0+F57+F58+F59+F60+F61</f>
      </c>
    </row>
    <row r="57" spans="1:6" ht="12.75">
      <c r="A57" s="11" t="s">
        <v>2567</v>
      </c>
      <c s="12" t="s">
        <v>2568</v>
      </c>
      <c s="14">
        <f>'SO 30-76-11'!K8+'SO 30-76-11'!M8</f>
      </c>
      <c s="14">
        <f>C57*0.21</f>
      </c>
      <c s="14">
        <f>C57+D57</f>
      </c>
      <c s="13">
        <f>'SO 30-76-11'!T7</f>
      </c>
    </row>
    <row r="58" spans="1:6" ht="12.75">
      <c r="A58" s="11" t="s">
        <v>2627</v>
      </c>
      <c s="12" t="s">
        <v>2628</v>
      </c>
      <c s="14">
        <f>'SO 30-76-12'!K8+'SO 30-76-12'!M8</f>
      </c>
      <c s="14">
        <f>C58*0.21</f>
      </c>
      <c s="14">
        <f>C58+D58</f>
      </c>
      <c s="13">
        <f>'SO 30-76-12'!T7</f>
      </c>
    </row>
    <row r="59" spans="1:6" ht="12.75">
      <c r="A59" s="11" t="s">
        <v>2670</v>
      </c>
      <c s="12" t="s">
        <v>2671</v>
      </c>
      <c s="14">
        <f>'SO 30-76-13'!K8+'SO 30-76-13'!M8</f>
      </c>
      <c s="14">
        <f>C59*0.21</f>
      </c>
      <c s="14">
        <f>C59+D59</f>
      </c>
      <c s="13">
        <f>'SO 30-76-13'!T7</f>
      </c>
    </row>
    <row r="60" spans="1:6" ht="12.75">
      <c r="A60" s="11" t="s">
        <v>2687</v>
      </c>
      <c s="12" t="s">
        <v>2688</v>
      </c>
      <c s="14">
        <f>'SO 30-76-14'!K8+'SO 30-76-14'!M8</f>
      </c>
      <c s="14">
        <f>C60*0.21</f>
      </c>
      <c s="14">
        <f>C60+D60</f>
      </c>
      <c s="13">
        <f>'SO 30-76-14'!T7</f>
      </c>
    </row>
    <row r="61" spans="1:6" ht="12.75">
      <c r="A61" s="11" t="s">
        <v>2748</v>
      </c>
      <c s="12" t="s">
        <v>2749</v>
      </c>
      <c s="14">
        <f>'SO 30-76-15'!K8+'SO 30-76-15'!M8</f>
      </c>
      <c s="14">
        <f>C61*0.21</f>
      </c>
      <c s="14">
        <f>C61+D61</f>
      </c>
      <c s="13">
        <f>'SO 30-76-15'!T7</f>
      </c>
    </row>
    <row r="62" spans="1:6" ht="12.75">
      <c r="A62" s="11" t="s">
        <v>2786</v>
      </c>
      <c s="12" t="s">
        <v>2787</v>
      </c>
      <c s="14">
        <f>0+C63</f>
      </c>
      <c s="14">
        <f>C62*0.21</f>
      </c>
      <c s="14">
        <f>0+E63</f>
      </c>
      <c s="13">
        <f>0+F63</f>
      </c>
    </row>
    <row r="63" spans="1:6" ht="12.75">
      <c r="A63" s="11" t="s">
        <v>2788</v>
      </c>
      <c s="12" t="s">
        <v>2789</v>
      </c>
      <c s="14">
        <f>'SO 30-77-02'!K8+'SO 30-77-02'!M8</f>
      </c>
      <c s="14">
        <f>C63*0.21</f>
      </c>
      <c s="14">
        <f>C63+D63</f>
      </c>
      <c s="13">
        <f>'SO 30-77-02'!T7</f>
      </c>
    </row>
    <row r="64" spans="1:6" ht="12.75">
      <c r="A64" s="11" t="s">
        <v>2806</v>
      </c>
      <c s="12" t="s">
        <v>2807</v>
      </c>
      <c s="14">
        <f>0+C65</f>
      </c>
      <c s="14">
        <f>C64*0.21</f>
      </c>
      <c s="14">
        <f>0+E65</f>
      </c>
      <c s="13">
        <f>0+F65</f>
      </c>
    </row>
    <row r="65" spans="1:6" ht="12.75">
      <c r="A65" s="11" t="s">
        <v>2808</v>
      </c>
      <c s="12" t="s">
        <v>2809</v>
      </c>
      <c s="14">
        <f>'SO 30-84-02'!K8+'SO 30-84-02'!M8</f>
      </c>
      <c s="14">
        <f>C65*0.21</f>
      </c>
      <c s="14">
        <f>C65+D65</f>
      </c>
      <c s="13">
        <f>'SO 30-84-02'!T7</f>
      </c>
    </row>
    <row r="66" spans="1:6" ht="12.75">
      <c r="A66" s="11" t="s">
        <v>2825</v>
      </c>
      <c s="12" t="s">
        <v>2826</v>
      </c>
      <c s="14">
        <f>0+C67</f>
      </c>
      <c s="14">
        <f>C66*0.21</f>
      </c>
      <c s="14">
        <f>0+E67</f>
      </c>
      <c s="13">
        <f>0+F67</f>
      </c>
    </row>
    <row r="67" spans="1:6" ht="12.75">
      <c r="A67" s="11" t="s">
        <v>2827</v>
      </c>
      <c s="12" t="s">
        <v>2828</v>
      </c>
      <c s="14">
        <f>'SO 98-98'!K8+'SO 98-98'!M8</f>
      </c>
      <c s="14">
        <f>C67*0.21</f>
      </c>
      <c s="14">
        <f>C67+D67</f>
      </c>
      <c s="13">
        <f>'SO 98-98'!T7</f>
      </c>
    </row>
    <row r="68" spans="1:6" ht="12.75">
      <c r="A68" s="11" t="s">
        <v>2879</v>
      </c>
      <c s="12" t="s">
        <v>2880</v>
      </c>
      <c s="14">
        <f>0+C69</f>
      </c>
      <c s="14">
        <f>C68*0.21</f>
      </c>
      <c s="14">
        <f>0+E69</f>
      </c>
      <c s="13">
        <f>0+F69</f>
      </c>
    </row>
    <row r="69" spans="1:6" ht="12.75">
      <c r="A69" s="11" t="s">
        <v>2881</v>
      </c>
      <c s="12" t="s">
        <v>1986</v>
      </c>
      <c s="14">
        <f>'SO 90-90'!K8+'SO 90-90'!M8</f>
      </c>
      <c s="14">
        <f>C69*0.21</f>
      </c>
      <c s="14">
        <f>C69+D69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COUNTIFS(L8:L288,"=0",A8:A288,"P")+COUNTIFS(L8:L288,"",A8:A288,"P")+SUM(Q8:Q288)</f>
      </c>
    </row>
    <row r="8" spans="1:13" ht="12.75">
      <c r="A8" t="s">
        <v>44</v>
      </c>
      <c r="C8" s="28" t="s">
        <v>1085</v>
      </c>
      <c r="E8" s="30" t="s">
        <v>1084</v>
      </c>
      <c r="J8" s="29">
        <f>0+J9+J14+J279</f>
      </c>
      <c s="29">
        <f>0+K9+K14+K279</f>
      </c>
      <c s="29">
        <f>0+L9+L14+L279</f>
      </c>
      <c s="29">
        <f>0+M9+M14+M279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271</v>
      </c>
      <c s="34" t="s">
        <v>1086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25.5">
      <c r="A13" t="s">
        <v>58</v>
      </c>
      <c r="E13" s="39" t="s">
        <v>59</v>
      </c>
    </row>
    <row r="14" spans="1:13" ht="12.75">
      <c r="A14" t="s">
        <v>46</v>
      </c>
      <c r="C14" s="31" t="s">
        <v>70</v>
      </c>
      <c r="E14" s="33" t="s">
        <v>71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</f>
      </c>
    </row>
    <row r="15" spans="1:16" ht="12.75">
      <c r="A15" t="s">
        <v>49</v>
      </c>
      <c s="34" t="s">
        <v>62</v>
      </c>
      <c s="34" t="s">
        <v>1087</v>
      </c>
      <c s="35" t="s">
        <v>5</v>
      </c>
      <c s="6" t="s">
        <v>1088</v>
      </c>
      <c s="36" t="s">
        <v>74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67</v>
      </c>
    </row>
    <row r="19" spans="1:16" ht="12.75">
      <c r="A19" t="s">
        <v>49</v>
      </c>
      <c s="34" t="s">
        <v>27</v>
      </c>
      <c s="34" t="s">
        <v>1089</v>
      </c>
      <c s="35" t="s">
        <v>5</v>
      </c>
      <c s="6" t="s">
        <v>1090</v>
      </c>
      <c s="36" t="s">
        <v>74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57</v>
      </c>
    </row>
    <row r="22" spans="1:5" ht="12.75">
      <c r="A22" t="s">
        <v>58</v>
      </c>
      <c r="E22" s="39" t="s">
        <v>67</v>
      </c>
    </row>
    <row r="23" spans="1:16" ht="12.75">
      <c r="A23" t="s">
        <v>49</v>
      </c>
      <c s="34" t="s">
        <v>26</v>
      </c>
      <c s="34" t="s">
        <v>1091</v>
      </c>
      <c s="35" t="s">
        <v>5</v>
      </c>
      <c s="6" t="s">
        <v>1092</v>
      </c>
      <c s="36" t="s">
        <v>74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57</v>
      </c>
    </row>
    <row r="26" spans="1:5" ht="12.75">
      <c r="A26" t="s">
        <v>58</v>
      </c>
      <c r="E26" s="39" t="s">
        <v>67</v>
      </c>
    </row>
    <row r="27" spans="1:16" ht="12.75">
      <c r="A27" t="s">
        <v>49</v>
      </c>
      <c s="34" t="s">
        <v>75</v>
      </c>
      <c s="34" t="s">
        <v>1093</v>
      </c>
      <c s="35" t="s">
        <v>5</v>
      </c>
      <c s="6" t="s">
        <v>1094</v>
      </c>
      <c s="36" t="s">
        <v>74</v>
      </c>
      <c s="37">
        <v>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57</v>
      </c>
    </row>
    <row r="30" spans="1:5" ht="12.75">
      <c r="A30" t="s">
        <v>58</v>
      </c>
      <c r="E30" s="39" t="s">
        <v>67</v>
      </c>
    </row>
    <row r="31" spans="1:16" ht="12.75">
      <c r="A31" t="s">
        <v>49</v>
      </c>
      <c s="34" t="s">
        <v>79</v>
      </c>
      <c s="34" t="s">
        <v>1095</v>
      </c>
      <c s="35" t="s">
        <v>5</v>
      </c>
      <c s="6" t="s">
        <v>1096</v>
      </c>
      <c s="36" t="s">
        <v>74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57</v>
      </c>
    </row>
    <row r="34" spans="1:5" ht="12.75">
      <c r="A34" t="s">
        <v>58</v>
      </c>
      <c r="E34" s="39" t="s">
        <v>67</v>
      </c>
    </row>
    <row r="35" spans="1:16" ht="12.75">
      <c r="A35" t="s">
        <v>49</v>
      </c>
      <c s="34" t="s">
        <v>60</v>
      </c>
      <c s="34" t="s">
        <v>1097</v>
      </c>
      <c s="35" t="s">
        <v>5</v>
      </c>
      <c s="6" t="s">
        <v>1098</v>
      </c>
      <c s="36" t="s">
        <v>74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57</v>
      </c>
    </row>
    <row r="38" spans="1:5" ht="12.75">
      <c r="A38" t="s">
        <v>58</v>
      </c>
      <c r="E38" s="39" t="s">
        <v>67</v>
      </c>
    </row>
    <row r="39" spans="1:16" ht="12.75">
      <c r="A39" t="s">
        <v>49</v>
      </c>
      <c s="34" t="s">
        <v>70</v>
      </c>
      <c s="34" t="s">
        <v>1099</v>
      </c>
      <c s="35" t="s">
        <v>5</v>
      </c>
      <c s="6" t="s">
        <v>1100</v>
      </c>
      <c s="36" t="s">
        <v>74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57</v>
      </c>
    </row>
    <row r="42" spans="1:5" ht="191.25">
      <c r="A42" t="s">
        <v>58</v>
      </c>
      <c r="E42" s="39" t="s">
        <v>1101</v>
      </c>
    </row>
    <row r="43" spans="1:16" ht="12.75">
      <c r="A43" t="s">
        <v>49</v>
      </c>
      <c s="34" t="s">
        <v>86</v>
      </c>
      <c s="34" t="s">
        <v>1102</v>
      </c>
      <c s="35" t="s">
        <v>5</v>
      </c>
      <c s="6" t="s">
        <v>1103</v>
      </c>
      <c s="36" t="s">
        <v>74</v>
      </c>
      <c s="37">
        <v>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66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57</v>
      </c>
    </row>
    <row r="46" spans="1:5" ht="12.75">
      <c r="A46" t="s">
        <v>58</v>
      </c>
      <c r="E46" s="39" t="s">
        <v>67</v>
      </c>
    </row>
    <row r="47" spans="1:16" ht="12.75">
      <c r="A47" t="s">
        <v>49</v>
      </c>
      <c s="34" t="s">
        <v>89</v>
      </c>
      <c s="34" t="s">
        <v>1104</v>
      </c>
      <c s="35" t="s">
        <v>5</v>
      </c>
      <c s="6" t="s">
        <v>1105</v>
      </c>
      <c s="36" t="s">
        <v>74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66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57</v>
      </c>
    </row>
    <row r="50" spans="1:5" ht="12.75">
      <c r="A50" t="s">
        <v>58</v>
      </c>
      <c r="E50" s="39" t="s">
        <v>67</v>
      </c>
    </row>
    <row r="51" spans="1:16" ht="12.75">
      <c r="A51" t="s">
        <v>49</v>
      </c>
      <c s="34" t="s">
        <v>92</v>
      </c>
      <c s="34" t="s">
        <v>1106</v>
      </c>
      <c s="35" t="s">
        <v>5</v>
      </c>
      <c s="6" t="s">
        <v>1107</v>
      </c>
      <c s="36" t="s">
        <v>74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66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57</v>
      </c>
    </row>
    <row r="54" spans="1:5" ht="12.75">
      <c r="A54" t="s">
        <v>58</v>
      </c>
      <c r="E54" s="39" t="s">
        <v>67</v>
      </c>
    </row>
    <row r="55" spans="1:16" ht="12.75">
      <c r="A55" t="s">
        <v>49</v>
      </c>
      <c s="34" t="s">
        <v>96</v>
      </c>
      <c s="34" t="s">
        <v>1108</v>
      </c>
      <c s="35" t="s">
        <v>5</v>
      </c>
      <c s="6" t="s">
        <v>1109</v>
      </c>
      <c s="36" t="s">
        <v>243</v>
      </c>
      <c s="37">
        <v>120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66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57</v>
      </c>
    </row>
    <row r="58" spans="1:5" ht="12.75">
      <c r="A58" t="s">
        <v>58</v>
      </c>
      <c r="E58" s="39" t="s">
        <v>67</v>
      </c>
    </row>
    <row r="59" spans="1:16" ht="12.75">
      <c r="A59" t="s">
        <v>49</v>
      </c>
      <c s="34" t="s">
        <v>99</v>
      </c>
      <c s="34" t="s">
        <v>1110</v>
      </c>
      <c s="35" t="s">
        <v>5</v>
      </c>
      <c s="6" t="s">
        <v>1111</v>
      </c>
      <c s="36" t="s">
        <v>243</v>
      </c>
      <c s="37">
        <v>80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66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57</v>
      </c>
    </row>
    <row r="62" spans="1:5" ht="12.75">
      <c r="A62" t="s">
        <v>58</v>
      </c>
      <c r="E62" s="39" t="s">
        <v>67</v>
      </c>
    </row>
    <row r="63" spans="1:16" ht="12.75">
      <c r="A63" t="s">
        <v>49</v>
      </c>
      <c s="34" t="s">
        <v>102</v>
      </c>
      <c s="34" t="s">
        <v>1112</v>
      </c>
      <c s="35" t="s">
        <v>5</v>
      </c>
      <c s="6" t="s">
        <v>1113</v>
      </c>
      <c s="36" t="s">
        <v>74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66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57</v>
      </c>
    </row>
    <row r="66" spans="1:5" ht="12.75">
      <c r="A66" t="s">
        <v>58</v>
      </c>
      <c r="E66" s="39" t="s">
        <v>67</v>
      </c>
    </row>
    <row r="67" spans="1:16" ht="12.75">
      <c r="A67" t="s">
        <v>49</v>
      </c>
      <c s="34" t="s">
        <v>105</v>
      </c>
      <c s="34" t="s">
        <v>1114</v>
      </c>
      <c s="35" t="s">
        <v>5</v>
      </c>
      <c s="6" t="s">
        <v>1115</v>
      </c>
      <c s="36" t="s">
        <v>536</v>
      </c>
      <c s="37">
        <v>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57</v>
      </c>
    </row>
    <row r="70" spans="1:5" ht="12.75">
      <c r="A70" t="s">
        <v>58</v>
      </c>
      <c r="E70" s="39" t="s">
        <v>67</v>
      </c>
    </row>
    <row r="71" spans="1:16" ht="12.75">
      <c r="A71" t="s">
        <v>49</v>
      </c>
      <c s="34" t="s">
        <v>108</v>
      </c>
      <c s="34" t="s">
        <v>1116</v>
      </c>
      <c s="35" t="s">
        <v>5</v>
      </c>
      <c s="6" t="s">
        <v>1117</v>
      </c>
      <c s="36" t="s">
        <v>74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66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57</v>
      </c>
    </row>
    <row r="74" spans="1:5" ht="12.75">
      <c r="A74" t="s">
        <v>58</v>
      </c>
      <c r="E74" s="39" t="s">
        <v>67</v>
      </c>
    </row>
    <row r="75" spans="1:16" ht="12.75">
      <c r="A75" t="s">
        <v>49</v>
      </c>
      <c s="34" t="s">
        <v>111</v>
      </c>
      <c s="34" t="s">
        <v>1118</v>
      </c>
      <c s="35" t="s">
        <v>5</v>
      </c>
      <c s="6" t="s">
        <v>1119</v>
      </c>
      <c s="36" t="s">
        <v>74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57</v>
      </c>
    </row>
    <row r="78" spans="1:5" ht="12.75">
      <c r="A78" t="s">
        <v>58</v>
      </c>
      <c r="E78" s="39" t="s">
        <v>67</v>
      </c>
    </row>
    <row r="79" spans="1:16" ht="12.75">
      <c r="A79" t="s">
        <v>49</v>
      </c>
      <c s="34" t="s">
        <v>114</v>
      </c>
      <c s="34" t="s">
        <v>1120</v>
      </c>
      <c s="35" t="s">
        <v>5</v>
      </c>
      <c s="6" t="s">
        <v>1121</v>
      </c>
      <c s="36" t="s">
        <v>74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67</v>
      </c>
    </row>
    <row r="83" spans="1:16" ht="12.75">
      <c r="A83" t="s">
        <v>49</v>
      </c>
      <c s="34" t="s">
        <v>117</v>
      </c>
      <c s="34" t="s">
        <v>1122</v>
      </c>
      <c s="35" t="s">
        <v>5</v>
      </c>
      <c s="6" t="s">
        <v>1123</v>
      </c>
      <c s="36" t="s">
        <v>878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57</v>
      </c>
    </row>
    <row r="86" spans="1:5" ht="204">
      <c r="A86" t="s">
        <v>58</v>
      </c>
      <c r="E86" s="39" t="s">
        <v>1124</v>
      </c>
    </row>
    <row r="87" spans="1:16" ht="12.75">
      <c r="A87" t="s">
        <v>49</v>
      </c>
      <c s="34" t="s">
        <v>120</v>
      </c>
      <c s="34" t="s">
        <v>1125</v>
      </c>
      <c s="35" t="s">
        <v>5</v>
      </c>
      <c s="6" t="s">
        <v>1126</v>
      </c>
      <c s="36" t="s">
        <v>74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66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67</v>
      </c>
    </row>
    <row r="91" spans="1:16" ht="12.75">
      <c r="A91" t="s">
        <v>49</v>
      </c>
      <c s="34" t="s">
        <v>123</v>
      </c>
      <c s="34" t="s">
        <v>1127</v>
      </c>
      <c s="35" t="s">
        <v>5</v>
      </c>
      <c s="6" t="s">
        <v>1128</v>
      </c>
      <c s="36" t="s">
        <v>74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67</v>
      </c>
    </row>
    <row r="95" spans="1:16" ht="12.75">
      <c r="A95" t="s">
        <v>49</v>
      </c>
      <c s="34" t="s">
        <v>126</v>
      </c>
      <c s="34" t="s">
        <v>658</v>
      </c>
      <c s="35" t="s">
        <v>5</v>
      </c>
      <c s="6" t="s">
        <v>659</v>
      </c>
      <c s="36" t="s">
        <v>74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66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67</v>
      </c>
    </row>
    <row r="99" spans="1:16" ht="12.75">
      <c r="A99" t="s">
        <v>49</v>
      </c>
      <c s="34" t="s">
        <v>129</v>
      </c>
      <c s="34" t="s">
        <v>589</v>
      </c>
      <c s="35" t="s">
        <v>5</v>
      </c>
      <c s="6" t="s">
        <v>590</v>
      </c>
      <c s="36" t="s">
        <v>74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66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67</v>
      </c>
    </row>
    <row r="103" spans="1:16" ht="12.75">
      <c r="A103" t="s">
        <v>49</v>
      </c>
      <c s="34" t="s">
        <v>132</v>
      </c>
      <c s="34" t="s">
        <v>1129</v>
      </c>
      <c s="35" t="s">
        <v>5</v>
      </c>
      <c s="6" t="s">
        <v>1130</v>
      </c>
      <c s="36" t="s">
        <v>74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38.25">
      <c r="A106" t="s">
        <v>58</v>
      </c>
      <c r="E106" s="39" t="s">
        <v>1131</v>
      </c>
    </row>
    <row r="107" spans="1:16" ht="12.75">
      <c r="A107" t="s">
        <v>49</v>
      </c>
      <c s="34" t="s">
        <v>135</v>
      </c>
      <c s="34" t="s">
        <v>1132</v>
      </c>
      <c s="35" t="s">
        <v>5</v>
      </c>
      <c s="6" t="s">
        <v>1133</v>
      </c>
      <c s="36" t="s">
        <v>780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91.25">
      <c r="A110" t="s">
        <v>58</v>
      </c>
      <c r="E110" s="39" t="s">
        <v>1134</v>
      </c>
    </row>
    <row r="111" spans="1:16" ht="12.75">
      <c r="A111" t="s">
        <v>49</v>
      </c>
      <c s="34" t="s">
        <v>138</v>
      </c>
      <c s="34" t="s">
        <v>225</v>
      </c>
      <c s="35" t="s">
        <v>5</v>
      </c>
      <c s="6" t="s">
        <v>226</v>
      </c>
      <c s="36" t="s">
        <v>74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67</v>
      </c>
    </row>
    <row r="115" spans="1:16" ht="12.75">
      <c r="A115" t="s">
        <v>49</v>
      </c>
      <c s="34" t="s">
        <v>141</v>
      </c>
      <c s="34" t="s">
        <v>228</v>
      </c>
      <c s="35" t="s">
        <v>5</v>
      </c>
      <c s="6" t="s">
        <v>229</v>
      </c>
      <c s="36" t="s">
        <v>74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67</v>
      </c>
    </row>
    <row r="119" spans="1:16" ht="12.75">
      <c r="A119" t="s">
        <v>49</v>
      </c>
      <c s="34" t="s">
        <v>145</v>
      </c>
      <c s="34" t="s">
        <v>216</v>
      </c>
      <c s="35" t="s">
        <v>5</v>
      </c>
      <c s="6" t="s">
        <v>217</v>
      </c>
      <c s="36" t="s">
        <v>74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66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67</v>
      </c>
    </row>
    <row r="123" spans="1:16" ht="12.75">
      <c r="A123" t="s">
        <v>49</v>
      </c>
      <c s="34" t="s">
        <v>148</v>
      </c>
      <c s="34" t="s">
        <v>219</v>
      </c>
      <c s="35" t="s">
        <v>5</v>
      </c>
      <c s="6" t="s">
        <v>220</v>
      </c>
      <c s="36" t="s">
        <v>74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66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67</v>
      </c>
    </row>
    <row r="127" spans="1:16" ht="12.75">
      <c r="A127" t="s">
        <v>49</v>
      </c>
      <c s="34" t="s">
        <v>151</v>
      </c>
      <c s="34" t="s">
        <v>260</v>
      </c>
      <c s="35" t="s">
        <v>5</v>
      </c>
      <c s="6" t="s">
        <v>261</v>
      </c>
      <c s="36" t="s">
        <v>188</v>
      </c>
      <c s="37">
        <v>16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66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67</v>
      </c>
    </row>
    <row r="131" spans="1:16" ht="12.75">
      <c r="A131" t="s">
        <v>49</v>
      </c>
      <c s="34" t="s">
        <v>154</v>
      </c>
      <c s="34" t="s">
        <v>263</v>
      </c>
      <c s="35" t="s">
        <v>5</v>
      </c>
      <c s="6" t="s">
        <v>264</v>
      </c>
      <c s="36" t="s">
        <v>188</v>
      </c>
      <c s="37">
        <v>48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66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67</v>
      </c>
    </row>
    <row r="135" spans="1:16" ht="12.75">
      <c r="A135" t="s">
        <v>49</v>
      </c>
      <c s="34" t="s">
        <v>157</v>
      </c>
      <c s="34" t="s">
        <v>266</v>
      </c>
      <c s="35" t="s">
        <v>5</v>
      </c>
      <c s="6" t="s">
        <v>267</v>
      </c>
      <c s="36" t="s">
        <v>188</v>
      </c>
      <c s="37">
        <v>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66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67</v>
      </c>
    </row>
    <row r="139" spans="1:16" ht="12.75">
      <c r="A139" t="s">
        <v>49</v>
      </c>
      <c s="34" t="s">
        <v>160</v>
      </c>
      <c s="34" t="s">
        <v>251</v>
      </c>
      <c s="35" t="s">
        <v>5</v>
      </c>
      <c s="6" t="s">
        <v>252</v>
      </c>
      <c s="36" t="s">
        <v>188</v>
      </c>
      <c s="37">
        <v>48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66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67</v>
      </c>
    </row>
    <row r="143" spans="1:16" ht="12.75">
      <c r="A143" t="s">
        <v>49</v>
      </c>
      <c s="34" t="s">
        <v>163</v>
      </c>
      <c s="34" t="s">
        <v>254</v>
      </c>
      <c s="35" t="s">
        <v>5</v>
      </c>
      <c s="6" t="s">
        <v>255</v>
      </c>
      <c s="36" t="s">
        <v>188</v>
      </c>
      <c s="37">
        <v>16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66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67</v>
      </c>
    </row>
    <row r="147" spans="1:16" ht="12.75">
      <c r="A147" t="s">
        <v>49</v>
      </c>
      <c s="34" t="s">
        <v>166</v>
      </c>
      <c s="34" t="s">
        <v>312</v>
      </c>
      <c s="35" t="s">
        <v>5</v>
      </c>
      <c s="6" t="s">
        <v>313</v>
      </c>
      <c s="36" t="s">
        <v>74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66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67</v>
      </c>
    </row>
    <row r="151" spans="1:16" ht="25.5">
      <c r="A151" t="s">
        <v>49</v>
      </c>
      <c s="34" t="s">
        <v>169</v>
      </c>
      <c s="34" t="s">
        <v>257</v>
      </c>
      <c s="35" t="s">
        <v>5</v>
      </c>
      <c s="6" t="s">
        <v>258</v>
      </c>
      <c s="36" t="s">
        <v>74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66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67</v>
      </c>
    </row>
    <row r="155" spans="1:16" ht="25.5">
      <c r="A155" t="s">
        <v>49</v>
      </c>
      <c s="34" t="s">
        <v>172</v>
      </c>
      <c s="34" t="s">
        <v>272</v>
      </c>
      <c s="35" t="s">
        <v>5</v>
      </c>
      <c s="6" t="s">
        <v>273</v>
      </c>
      <c s="36" t="s">
        <v>74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66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67</v>
      </c>
    </row>
    <row r="159" spans="1:16" ht="38.25">
      <c r="A159" t="s">
        <v>49</v>
      </c>
      <c s="34" t="s">
        <v>175</v>
      </c>
      <c s="34" t="s">
        <v>275</v>
      </c>
      <c s="35" t="s">
        <v>5</v>
      </c>
      <c s="6" t="s">
        <v>276</v>
      </c>
      <c s="36" t="s">
        <v>74</v>
      </c>
      <c s="37">
        <v>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66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67</v>
      </c>
    </row>
    <row r="163" spans="1:16" ht="12.75">
      <c r="A163" t="s">
        <v>49</v>
      </c>
      <c s="34" t="s">
        <v>178</v>
      </c>
      <c s="34" t="s">
        <v>269</v>
      </c>
      <c s="35" t="s">
        <v>5</v>
      </c>
      <c s="6" t="s">
        <v>270</v>
      </c>
      <c s="36" t="s">
        <v>74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66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67</v>
      </c>
    </row>
    <row r="167" spans="1:16" ht="25.5">
      <c r="A167" t="s">
        <v>49</v>
      </c>
      <c s="34" t="s">
        <v>181</v>
      </c>
      <c s="34" t="s">
        <v>1135</v>
      </c>
      <c s="35" t="s">
        <v>5</v>
      </c>
      <c s="6" t="s">
        <v>1136</v>
      </c>
      <c s="36" t="s">
        <v>74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66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67</v>
      </c>
    </row>
    <row r="171" spans="1:16" ht="12.75">
      <c r="A171" t="s">
        <v>49</v>
      </c>
      <c s="34" t="s">
        <v>185</v>
      </c>
      <c s="34" t="s">
        <v>1137</v>
      </c>
      <c s="35" t="s">
        <v>5</v>
      </c>
      <c s="6" t="s">
        <v>1138</v>
      </c>
      <c s="36" t="s">
        <v>243</v>
      </c>
      <c s="37">
        <v>40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66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67</v>
      </c>
    </row>
    <row r="175" spans="1:16" ht="12.75">
      <c r="A175" t="s">
        <v>49</v>
      </c>
      <c s="34" t="s">
        <v>189</v>
      </c>
      <c s="34" t="s">
        <v>1139</v>
      </c>
      <c s="35" t="s">
        <v>5</v>
      </c>
      <c s="6" t="s">
        <v>1140</v>
      </c>
      <c s="36" t="s">
        <v>243</v>
      </c>
      <c s="37">
        <v>10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66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67</v>
      </c>
    </row>
    <row r="179" spans="1:16" ht="25.5">
      <c r="A179" t="s">
        <v>49</v>
      </c>
      <c s="34" t="s">
        <v>193</v>
      </c>
      <c s="34" t="s">
        <v>1141</v>
      </c>
      <c s="35" t="s">
        <v>5</v>
      </c>
      <c s="6" t="s">
        <v>1142</v>
      </c>
      <c s="36" t="s">
        <v>74</v>
      </c>
      <c s="37">
        <v>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66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67</v>
      </c>
    </row>
    <row r="183" spans="1:16" ht="25.5">
      <c r="A183" t="s">
        <v>49</v>
      </c>
      <c s="34" t="s">
        <v>196</v>
      </c>
      <c s="34" t="s">
        <v>592</v>
      </c>
      <c s="35" t="s">
        <v>5</v>
      </c>
      <c s="6" t="s">
        <v>593</v>
      </c>
      <c s="36" t="s">
        <v>243</v>
      </c>
      <c s="37">
        <v>25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66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67</v>
      </c>
    </row>
    <row r="187" spans="1:16" ht="25.5">
      <c r="A187" t="s">
        <v>49</v>
      </c>
      <c s="34" t="s">
        <v>199</v>
      </c>
      <c s="34" t="s">
        <v>596</v>
      </c>
      <c s="35" t="s">
        <v>5</v>
      </c>
      <c s="6" t="s">
        <v>597</v>
      </c>
      <c s="36" t="s">
        <v>74</v>
      </c>
      <c s="37">
        <v>12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66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67</v>
      </c>
    </row>
    <row r="191" spans="1:16" ht="12.75">
      <c r="A191" t="s">
        <v>49</v>
      </c>
      <c s="34" t="s">
        <v>202</v>
      </c>
      <c s="34" t="s">
        <v>1143</v>
      </c>
      <c s="35" t="s">
        <v>5</v>
      </c>
      <c s="6" t="s">
        <v>1144</v>
      </c>
      <c s="36" t="s">
        <v>243</v>
      </c>
      <c s="37">
        <v>15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66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67</v>
      </c>
    </row>
    <row r="195" spans="1:16" ht="25.5">
      <c r="A195" t="s">
        <v>49</v>
      </c>
      <c s="34" t="s">
        <v>205</v>
      </c>
      <c s="34" t="s">
        <v>324</v>
      </c>
      <c s="35" t="s">
        <v>5</v>
      </c>
      <c s="6" t="s">
        <v>325</v>
      </c>
      <c s="36" t="s">
        <v>74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66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67</v>
      </c>
    </row>
    <row r="199" spans="1:16" ht="12.75">
      <c r="A199" t="s">
        <v>49</v>
      </c>
      <c s="34" t="s">
        <v>209</v>
      </c>
      <c s="34" t="s">
        <v>303</v>
      </c>
      <c s="35" t="s">
        <v>5</v>
      </c>
      <c s="6" t="s">
        <v>304</v>
      </c>
      <c s="36" t="s">
        <v>74</v>
      </c>
      <c s="37">
        <v>36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66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67</v>
      </c>
    </row>
    <row r="203" spans="1:16" ht="25.5">
      <c r="A203" t="s">
        <v>49</v>
      </c>
      <c s="34" t="s">
        <v>212</v>
      </c>
      <c s="34" t="s">
        <v>1035</v>
      </c>
      <c s="35" t="s">
        <v>5</v>
      </c>
      <c s="6" t="s">
        <v>1036</v>
      </c>
      <c s="36" t="s">
        <v>243</v>
      </c>
      <c s="37">
        <v>3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66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67</v>
      </c>
    </row>
    <row r="207" spans="1:16" ht="25.5">
      <c r="A207" t="s">
        <v>49</v>
      </c>
      <c s="34" t="s">
        <v>215</v>
      </c>
      <c s="34" t="s">
        <v>1145</v>
      </c>
      <c s="35" t="s">
        <v>5</v>
      </c>
      <c s="6" t="s">
        <v>1146</v>
      </c>
      <c s="36" t="s">
        <v>243</v>
      </c>
      <c s="37">
        <v>3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66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67</v>
      </c>
    </row>
    <row r="211" spans="1:16" ht="12.75">
      <c r="A211" t="s">
        <v>49</v>
      </c>
      <c s="34" t="s">
        <v>218</v>
      </c>
      <c s="34" t="s">
        <v>371</v>
      </c>
      <c s="35" t="s">
        <v>5</v>
      </c>
      <c s="6" t="s">
        <v>372</v>
      </c>
      <c s="36" t="s">
        <v>74</v>
      </c>
      <c s="37">
        <v>14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66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67</v>
      </c>
    </row>
    <row r="215" spans="1:16" ht="12.75">
      <c r="A215" t="s">
        <v>49</v>
      </c>
      <c s="34" t="s">
        <v>221</v>
      </c>
      <c s="34" t="s">
        <v>705</v>
      </c>
      <c s="35" t="s">
        <v>5</v>
      </c>
      <c s="6" t="s">
        <v>706</v>
      </c>
      <c s="36" t="s">
        <v>74</v>
      </c>
      <c s="37">
        <v>210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66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67</v>
      </c>
    </row>
    <row r="219" spans="1:16" ht="25.5">
      <c r="A219" t="s">
        <v>49</v>
      </c>
      <c s="34" t="s">
        <v>224</v>
      </c>
      <c s="34" t="s">
        <v>447</v>
      </c>
      <c s="35" t="s">
        <v>5</v>
      </c>
      <c s="6" t="s">
        <v>448</v>
      </c>
      <c s="36" t="s">
        <v>74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66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67</v>
      </c>
    </row>
    <row r="223" spans="1:16" ht="25.5">
      <c r="A223" t="s">
        <v>49</v>
      </c>
      <c s="34" t="s">
        <v>227</v>
      </c>
      <c s="34" t="s">
        <v>365</v>
      </c>
      <c s="35" t="s">
        <v>5</v>
      </c>
      <c s="6" t="s">
        <v>366</v>
      </c>
      <c s="36" t="s">
        <v>243</v>
      </c>
      <c s="37">
        <v>10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66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67</v>
      </c>
    </row>
    <row r="227" spans="1:16" ht="25.5">
      <c r="A227" t="s">
        <v>49</v>
      </c>
      <c s="34" t="s">
        <v>230</v>
      </c>
      <c s="34" t="s">
        <v>1147</v>
      </c>
      <c s="35" t="s">
        <v>5</v>
      </c>
      <c s="6" t="s">
        <v>1148</v>
      </c>
      <c s="36" t="s">
        <v>243</v>
      </c>
      <c s="37">
        <v>20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66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67</v>
      </c>
    </row>
    <row r="231" spans="1:16" ht="12.75">
      <c r="A231" t="s">
        <v>49</v>
      </c>
      <c s="34" t="s">
        <v>234</v>
      </c>
      <c s="34" t="s">
        <v>383</v>
      </c>
      <c s="35" t="s">
        <v>5</v>
      </c>
      <c s="6" t="s">
        <v>384</v>
      </c>
      <c s="36" t="s">
        <v>243</v>
      </c>
      <c s="37">
        <v>20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66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67</v>
      </c>
    </row>
    <row r="235" spans="1:16" ht="25.5">
      <c r="A235" t="s">
        <v>49</v>
      </c>
      <c s="34" t="s">
        <v>237</v>
      </c>
      <c s="34" t="s">
        <v>442</v>
      </c>
      <c s="35" t="s">
        <v>5</v>
      </c>
      <c s="6" t="s">
        <v>443</v>
      </c>
      <c s="36" t="s">
        <v>74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66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67</v>
      </c>
    </row>
    <row r="239" spans="1:16" ht="12.75">
      <c r="A239" t="s">
        <v>49</v>
      </c>
      <c s="34" t="s">
        <v>240</v>
      </c>
      <c s="34" t="s">
        <v>1149</v>
      </c>
      <c s="35" t="s">
        <v>5</v>
      </c>
      <c s="6" t="s">
        <v>1150</v>
      </c>
      <c s="36" t="s">
        <v>421</v>
      </c>
      <c s="37">
        <v>14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66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67</v>
      </c>
    </row>
    <row r="243" spans="1:16" ht="12.75">
      <c r="A243" t="s">
        <v>49</v>
      </c>
      <c s="34" t="s">
        <v>244</v>
      </c>
      <c s="34" t="s">
        <v>1151</v>
      </c>
      <c s="35" t="s">
        <v>5</v>
      </c>
      <c s="6" t="s">
        <v>1152</v>
      </c>
      <c s="36" t="s">
        <v>421</v>
      </c>
      <c s="37">
        <v>14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66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67</v>
      </c>
    </row>
    <row r="247" spans="1:16" ht="12.75">
      <c r="A247" t="s">
        <v>49</v>
      </c>
      <c s="34" t="s">
        <v>247</v>
      </c>
      <c s="34" t="s">
        <v>1153</v>
      </c>
      <c s="35" t="s">
        <v>5</v>
      </c>
      <c s="6" t="s">
        <v>1154</v>
      </c>
      <c s="36" t="s">
        <v>74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66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67</v>
      </c>
    </row>
    <row r="251" spans="1:16" ht="12.75">
      <c r="A251" t="s">
        <v>49</v>
      </c>
      <c s="34" t="s">
        <v>250</v>
      </c>
      <c s="34" t="s">
        <v>1155</v>
      </c>
      <c s="35" t="s">
        <v>5</v>
      </c>
      <c s="6" t="s">
        <v>1156</v>
      </c>
      <c s="36" t="s">
        <v>74</v>
      </c>
      <c s="37">
        <v>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14.75">
      <c r="A254" t="s">
        <v>58</v>
      </c>
      <c r="E254" s="39" t="s">
        <v>1157</v>
      </c>
    </row>
    <row r="255" spans="1:16" ht="12.75">
      <c r="A255" t="s">
        <v>49</v>
      </c>
      <c s="34" t="s">
        <v>253</v>
      </c>
      <c s="34" t="s">
        <v>1158</v>
      </c>
      <c s="35" t="s">
        <v>5</v>
      </c>
      <c s="6" t="s">
        <v>1159</v>
      </c>
      <c s="36" t="s">
        <v>421</v>
      </c>
      <c s="37">
        <v>14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51">
      <c r="A258" t="s">
        <v>58</v>
      </c>
      <c r="E258" s="39" t="s">
        <v>1160</v>
      </c>
    </row>
    <row r="259" spans="1:16" ht="12.75">
      <c r="A259" t="s">
        <v>49</v>
      </c>
      <c s="34" t="s">
        <v>256</v>
      </c>
      <c s="34" t="s">
        <v>1161</v>
      </c>
      <c s="35" t="s">
        <v>5</v>
      </c>
      <c s="6" t="s">
        <v>1162</v>
      </c>
      <c s="36" t="s">
        <v>74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216.75">
      <c r="A262" t="s">
        <v>58</v>
      </c>
      <c r="E262" s="39" t="s">
        <v>1163</v>
      </c>
    </row>
    <row r="263" spans="1:16" ht="12.75">
      <c r="A263" t="s">
        <v>49</v>
      </c>
      <c s="34" t="s">
        <v>259</v>
      </c>
      <c s="34" t="s">
        <v>1164</v>
      </c>
      <c s="35" t="s">
        <v>5</v>
      </c>
      <c s="6" t="s">
        <v>1165</v>
      </c>
      <c s="36" t="s">
        <v>878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216.75">
      <c r="A266" t="s">
        <v>58</v>
      </c>
      <c r="E266" s="39" t="s">
        <v>1166</v>
      </c>
    </row>
    <row r="267" spans="1:16" ht="25.5">
      <c r="A267" t="s">
        <v>49</v>
      </c>
      <c s="34" t="s">
        <v>262</v>
      </c>
      <c s="34" t="s">
        <v>1167</v>
      </c>
      <c s="35" t="s">
        <v>5</v>
      </c>
      <c s="6" t="s">
        <v>1168</v>
      </c>
      <c s="36" t="s">
        <v>65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66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67</v>
      </c>
    </row>
    <row r="271" spans="1:16" ht="12.75">
      <c r="A271" t="s">
        <v>49</v>
      </c>
      <c s="34" t="s">
        <v>265</v>
      </c>
      <c s="34" t="s">
        <v>1169</v>
      </c>
      <c s="35" t="s">
        <v>5</v>
      </c>
      <c s="6" t="s">
        <v>1170</v>
      </c>
      <c s="36" t="s">
        <v>243</v>
      </c>
      <c s="37">
        <v>3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66</v>
      </c>
      <c>
        <f>(M271*21)/100</f>
      </c>
      <c t="s">
        <v>27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67</v>
      </c>
    </row>
    <row r="275" spans="1:16" ht="12.75">
      <c r="A275" t="s">
        <v>49</v>
      </c>
      <c s="34" t="s">
        <v>268</v>
      </c>
      <c s="34" t="s">
        <v>1171</v>
      </c>
      <c s="35" t="s">
        <v>5</v>
      </c>
      <c s="6" t="s">
        <v>1172</v>
      </c>
      <c s="36" t="s">
        <v>74</v>
      </c>
      <c s="37">
        <v>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54</v>
      </c>
      <c>
        <f>(M275*21)/100</f>
      </c>
      <c t="s">
        <v>27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76.5">
      <c r="A278" t="s">
        <v>58</v>
      </c>
      <c r="E278" s="39" t="s">
        <v>1173</v>
      </c>
    </row>
    <row r="279" spans="1:13" ht="12.75">
      <c r="A279" t="s">
        <v>46</v>
      </c>
      <c r="C279" s="31" t="s">
        <v>401</v>
      </c>
      <c r="E279" s="33" t="s">
        <v>402</v>
      </c>
      <c r="J279" s="32">
        <f>0</f>
      </c>
      <c s="32">
        <f>0</f>
      </c>
      <c s="32">
        <f>0+L280+L284+L288</f>
      </c>
      <c s="32">
        <f>0+M280+M284+M288</f>
      </c>
    </row>
    <row r="280" spans="1:16" ht="25.5">
      <c r="A280" t="s">
        <v>49</v>
      </c>
      <c s="34" t="s">
        <v>274</v>
      </c>
      <c s="34" t="s">
        <v>404</v>
      </c>
      <c s="35" t="s">
        <v>405</v>
      </c>
      <c s="6" t="s">
        <v>406</v>
      </c>
      <c s="36" t="s">
        <v>407</v>
      </c>
      <c s="37">
        <v>0.05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408</v>
      </c>
      <c>
        <f>(M280*21)/100</f>
      </c>
      <c t="s">
        <v>27</v>
      </c>
    </row>
    <row r="281" spans="1:5" ht="25.5">
      <c r="A281" s="35" t="s">
        <v>55</v>
      </c>
      <c r="E281" s="39" t="s">
        <v>409</v>
      </c>
    </row>
    <row r="282" spans="1:5" ht="12.75">
      <c r="A282" s="35" t="s">
        <v>56</v>
      </c>
      <c r="E282" s="40" t="s">
        <v>5</v>
      </c>
    </row>
    <row r="283" spans="1:5" ht="102">
      <c r="A283" t="s">
        <v>58</v>
      </c>
      <c r="E283" s="39" t="s">
        <v>410</v>
      </c>
    </row>
    <row r="284" spans="1:16" ht="25.5">
      <c r="A284" t="s">
        <v>49</v>
      </c>
      <c s="34" t="s">
        <v>277</v>
      </c>
      <c s="34" t="s">
        <v>1174</v>
      </c>
      <c s="35" t="s">
        <v>1175</v>
      </c>
      <c s="6" t="s">
        <v>1176</v>
      </c>
      <c s="36" t="s">
        <v>407</v>
      </c>
      <c s="37">
        <v>0.06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408</v>
      </c>
      <c>
        <f>(M284*21)/100</f>
      </c>
      <c t="s">
        <v>27</v>
      </c>
    </row>
    <row r="285" spans="1:5" ht="25.5">
      <c r="A285" s="35" t="s">
        <v>55</v>
      </c>
      <c r="E285" s="39" t="s">
        <v>409</v>
      </c>
    </row>
    <row r="286" spans="1:5" ht="12.75">
      <c r="A286" s="35" t="s">
        <v>56</v>
      </c>
      <c r="E286" s="40" t="s">
        <v>5</v>
      </c>
    </row>
    <row r="287" spans="1:5" ht="102">
      <c r="A287" t="s">
        <v>58</v>
      </c>
      <c r="E287" s="39" t="s">
        <v>410</v>
      </c>
    </row>
    <row r="288" spans="1:16" ht="12.75">
      <c r="A288" t="s">
        <v>49</v>
      </c>
      <c s="34" t="s">
        <v>281</v>
      </c>
      <c s="34" t="s">
        <v>412</v>
      </c>
      <c s="35" t="s">
        <v>413</v>
      </c>
      <c s="6" t="s">
        <v>414</v>
      </c>
      <c s="36" t="s">
        <v>407</v>
      </c>
      <c s="37">
        <v>0.1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408</v>
      </c>
      <c>
        <f>(M288*21)/100</f>
      </c>
      <c t="s">
        <v>27</v>
      </c>
    </row>
    <row r="289" spans="1:5" ht="25.5">
      <c r="A289" s="35" t="s">
        <v>55</v>
      </c>
      <c r="E289" s="39" t="s">
        <v>409</v>
      </c>
    </row>
    <row r="290" spans="1:5" ht="12.75">
      <c r="A290" s="35" t="s">
        <v>56</v>
      </c>
      <c r="E290" s="40" t="s">
        <v>5</v>
      </c>
    </row>
    <row r="291" spans="1:5" ht="102">
      <c r="A291" t="s">
        <v>58</v>
      </c>
      <c r="E291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COUNTIFS(L8:L132,"=0",A8:A132,"P")+COUNTIFS(L8:L132,"",A8:A132,"P")+SUM(Q8:Q132)</f>
      </c>
    </row>
    <row r="8" spans="1:13" ht="12.75">
      <c r="A8" t="s">
        <v>44</v>
      </c>
      <c r="C8" s="28" t="s">
        <v>1179</v>
      </c>
      <c r="E8" s="30" t="s">
        <v>1178</v>
      </c>
      <c r="J8" s="29">
        <f>0+J9+J14+J127</f>
      </c>
      <c s="29">
        <f>0+K9+K14+K127</f>
      </c>
      <c s="29">
        <f>0+L9+L14+L127</f>
      </c>
      <c s="29">
        <f>0+M9+M14+M127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151</v>
      </c>
      <c s="34" t="s">
        <v>1180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25.5">
      <c r="A13" t="s">
        <v>58</v>
      </c>
      <c r="E13" s="39" t="s">
        <v>59</v>
      </c>
    </row>
    <row r="14" spans="1:13" ht="12.75">
      <c r="A14" t="s">
        <v>46</v>
      </c>
      <c r="C14" s="31" t="s">
        <v>70</v>
      </c>
      <c r="E14" s="33" t="s">
        <v>71</v>
      </c>
      <c r="J14" s="32">
        <f>0</f>
      </c>
      <c s="32">
        <f>0</f>
      </c>
      <c s="32">
        <f>0+L15+L19+L23+L27+L31+L35+L39+L43+L47+L51+L55+L59+L63+L67+L71+L75+L79+L83+L87+L91+L95+L99+L103+L107+L111+L115+L119+L123</f>
      </c>
      <c s="32">
        <f>0+M15+M19+M23+M27+M31+M35+M39+M43+M47+M51+M55+M59+M63+M67+M71+M75+M79+M83+M87+M91+M95+M99+M103+M107+M111+M115+M119+M123</f>
      </c>
    </row>
    <row r="15" spans="1:16" ht="12.75">
      <c r="A15" t="s">
        <v>49</v>
      </c>
      <c s="34" t="s">
        <v>62</v>
      </c>
      <c s="34" t="s">
        <v>1181</v>
      </c>
      <c s="35" t="s">
        <v>5</v>
      </c>
      <c s="6" t="s">
        <v>1182</v>
      </c>
      <c s="36" t="s">
        <v>74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67</v>
      </c>
    </row>
    <row r="19" spans="1:16" ht="12.75">
      <c r="A19" t="s">
        <v>49</v>
      </c>
      <c s="34" t="s">
        <v>27</v>
      </c>
      <c s="34" t="s">
        <v>1183</v>
      </c>
      <c s="35" t="s">
        <v>5</v>
      </c>
      <c s="6" t="s">
        <v>1184</v>
      </c>
      <c s="36" t="s">
        <v>74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57</v>
      </c>
    </row>
    <row r="22" spans="1:5" ht="12.75">
      <c r="A22" t="s">
        <v>58</v>
      </c>
      <c r="E22" s="39" t="s">
        <v>67</v>
      </c>
    </row>
    <row r="23" spans="1:16" ht="12.75">
      <c r="A23" t="s">
        <v>49</v>
      </c>
      <c s="34" t="s">
        <v>26</v>
      </c>
      <c s="34" t="s">
        <v>1185</v>
      </c>
      <c s="35" t="s">
        <v>5</v>
      </c>
      <c s="6" t="s">
        <v>1186</v>
      </c>
      <c s="36" t="s">
        <v>74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57</v>
      </c>
    </row>
    <row r="26" spans="1:5" ht="12.75">
      <c r="A26" t="s">
        <v>58</v>
      </c>
      <c r="E26" s="39" t="s">
        <v>67</v>
      </c>
    </row>
    <row r="27" spans="1:16" ht="12.75">
      <c r="A27" t="s">
        <v>49</v>
      </c>
      <c s="34" t="s">
        <v>75</v>
      </c>
      <c s="34" t="s">
        <v>1187</v>
      </c>
      <c s="35" t="s">
        <v>5</v>
      </c>
      <c s="6" t="s">
        <v>1188</v>
      </c>
      <c s="36" t="s">
        <v>74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57</v>
      </c>
    </row>
    <row r="30" spans="1:5" ht="12.75">
      <c r="A30" t="s">
        <v>58</v>
      </c>
      <c r="E30" s="39" t="s">
        <v>67</v>
      </c>
    </row>
    <row r="31" spans="1:16" ht="12.75">
      <c r="A31" t="s">
        <v>49</v>
      </c>
      <c s="34" t="s">
        <v>79</v>
      </c>
      <c s="34" t="s">
        <v>1189</v>
      </c>
      <c s="35" t="s">
        <v>5</v>
      </c>
      <c s="6" t="s">
        <v>1190</v>
      </c>
      <c s="36" t="s">
        <v>243</v>
      </c>
      <c s="37">
        <v>40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57</v>
      </c>
    </row>
    <row r="34" spans="1:5" ht="12.75">
      <c r="A34" t="s">
        <v>58</v>
      </c>
      <c r="E34" s="39" t="s">
        <v>67</v>
      </c>
    </row>
    <row r="35" spans="1:16" ht="12.75">
      <c r="A35" t="s">
        <v>49</v>
      </c>
      <c s="34" t="s">
        <v>60</v>
      </c>
      <c s="34" t="s">
        <v>1191</v>
      </c>
      <c s="35" t="s">
        <v>5</v>
      </c>
      <c s="6" t="s">
        <v>1192</v>
      </c>
      <c s="36" t="s">
        <v>243</v>
      </c>
      <c s="37">
        <v>35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57</v>
      </c>
    </row>
    <row r="38" spans="1:5" ht="12.75">
      <c r="A38" t="s">
        <v>58</v>
      </c>
      <c r="E38" s="39" t="s">
        <v>67</v>
      </c>
    </row>
    <row r="39" spans="1:16" ht="12.75">
      <c r="A39" t="s">
        <v>49</v>
      </c>
      <c s="34" t="s">
        <v>70</v>
      </c>
      <c s="34" t="s">
        <v>1114</v>
      </c>
      <c s="35" t="s">
        <v>5</v>
      </c>
      <c s="6" t="s">
        <v>1115</v>
      </c>
      <c s="36" t="s">
        <v>536</v>
      </c>
      <c s="37">
        <v>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57</v>
      </c>
    </row>
    <row r="42" spans="1:5" ht="12.75">
      <c r="A42" t="s">
        <v>58</v>
      </c>
      <c r="E42" s="39" t="s">
        <v>67</v>
      </c>
    </row>
    <row r="43" spans="1:16" ht="12.75">
      <c r="A43" t="s">
        <v>49</v>
      </c>
      <c s="34" t="s">
        <v>86</v>
      </c>
      <c s="34" t="s">
        <v>1193</v>
      </c>
      <c s="35" t="s">
        <v>5</v>
      </c>
      <c s="6" t="s">
        <v>1194</v>
      </c>
      <c s="36" t="s">
        <v>74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66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57</v>
      </c>
    </row>
    <row r="46" spans="1:5" ht="12.75">
      <c r="A46" t="s">
        <v>58</v>
      </c>
      <c r="E46" s="39" t="s">
        <v>67</v>
      </c>
    </row>
    <row r="47" spans="1:16" ht="12.75">
      <c r="A47" t="s">
        <v>49</v>
      </c>
      <c s="34" t="s">
        <v>89</v>
      </c>
      <c s="34" t="s">
        <v>1195</v>
      </c>
      <c s="35" t="s">
        <v>5</v>
      </c>
      <c s="6" t="s">
        <v>1196</v>
      </c>
      <c s="36" t="s">
        <v>74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66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57</v>
      </c>
    </row>
    <row r="50" spans="1:5" ht="12.75">
      <c r="A50" t="s">
        <v>58</v>
      </c>
      <c r="E50" s="39" t="s">
        <v>67</v>
      </c>
    </row>
    <row r="51" spans="1:16" ht="12.75">
      <c r="A51" t="s">
        <v>49</v>
      </c>
      <c s="34" t="s">
        <v>92</v>
      </c>
      <c s="34" t="s">
        <v>1197</v>
      </c>
      <c s="35" t="s">
        <v>5</v>
      </c>
      <c s="6" t="s">
        <v>1198</v>
      </c>
      <c s="36" t="s">
        <v>74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66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57</v>
      </c>
    </row>
    <row r="54" spans="1:5" ht="12.75">
      <c r="A54" t="s">
        <v>58</v>
      </c>
      <c r="E54" s="39" t="s">
        <v>67</v>
      </c>
    </row>
    <row r="55" spans="1:16" ht="12.75">
      <c r="A55" t="s">
        <v>49</v>
      </c>
      <c s="34" t="s">
        <v>96</v>
      </c>
      <c s="34" t="s">
        <v>260</v>
      </c>
      <c s="35" t="s">
        <v>5</v>
      </c>
      <c s="6" t="s">
        <v>261</v>
      </c>
      <c s="36" t="s">
        <v>188</v>
      </c>
      <c s="37">
        <v>24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66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57</v>
      </c>
    </row>
    <row r="58" spans="1:5" ht="12.75">
      <c r="A58" t="s">
        <v>58</v>
      </c>
      <c r="E58" s="39" t="s">
        <v>67</v>
      </c>
    </row>
    <row r="59" spans="1:16" ht="12.75">
      <c r="A59" t="s">
        <v>49</v>
      </c>
      <c s="34" t="s">
        <v>99</v>
      </c>
      <c s="34" t="s">
        <v>263</v>
      </c>
      <c s="35" t="s">
        <v>5</v>
      </c>
      <c s="6" t="s">
        <v>264</v>
      </c>
      <c s="36" t="s">
        <v>188</v>
      </c>
      <c s="37">
        <v>48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66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57</v>
      </c>
    </row>
    <row r="62" spans="1:5" ht="12.75">
      <c r="A62" t="s">
        <v>58</v>
      </c>
      <c r="E62" s="39" t="s">
        <v>67</v>
      </c>
    </row>
    <row r="63" spans="1:16" ht="12.75">
      <c r="A63" t="s">
        <v>49</v>
      </c>
      <c s="34" t="s">
        <v>102</v>
      </c>
      <c s="34" t="s">
        <v>266</v>
      </c>
      <c s="35" t="s">
        <v>5</v>
      </c>
      <c s="6" t="s">
        <v>267</v>
      </c>
      <c s="36" t="s">
        <v>188</v>
      </c>
      <c s="37">
        <v>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66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57</v>
      </c>
    </row>
    <row r="66" spans="1:5" ht="12.75">
      <c r="A66" t="s">
        <v>58</v>
      </c>
      <c r="E66" s="39" t="s">
        <v>67</v>
      </c>
    </row>
    <row r="67" spans="1:16" ht="25.5">
      <c r="A67" t="s">
        <v>49</v>
      </c>
      <c s="34" t="s">
        <v>105</v>
      </c>
      <c s="34" t="s">
        <v>1199</v>
      </c>
      <c s="35" t="s">
        <v>5</v>
      </c>
      <c s="6" t="s">
        <v>1200</v>
      </c>
      <c s="36" t="s">
        <v>74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57</v>
      </c>
    </row>
    <row r="70" spans="1:5" ht="12.75">
      <c r="A70" t="s">
        <v>58</v>
      </c>
      <c r="E70" s="39" t="s">
        <v>67</v>
      </c>
    </row>
    <row r="71" spans="1:16" ht="12.75">
      <c r="A71" t="s">
        <v>49</v>
      </c>
      <c s="34" t="s">
        <v>108</v>
      </c>
      <c s="34" t="s">
        <v>251</v>
      </c>
      <c s="35" t="s">
        <v>5</v>
      </c>
      <c s="6" t="s">
        <v>252</v>
      </c>
      <c s="36" t="s">
        <v>188</v>
      </c>
      <c s="37">
        <v>48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66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57</v>
      </c>
    </row>
    <row r="74" spans="1:5" ht="12.75">
      <c r="A74" t="s">
        <v>58</v>
      </c>
      <c r="E74" s="39" t="s">
        <v>67</v>
      </c>
    </row>
    <row r="75" spans="1:16" ht="12.75">
      <c r="A75" t="s">
        <v>49</v>
      </c>
      <c s="34" t="s">
        <v>111</v>
      </c>
      <c s="34" t="s">
        <v>254</v>
      </c>
      <c s="35" t="s">
        <v>5</v>
      </c>
      <c s="6" t="s">
        <v>255</v>
      </c>
      <c s="36" t="s">
        <v>188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57</v>
      </c>
    </row>
    <row r="78" spans="1:5" ht="12.75">
      <c r="A78" t="s">
        <v>58</v>
      </c>
      <c r="E78" s="39" t="s">
        <v>67</v>
      </c>
    </row>
    <row r="79" spans="1:16" ht="12.75">
      <c r="A79" t="s">
        <v>49</v>
      </c>
      <c s="34" t="s">
        <v>114</v>
      </c>
      <c s="34" t="s">
        <v>1201</v>
      </c>
      <c s="35" t="s">
        <v>5</v>
      </c>
      <c s="6" t="s">
        <v>1202</v>
      </c>
      <c s="36" t="s">
        <v>243</v>
      </c>
      <c s="37">
        <v>30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67</v>
      </c>
    </row>
    <row r="83" spans="1:16" ht="12.75">
      <c r="A83" t="s">
        <v>49</v>
      </c>
      <c s="34" t="s">
        <v>117</v>
      </c>
      <c s="34" t="s">
        <v>306</v>
      </c>
      <c s="35" t="s">
        <v>5</v>
      </c>
      <c s="6" t="s">
        <v>307</v>
      </c>
      <c s="36" t="s">
        <v>243</v>
      </c>
      <c s="37">
        <v>35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66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57</v>
      </c>
    </row>
    <row r="86" spans="1:5" ht="12.75">
      <c r="A86" t="s">
        <v>58</v>
      </c>
      <c r="E86" s="39" t="s">
        <v>67</v>
      </c>
    </row>
    <row r="87" spans="1:16" ht="25.5">
      <c r="A87" t="s">
        <v>49</v>
      </c>
      <c s="34" t="s">
        <v>120</v>
      </c>
      <c s="34" t="s">
        <v>1203</v>
      </c>
      <c s="35" t="s">
        <v>5</v>
      </c>
      <c s="6" t="s">
        <v>359</v>
      </c>
      <c s="36" t="s">
        <v>74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57</v>
      </c>
    </row>
    <row r="90" spans="1:5" ht="38.25">
      <c r="A90" t="s">
        <v>58</v>
      </c>
      <c r="E90" s="39" t="s">
        <v>360</v>
      </c>
    </row>
    <row r="91" spans="1:16" ht="12.75">
      <c r="A91" t="s">
        <v>49</v>
      </c>
      <c s="34" t="s">
        <v>123</v>
      </c>
      <c s="34" t="s">
        <v>705</v>
      </c>
      <c s="35" t="s">
        <v>5</v>
      </c>
      <c s="6" t="s">
        <v>706</v>
      </c>
      <c s="36" t="s">
        <v>74</v>
      </c>
      <c s="37">
        <v>35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67</v>
      </c>
    </row>
    <row r="95" spans="1:16" ht="25.5">
      <c r="A95" t="s">
        <v>49</v>
      </c>
      <c s="34" t="s">
        <v>126</v>
      </c>
      <c s="34" t="s">
        <v>845</v>
      </c>
      <c s="35" t="s">
        <v>5</v>
      </c>
      <c s="6" t="s">
        <v>846</v>
      </c>
      <c s="36" t="s">
        <v>243</v>
      </c>
      <c s="37">
        <v>30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66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67</v>
      </c>
    </row>
    <row r="99" spans="1:16" ht="25.5">
      <c r="A99" t="s">
        <v>49</v>
      </c>
      <c s="34" t="s">
        <v>129</v>
      </c>
      <c s="34" t="s">
        <v>442</v>
      </c>
      <c s="35" t="s">
        <v>5</v>
      </c>
      <c s="6" t="s">
        <v>443</v>
      </c>
      <c s="36" t="s">
        <v>74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66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67</v>
      </c>
    </row>
    <row r="103" spans="1:16" ht="25.5">
      <c r="A103" t="s">
        <v>49</v>
      </c>
      <c s="34" t="s">
        <v>132</v>
      </c>
      <c s="34" t="s">
        <v>447</v>
      </c>
      <c s="35" t="s">
        <v>5</v>
      </c>
      <c s="6" t="s">
        <v>448</v>
      </c>
      <c s="36" t="s">
        <v>74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66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67</v>
      </c>
    </row>
    <row r="107" spans="1:16" ht="12.75">
      <c r="A107" t="s">
        <v>49</v>
      </c>
      <c s="34" t="s">
        <v>135</v>
      </c>
      <c s="34" t="s">
        <v>1204</v>
      </c>
      <c s="35" t="s">
        <v>5</v>
      </c>
      <c s="6" t="s">
        <v>1172</v>
      </c>
      <c s="36" t="s">
        <v>74</v>
      </c>
      <c s="37">
        <v>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76.5">
      <c r="A110" t="s">
        <v>58</v>
      </c>
      <c r="E110" s="39" t="s">
        <v>1173</v>
      </c>
    </row>
    <row r="111" spans="1:16" ht="25.5">
      <c r="A111" t="s">
        <v>49</v>
      </c>
      <c s="34" t="s">
        <v>138</v>
      </c>
      <c s="34" t="s">
        <v>1205</v>
      </c>
      <c s="35" t="s">
        <v>5</v>
      </c>
      <c s="6" t="s">
        <v>1206</v>
      </c>
      <c s="36" t="s">
        <v>74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67</v>
      </c>
    </row>
    <row r="115" spans="1:16" ht="12.75">
      <c r="A115" t="s">
        <v>49</v>
      </c>
      <c s="34" t="s">
        <v>141</v>
      </c>
      <c s="34" t="s">
        <v>294</v>
      </c>
      <c s="35" t="s">
        <v>5</v>
      </c>
      <c s="6" t="s">
        <v>295</v>
      </c>
      <c s="36" t="s">
        <v>74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67</v>
      </c>
    </row>
    <row r="119" spans="1:16" ht="12.75">
      <c r="A119" t="s">
        <v>49</v>
      </c>
      <c s="34" t="s">
        <v>145</v>
      </c>
      <c s="34" t="s">
        <v>312</v>
      </c>
      <c s="35" t="s">
        <v>5</v>
      </c>
      <c s="6" t="s">
        <v>313</v>
      </c>
      <c s="36" t="s">
        <v>74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66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67</v>
      </c>
    </row>
    <row r="123" spans="1:16" ht="25.5">
      <c r="A123" t="s">
        <v>49</v>
      </c>
      <c s="34" t="s">
        <v>148</v>
      </c>
      <c s="34" t="s">
        <v>1207</v>
      </c>
      <c s="35" t="s">
        <v>5</v>
      </c>
      <c s="6" t="s">
        <v>1208</v>
      </c>
      <c s="36" t="s">
        <v>243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66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67</v>
      </c>
    </row>
    <row r="127" spans="1:13" ht="12.75">
      <c r="A127" t="s">
        <v>46</v>
      </c>
      <c r="C127" s="31" t="s">
        <v>401</v>
      </c>
      <c r="E127" s="33" t="s">
        <v>402</v>
      </c>
      <c r="J127" s="32">
        <f>0</f>
      </c>
      <c s="32">
        <f>0</f>
      </c>
      <c s="32">
        <f>0+L128+L132</f>
      </c>
      <c s="32">
        <f>0+M128+M132</f>
      </c>
    </row>
    <row r="128" spans="1:16" ht="12.75">
      <c r="A128" t="s">
        <v>49</v>
      </c>
      <c s="34" t="s">
        <v>154</v>
      </c>
      <c s="34" t="s">
        <v>412</v>
      </c>
      <c s="35" t="s">
        <v>413</v>
      </c>
      <c s="6" t="s">
        <v>414</v>
      </c>
      <c s="36" t="s">
        <v>407</v>
      </c>
      <c s="37">
        <v>0.02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408</v>
      </c>
      <c>
        <f>(M128*21)/100</f>
      </c>
      <c t="s">
        <v>27</v>
      </c>
    </row>
    <row r="129" spans="1:5" ht="25.5">
      <c r="A129" s="35" t="s">
        <v>55</v>
      </c>
      <c r="E129" s="39" t="s">
        <v>409</v>
      </c>
    </row>
    <row r="130" spans="1:5" ht="12.75">
      <c r="A130" s="35" t="s">
        <v>56</v>
      </c>
      <c r="E130" s="40" t="s">
        <v>57</v>
      </c>
    </row>
    <row r="131" spans="1:5" ht="102">
      <c r="A131" t="s">
        <v>58</v>
      </c>
      <c r="E131" s="39" t="s">
        <v>410</v>
      </c>
    </row>
    <row r="132" spans="1:16" ht="25.5">
      <c r="A132" t="s">
        <v>49</v>
      </c>
      <c s="34" t="s">
        <v>157</v>
      </c>
      <c s="34" t="s">
        <v>404</v>
      </c>
      <c s="35" t="s">
        <v>405</v>
      </c>
      <c s="6" t="s">
        <v>406</v>
      </c>
      <c s="36" t="s">
        <v>407</v>
      </c>
      <c s="37">
        <v>0.01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408</v>
      </c>
      <c>
        <f>(M132*21)/100</f>
      </c>
      <c t="s">
        <v>27</v>
      </c>
    </row>
    <row r="133" spans="1:5" ht="25.5">
      <c r="A133" s="35" t="s">
        <v>55</v>
      </c>
      <c r="E133" s="39" t="s">
        <v>409</v>
      </c>
    </row>
    <row r="134" spans="1:5" ht="12.75">
      <c r="A134" s="35" t="s">
        <v>56</v>
      </c>
      <c r="E134" s="40" t="s">
        <v>57</v>
      </c>
    </row>
    <row r="135" spans="1:5" ht="102">
      <c r="A135" t="s">
        <v>58</v>
      </c>
      <c r="E135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1209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1209</v>
      </c>
      <c r="E4" s="26" t="s">
        <v>1210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1213</v>
      </c>
      <c r="E8" s="30" t="s">
        <v>1212</v>
      </c>
      <c r="J8" s="29">
        <f>0+J9+J26+J47+J52+J85+J94+J103</f>
      </c>
      <c s="29">
        <f>0+K9+K26+K47+K52+K85+K94+K103</f>
      </c>
      <c s="29">
        <f>0+L9+L26+L47+L52+L85+L94+L103</f>
      </c>
      <c s="29">
        <f>0+M9+M26+M47+M52+M85+M94+M103</f>
      </c>
    </row>
    <row r="9" spans="1:13" ht="12.75">
      <c r="A9" t="s">
        <v>46</v>
      </c>
      <c r="C9" s="31" t="s">
        <v>47</v>
      </c>
      <c r="E9" s="33" t="s">
        <v>1214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62</v>
      </c>
      <c s="34" t="s">
        <v>1215</v>
      </c>
      <c s="35" t="s">
        <v>5</v>
      </c>
      <c s="6" t="s">
        <v>1216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1217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67</v>
      </c>
    </row>
    <row r="14" spans="1:16" ht="12.75">
      <c r="A14" t="s">
        <v>49</v>
      </c>
      <c s="34" t="s">
        <v>27</v>
      </c>
      <c s="34" t="s">
        <v>1218</v>
      </c>
      <c s="35" t="s">
        <v>5</v>
      </c>
      <c s="6" t="s">
        <v>1219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1220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67</v>
      </c>
    </row>
    <row r="18" spans="1:16" ht="12.75">
      <c r="A18" t="s">
        <v>49</v>
      </c>
      <c s="34" t="s">
        <v>26</v>
      </c>
      <c s="34" t="s">
        <v>1221</v>
      </c>
      <c s="35" t="s">
        <v>5</v>
      </c>
      <c s="6" t="s">
        <v>1222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75</v>
      </c>
      <c s="34" t="s">
        <v>1223</v>
      </c>
      <c s="35" t="s">
        <v>5</v>
      </c>
      <c s="6" t="s">
        <v>1224</v>
      </c>
      <c s="36" t="s">
        <v>53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1225</v>
      </c>
      <c>
        <f>(M22*21)/100</f>
      </c>
      <c t="s">
        <v>27</v>
      </c>
    </row>
    <row r="23" spans="1:5" ht="12.75">
      <c r="A23" s="35" t="s">
        <v>55</v>
      </c>
      <c r="E23" s="39" t="s">
        <v>1226</v>
      </c>
    </row>
    <row r="24" spans="1:5" ht="12.75">
      <c r="A24" s="35" t="s">
        <v>56</v>
      </c>
      <c r="E24" s="40" t="s">
        <v>5</v>
      </c>
    </row>
    <row r="25" spans="1:5" ht="25.5">
      <c r="A25" t="s">
        <v>58</v>
      </c>
      <c r="E25" s="39" t="s">
        <v>1227</v>
      </c>
    </row>
    <row r="26" spans="1:13" ht="12.75">
      <c r="A26" t="s">
        <v>46</v>
      </c>
      <c r="C26" s="31" t="s">
        <v>27</v>
      </c>
      <c r="E26" s="33" t="s">
        <v>1228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79</v>
      </c>
      <c s="34" t="s">
        <v>1229</v>
      </c>
      <c s="35" t="s">
        <v>5</v>
      </c>
      <c s="6" t="s">
        <v>1230</v>
      </c>
      <c s="36" t="s">
        <v>427</v>
      </c>
      <c s="37">
        <v>32.717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25.5">
      <c r="A28" s="35" t="s">
        <v>55</v>
      </c>
      <c r="E28" s="39" t="s">
        <v>1231</v>
      </c>
    </row>
    <row r="29" spans="1:5" ht="12.75">
      <c r="A29" s="35" t="s">
        <v>56</v>
      </c>
      <c r="E29" s="40" t="s">
        <v>1232</v>
      </c>
    </row>
    <row r="30" spans="1:5" ht="12.75">
      <c r="A30" t="s">
        <v>58</v>
      </c>
      <c r="E30" s="39" t="s">
        <v>67</v>
      </c>
    </row>
    <row r="31" spans="1:16" ht="12.75">
      <c r="A31" t="s">
        <v>49</v>
      </c>
      <c s="34" t="s">
        <v>60</v>
      </c>
      <c s="34" t="s">
        <v>1233</v>
      </c>
      <c s="35" t="s">
        <v>5</v>
      </c>
      <c s="6" t="s">
        <v>1234</v>
      </c>
      <c s="36" t="s">
        <v>427</v>
      </c>
      <c s="37">
        <v>11.85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55</v>
      </c>
      <c r="E32" s="39" t="s">
        <v>1235</v>
      </c>
    </row>
    <row r="33" spans="1:5" ht="12.75">
      <c r="A33" s="35" t="s">
        <v>56</v>
      </c>
      <c r="E33" s="40" t="s">
        <v>1236</v>
      </c>
    </row>
    <row r="34" spans="1:5" ht="12.75">
      <c r="A34" t="s">
        <v>58</v>
      </c>
      <c r="E34" s="39" t="s">
        <v>67</v>
      </c>
    </row>
    <row r="35" spans="1:16" ht="12.75">
      <c r="A35" t="s">
        <v>49</v>
      </c>
      <c s="34" t="s">
        <v>70</v>
      </c>
      <c s="34" t="s">
        <v>1237</v>
      </c>
      <c s="35" t="s">
        <v>5</v>
      </c>
      <c s="6" t="s">
        <v>1238</v>
      </c>
      <c s="36" t="s">
        <v>427</v>
      </c>
      <c s="37">
        <v>37.275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25.5">
      <c r="A36" s="35" t="s">
        <v>55</v>
      </c>
      <c r="E36" s="39" t="s">
        <v>1239</v>
      </c>
    </row>
    <row r="37" spans="1:5" ht="51">
      <c r="A37" s="35" t="s">
        <v>56</v>
      </c>
      <c r="E37" s="40" t="s">
        <v>1240</v>
      </c>
    </row>
    <row r="38" spans="1:5" ht="12.75">
      <c r="A38" t="s">
        <v>58</v>
      </c>
      <c r="E38" s="39" t="s">
        <v>67</v>
      </c>
    </row>
    <row r="39" spans="1:16" ht="12.75">
      <c r="A39" t="s">
        <v>49</v>
      </c>
      <c s="34" t="s">
        <v>86</v>
      </c>
      <c s="34" t="s">
        <v>1241</v>
      </c>
      <c s="35" t="s">
        <v>5</v>
      </c>
      <c s="6" t="s">
        <v>1242</v>
      </c>
      <c s="36" t="s">
        <v>407</v>
      </c>
      <c s="37">
        <v>5.992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27</v>
      </c>
    </row>
    <row r="40" spans="1:5" ht="12.75">
      <c r="A40" s="35" t="s">
        <v>55</v>
      </c>
      <c r="E40" s="39" t="s">
        <v>1243</v>
      </c>
    </row>
    <row r="41" spans="1:5" ht="12.75">
      <c r="A41" s="35" t="s">
        <v>56</v>
      </c>
      <c r="E41" s="40" t="s">
        <v>1244</v>
      </c>
    </row>
    <row r="42" spans="1:5" ht="12.75">
      <c r="A42" t="s">
        <v>58</v>
      </c>
      <c r="E42" s="39" t="s">
        <v>67</v>
      </c>
    </row>
    <row r="43" spans="1:16" ht="12.75">
      <c r="A43" t="s">
        <v>49</v>
      </c>
      <c s="34" t="s">
        <v>89</v>
      </c>
      <c s="34" t="s">
        <v>1245</v>
      </c>
      <c s="35" t="s">
        <v>5</v>
      </c>
      <c s="6" t="s">
        <v>1246</v>
      </c>
      <c s="36" t="s">
        <v>243</v>
      </c>
      <c s="37">
        <v>127.5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1225</v>
      </c>
      <c>
        <f>(M43*21)/100</f>
      </c>
      <c t="s">
        <v>27</v>
      </c>
    </row>
    <row r="44" spans="1:5" ht="12.75">
      <c r="A44" s="35" t="s">
        <v>55</v>
      </c>
      <c r="E44" s="39" t="s">
        <v>1243</v>
      </c>
    </row>
    <row r="45" spans="1:5" ht="12.75">
      <c r="A45" s="35" t="s">
        <v>56</v>
      </c>
      <c r="E45" s="40" t="s">
        <v>1247</v>
      </c>
    </row>
    <row r="46" spans="1:5" ht="38.25">
      <c r="A46" t="s">
        <v>58</v>
      </c>
      <c r="E46" s="39" t="s">
        <v>1248</v>
      </c>
    </row>
    <row r="47" spans="1:13" ht="12.75">
      <c r="A47" t="s">
        <v>46</v>
      </c>
      <c r="C47" s="31" t="s">
        <v>60</v>
      </c>
      <c r="E47" s="33" t="s">
        <v>1249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92</v>
      </c>
      <c s="34" t="s">
        <v>1250</v>
      </c>
      <c s="35" t="s">
        <v>5</v>
      </c>
      <c s="6" t="s">
        <v>1251</v>
      </c>
      <c s="36" t="s">
        <v>427</v>
      </c>
      <c s="37">
        <v>6.886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66</v>
      </c>
      <c>
        <f>(M48*21)/100</f>
      </c>
      <c t="s">
        <v>27</v>
      </c>
    </row>
    <row r="49" spans="1:5" ht="25.5">
      <c r="A49" s="35" t="s">
        <v>55</v>
      </c>
      <c r="E49" s="39" t="s">
        <v>1252</v>
      </c>
    </row>
    <row r="50" spans="1:5" ht="12.75">
      <c r="A50" s="35" t="s">
        <v>56</v>
      </c>
      <c r="E50" s="40" t="s">
        <v>1253</v>
      </c>
    </row>
    <row r="51" spans="1:5" ht="12.75">
      <c r="A51" t="s">
        <v>58</v>
      </c>
      <c r="E51" s="39" t="s">
        <v>67</v>
      </c>
    </row>
    <row r="52" spans="1:13" ht="12.75">
      <c r="A52" t="s">
        <v>46</v>
      </c>
      <c r="C52" s="31" t="s">
        <v>70</v>
      </c>
      <c r="E52" s="33" t="s">
        <v>1254</v>
      </c>
      <c r="J52" s="32">
        <f>0</f>
      </c>
      <c s="32">
        <f>0</f>
      </c>
      <c s="32">
        <f>0+L53+L57+L61+L65+L69+L73+L77+L81</f>
      </c>
      <c s="32">
        <f>0+M53+M57+M61+M65+M69+M73+M77+M81</f>
      </c>
    </row>
    <row r="53" spans="1:16" ht="25.5">
      <c r="A53" t="s">
        <v>49</v>
      </c>
      <c s="34" t="s">
        <v>96</v>
      </c>
      <c s="34" t="s">
        <v>1255</v>
      </c>
      <c s="35" t="s">
        <v>5</v>
      </c>
      <c s="6" t="s">
        <v>1256</v>
      </c>
      <c s="36" t="s">
        <v>65</v>
      </c>
      <c s="37">
        <v>126.46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66</v>
      </c>
      <c>
        <f>(M53*21)/100</f>
      </c>
      <c t="s">
        <v>27</v>
      </c>
    </row>
    <row r="54" spans="1:5" ht="12.75">
      <c r="A54" s="35" t="s">
        <v>55</v>
      </c>
      <c r="E54" s="39" t="s">
        <v>1235</v>
      </c>
    </row>
    <row r="55" spans="1:5" ht="25.5">
      <c r="A55" s="35" t="s">
        <v>56</v>
      </c>
      <c r="E55" s="40" t="s">
        <v>1257</v>
      </c>
    </row>
    <row r="56" spans="1:5" ht="12.75">
      <c r="A56" t="s">
        <v>58</v>
      </c>
      <c r="E56" s="39" t="s">
        <v>67</v>
      </c>
    </row>
    <row r="57" spans="1:16" ht="25.5">
      <c r="A57" t="s">
        <v>49</v>
      </c>
      <c s="34" t="s">
        <v>99</v>
      </c>
      <c s="34" t="s">
        <v>1258</v>
      </c>
      <c s="35" t="s">
        <v>5</v>
      </c>
      <c s="6" t="s">
        <v>1259</v>
      </c>
      <c s="36" t="s">
        <v>65</v>
      </c>
      <c s="37">
        <v>252.92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66</v>
      </c>
      <c>
        <f>(M57*21)/100</f>
      </c>
      <c t="s">
        <v>27</v>
      </c>
    </row>
    <row r="58" spans="1:5" ht="12.75">
      <c r="A58" s="35" t="s">
        <v>55</v>
      </c>
      <c r="E58" s="39" t="s">
        <v>1235</v>
      </c>
    </row>
    <row r="59" spans="1:5" ht="25.5">
      <c r="A59" s="35" t="s">
        <v>56</v>
      </c>
      <c r="E59" s="40" t="s">
        <v>1260</v>
      </c>
    </row>
    <row r="60" spans="1:5" ht="12.75">
      <c r="A60" t="s">
        <v>58</v>
      </c>
      <c r="E60" s="39" t="s">
        <v>67</v>
      </c>
    </row>
    <row r="61" spans="1:16" ht="12.75">
      <c r="A61" t="s">
        <v>49</v>
      </c>
      <c s="34" t="s">
        <v>102</v>
      </c>
      <c s="34" t="s">
        <v>1261</v>
      </c>
      <c s="35" t="s">
        <v>5</v>
      </c>
      <c s="6" t="s">
        <v>1262</v>
      </c>
      <c s="36" t="s">
        <v>65</v>
      </c>
      <c s="37">
        <v>47.7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66</v>
      </c>
      <c>
        <f>(M61*21)/100</f>
      </c>
      <c t="s">
        <v>27</v>
      </c>
    </row>
    <row r="62" spans="1:5" ht="12.75">
      <c r="A62" s="35" t="s">
        <v>55</v>
      </c>
      <c r="E62" s="39" t="s">
        <v>1263</v>
      </c>
    </row>
    <row r="63" spans="1:5" ht="12.75">
      <c r="A63" s="35" t="s">
        <v>56</v>
      </c>
      <c r="E63" s="40" t="s">
        <v>1264</v>
      </c>
    </row>
    <row r="64" spans="1:5" ht="12.75">
      <c r="A64" t="s">
        <v>58</v>
      </c>
      <c r="E64" s="39" t="s">
        <v>67</v>
      </c>
    </row>
    <row r="65" spans="1:16" ht="12.75">
      <c r="A65" t="s">
        <v>49</v>
      </c>
      <c s="34" t="s">
        <v>105</v>
      </c>
      <c s="34" t="s">
        <v>1265</v>
      </c>
      <c s="35" t="s">
        <v>5</v>
      </c>
      <c s="6" t="s">
        <v>1266</v>
      </c>
      <c s="36" t="s">
        <v>65</v>
      </c>
      <c s="37">
        <v>158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66</v>
      </c>
      <c>
        <f>(M65*21)/100</f>
      </c>
      <c t="s">
        <v>27</v>
      </c>
    </row>
    <row r="66" spans="1:5" ht="25.5">
      <c r="A66" s="35" t="s">
        <v>55</v>
      </c>
      <c r="E66" s="39" t="s">
        <v>1267</v>
      </c>
    </row>
    <row r="67" spans="1:5" ht="12.75">
      <c r="A67" s="35" t="s">
        <v>56</v>
      </c>
      <c r="E67" s="40" t="s">
        <v>1268</v>
      </c>
    </row>
    <row r="68" spans="1:5" ht="12.75">
      <c r="A68" t="s">
        <v>58</v>
      </c>
      <c r="E68" s="39" t="s">
        <v>67</v>
      </c>
    </row>
    <row r="69" spans="1:16" ht="12.75">
      <c r="A69" t="s">
        <v>49</v>
      </c>
      <c s="34" t="s">
        <v>108</v>
      </c>
      <c s="34" t="s">
        <v>1269</v>
      </c>
      <c s="35" t="s">
        <v>5</v>
      </c>
      <c s="6" t="s">
        <v>1270</v>
      </c>
      <c s="36" t="s">
        <v>65</v>
      </c>
      <c s="37">
        <v>47.7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66</v>
      </c>
      <c>
        <f>(M69*21)/100</f>
      </c>
      <c t="s">
        <v>27</v>
      </c>
    </row>
    <row r="70" spans="1:5" ht="25.5">
      <c r="A70" s="35" t="s">
        <v>55</v>
      </c>
      <c r="E70" s="39" t="s">
        <v>1271</v>
      </c>
    </row>
    <row r="71" spans="1:5" ht="12.75">
      <c r="A71" s="35" t="s">
        <v>56</v>
      </c>
      <c r="E71" s="40" t="s">
        <v>1264</v>
      </c>
    </row>
    <row r="72" spans="1:5" ht="12.75">
      <c r="A72" t="s">
        <v>58</v>
      </c>
      <c r="E72" s="39" t="s">
        <v>67</v>
      </c>
    </row>
    <row r="73" spans="1:16" ht="12.75">
      <c r="A73" t="s">
        <v>49</v>
      </c>
      <c s="34" t="s">
        <v>111</v>
      </c>
      <c s="34" t="s">
        <v>1272</v>
      </c>
      <c s="35" t="s">
        <v>5</v>
      </c>
      <c s="6" t="s">
        <v>1273</v>
      </c>
      <c s="36" t="s">
        <v>74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1225</v>
      </c>
      <c>
        <f>(M73*21)/100</f>
      </c>
      <c t="s">
        <v>27</v>
      </c>
    </row>
    <row r="74" spans="1:5" ht="12.75">
      <c r="A74" s="35" t="s">
        <v>55</v>
      </c>
      <c r="E74" s="39" t="s">
        <v>1274</v>
      </c>
    </row>
    <row r="75" spans="1:5" ht="12.75">
      <c r="A75" s="35" t="s">
        <v>56</v>
      </c>
      <c r="E75" s="40" t="s">
        <v>5</v>
      </c>
    </row>
    <row r="76" spans="1:5" ht="51">
      <c r="A76" t="s">
        <v>58</v>
      </c>
      <c r="E76" s="39" t="s">
        <v>1275</v>
      </c>
    </row>
    <row r="77" spans="1:16" ht="25.5">
      <c r="A77" t="s">
        <v>49</v>
      </c>
      <c s="34" t="s">
        <v>114</v>
      </c>
      <c s="34" t="s">
        <v>1276</v>
      </c>
      <c s="35" t="s">
        <v>5</v>
      </c>
      <c s="6" t="s">
        <v>1277</v>
      </c>
      <c s="36" t="s">
        <v>74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1225</v>
      </c>
      <c>
        <f>(M77*21)/100</f>
      </c>
      <c t="s">
        <v>27</v>
      </c>
    </row>
    <row r="78" spans="1:5" ht="12.75">
      <c r="A78" s="35" t="s">
        <v>55</v>
      </c>
      <c r="E78" s="39" t="s">
        <v>1278</v>
      </c>
    </row>
    <row r="79" spans="1:5" ht="12.75">
      <c r="A79" s="35" t="s">
        <v>56</v>
      </c>
      <c r="E79" s="40" t="s">
        <v>5</v>
      </c>
    </row>
    <row r="80" spans="1:5" ht="114.75">
      <c r="A80" t="s">
        <v>58</v>
      </c>
      <c r="E80" s="39" t="s">
        <v>1279</v>
      </c>
    </row>
    <row r="81" spans="1:16" ht="12.75">
      <c r="A81" t="s">
        <v>49</v>
      </c>
      <c s="34" t="s">
        <v>117</v>
      </c>
      <c s="34" t="s">
        <v>1280</v>
      </c>
      <c s="35" t="s">
        <v>5</v>
      </c>
      <c s="6" t="s">
        <v>1281</v>
      </c>
      <c s="36" t="s">
        <v>65</v>
      </c>
      <c s="37">
        <v>55.748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1225</v>
      </c>
      <c>
        <f>(M81*21)/100</f>
      </c>
      <c t="s">
        <v>27</v>
      </c>
    </row>
    <row r="82" spans="1:5" ht="12.75">
      <c r="A82" s="35" t="s">
        <v>55</v>
      </c>
      <c r="E82" s="39" t="s">
        <v>1274</v>
      </c>
    </row>
    <row r="83" spans="1:5" ht="38.25">
      <c r="A83" s="35" t="s">
        <v>56</v>
      </c>
      <c r="E83" s="40" t="s">
        <v>1282</v>
      </c>
    </row>
    <row r="84" spans="1:5" ht="51">
      <c r="A84" t="s">
        <v>58</v>
      </c>
      <c r="E84" s="39" t="s">
        <v>1283</v>
      </c>
    </row>
    <row r="85" spans="1:13" ht="12.75">
      <c r="A85" t="s">
        <v>46</v>
      </c>
      <c r="C85" s="31" t="s">
        <v>293</v>
      </c>
      <c r="E85" s="33" t="s">
        <v>1284</v>
      </c>
      <c r="J85" s="32">
        <f>0</f>
      </c>
      <c s="32">
        <f>0</f>
      </c>
      <c s="32">
        <f>0+L86+L90</f>
      </c>
      <c s="32">
        <f>0+M86+M90</f>
      </c>
    </row>
    <row r="86" spans="1:16" ht="12.75">
      <c r="A86" t="s">
        <v>49</v>
      </c>
      <c s="34" t="s">
        <v>120</v>
      </c>
      <c s="34" t="s">
        <v>1285</v>
      </c>
      <c s="35" t="s">
        <v>5</v>
      </c>
      <c s="6" t="s">
        <v>1286</v>
      </c>
      <c s="36" t="s">
        <v>53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1225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1287</v>
      </c>
    </row>
    <row r="90" spans="1:16" ht="12.75">
      <c r="A90" t="s">
        <v>49</v>
      </c>
      <c s="34" t="s">
        <v>123</v>
      </c>
      <c s="34" t="s">
        <v>1288</v>
      </c>
      <c s="35" t="s">
        <v>5</v>
      </c>
      <c s="6" t="s">
        <v>1289</v>
      </c>
      <c s="36" t="s">
        <v>74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1225</v>
      </c>
      <c>
        <f>(M90*21)/100</f>
      </c>
      <c t="s">
        <v>27</v>
      </c>
    </row>
    <row r="91" spans="1:5" ht="12.75">
      <c r="A91" s="35" t="s">
        <v>55</v>
      </c>
      <c r="E91" s="39" t="s">
        <v>1274</v>
      </c>
    </row>
    <row r="92" spans="1:5" ht="12.75">
      <c r="A92" s="35" t="s">
        <v>56</v>
      </c>
      <c r="E92" s="40" t="s">
        <v>5</v>
      </c>
    </row>
    <row r="93" spans="1:5" ht="25.5">
      <c r="A93" t="s">
        <v>58</v>
      </c>
      <c r="E93" s="39" t="s">
        <v>1290</v>
      </c>
    </row>
    <row r="94" spans="1:13" ht="12.75">
      <c r="A94" t="s">
        <v>46</v>
      </c>
      <c r="C94" s="31" t="s">
        <v>351</v>
      </c>
      <c r="E94" s="33" t="s">
        <v>1291</v>
      </c>
      <c r="J94" s="32">
        <f>0</f>
      </c>
      <c s="32">
        <f>0</f>
      </c>
      <c s="32">
        <f>0+L95+L99</f>
      </c>
      <c s="32">
        <f>0+M95+M99</f>
      </c>
    </row>
    <row r="95" spans="1:16" ht="12.75">
      <c r="A95" t="s">
        <v>49</v>
      </c>
      <c s="34" t="s">
        <v>126</v>
      </c>
      <c s="34" t="s">
        <v>1292</v>
      </c>
      <c s="35" t="s">
        <v>5</v>
      </c>
      <c s="6" t="s">
        <v>1293</v>
      </c>
      <c s="36" t="s">
        <v>74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1225</v>
      </c>
      <c>
        <f>(M95*21)/100</f>
      </c>
      <c t="s">
        <v>27</v>
      </c>
    </row>
    <row r="96" spans="1:5" ht="12.75">
      <c r="A96" s="35" t="s">
        <v>55</v>
      </c>
      <c r="E96" s="39" t="s">
        <v>1274</v>
      </c>
    </row>
    <row r="97" spans="1:5" ht="12.75">
      <c r="A97" s="35" t="s">
        <v>56</v>
      </c>
      <c r="E97" s="40" t="s">
        <v>5</v>
      </c>
    </row>
    <row r="98" spans="1:5" ht="38.25">
      <c r="A98" t="s">
        <v>58</v>
      </c>
      <c r="E98" s="39" t="s">
        <v>1294</v>
      </c>
    </row>
    <row r="99" spans="1:16" ht="12.75">
      <c r="A99" t="s">
        <v>49</v>
      </c>
      <c s="34" t="s">
        <v>129</v>
      </c>
      <c s="34" t="s">
        <v>1295</v>
      </c>
      <c s="35" t="s">
        <v>5</v>
      </c>
      <c s="6" t="s">
        <v>1296</v>
      </c>
      <c s="36" t="s">
        <v>74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1225</v>
      </c>
      <c>
        <f>(M99*21)/100</f>
      </c>
      <c t="s">
        <v>27</v>
      </c>
    </row>
    <row r="100" spans="1:5" ht="12.75">
      <c r="A100" s="35" t="s">
        <v>55</v>
      </c>
      <c r="E100" s="39" t="s">
        <v>1274</v>
      </c>
    </row>
    <row r="101" spans="1:5" ht="12.75">
      <c r="A101" s="35" t="s">
        <v>56</v>
      </c>
      <c r="E101" s="40" t="s">
        <v>5</v>
      </c>
    </row>
    <row r="102" spans="1:5" ht="76.5">
      <c r="A102" t="s">
        <v>58</v>
      </c>
      <c r="E102" s="39" t="s">
        <v>1297</v>
      </c>
    </row>
    <row r="103" spans="1:13" ht="12.75">
      <c r="A103" t="s">
        <v>46</v>
      </c>
      <c r="C103" s="31" t="s">
        <v>1298</v>
      </c>
      <c r="E103" s="33" t="s">
        <v>1299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49</v>
      </c>
      <c s="34" t="s">
        <v>132</v>
      </c>
      <c s="34" t="s">
        <v>1300</v>
      </c>
      <c s="35" t="s">
        <v>5</v>
      </c>
      <c s="6" t="s">
        <v>1301</v>
      </c>
      <c s="36" t="s">
        <v>74</v>
      </c>
      <c s="37">
        <v>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1225</v>
      </c>
      <c>
        <f>(M104*21)/100</f>
      </c>
      <c t="s">
        <v>27</v>
      </c>
    </row>
    <row r="105" spans="1:5" ht="12.75">
      <c r="A105" s="35" t="s">
        <v>55</v>
      </c>
      <c r="E105" s="39" t="s">
        <v>1302</v>
      </c>
    </row>
    <row r="106" spans="1:5" ht="12.75">
      <c r="A106" s="35" t="s">
        <v>56</v>
      </c>
      <c r="E106" s="40" t="s">
        <v>5</v>
      </c>
    </row>
    <row r="107" spans="1:5" ht="51">
      <c r="A107" t="s">
        <v>58</v>
      </c>
      <c r="E107" s="39" t="s">
        <v>1303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1209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1209</v>
      </c>
      <c r="E4" s="26" t="s">
        <v>1210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COUNTIFS(L8:L24,"=0",A8:A24,"P")+COUNTIFS(L8:L24,"",A8:A24,"P")+SUM(Q8:Q24)</f>
      </c>
    </row>
    <row r="8" spans="1:13" ht="12.75">
      <c r="A8" t="s">
        <v>44</v>
      </c>
      <c r="C8" s="28" t="s">
        <v>1306</v>
      </c>
      <c r="E8" s="30" t="s">
        <v>1305</v>
      </c>
      <c r="J8" s="29">
        <f>0+J9+J18+J23</f>
      </c>
      <c s="29">
        <f>0+K9+K18+K23</f>
      </c>
      <c s="29">
        <f>0+L9+L18+L23</f>
      </c>
      <c s="29">
        <f>0+M9+M18+M23</f>
      </c>
    </row>
    <row r="9" spans="1:13" ht="12.75">
      <c r="A9" t="s">
        <v>46</v>
      </c>
      <c r="C9" s="31" t="s">
        <v>47</v>
      </c>
      <c r="E9" s="33" t="s">
        <v>1214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62</v>
      </c>
      <c s="34" t="s">
        <v>1221</v>
      </c>
      <c s="35" t="s">
        <v>5</v>
      </c>
      <c s="6" t="s">
        <v>1222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67</v>
      </c>
    </row>
    <row r="14" spans="1:16" ht="12.75">
      <c r="A14" t="s">
        <v>49</v>
      </c>
      <c s="34" t="s">
        <v>27</v>
      </c>
      <c s="34" t="s">
        <v>1223</v>
      </c>
      <c s="35" t="s">
        <v>5</v>
      </c>
      <c s="6" t="s">
        <v>1224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1225</v>
      </c>
      <c>
        <f>(M14*21)/100</f>
      </c>
      <c t="s">
        <v>27</v>
      </c>
    </row>
    <row r="15" spans="1:5" ht="12.75">
      <c r="A15" s="35" t="s">
        <v>55</v>
      </c>
      <c r="E15" s="39" t="s">
        <v>1226</v>
      </c>
    </row>
    <row r="16" spans="1:5" ht="12.75">
      <c r="A16" s="35" t="s">
        <v>56</v>
      </c>
      <c r="E16" s="40" t="s">
        <v>5</v>
      </c>
    </row>
    <row r="17" spans="1:5" ht="25.5">
      <c r="A17" t="s">
        <v>58</v>
      </c>
      <c r="E17" s="39" t="s">
        <v>1227</v>
      </c>
    </row>
    <row r="18" spans="1:13" ht="12.75">
      <c r="A18" t="s">
        <v>46</v>
      </c>
      <c r="C18" s="31" t="s">
        <v>296</v>
      </c>
      <c r="E18" s="33" t="s">
        <v>1307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1308</v>
      </c>
      <c s="35" t="s">
        <v>5</v>
      </c>
      <c s="6" t="s">
        <v>1309</v>
      </c>
      <c s="36" t="s">
        <v>53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1225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1287</v>
      </c>
    </row>
    <row r="23" spans="1:13" ht="12.75">
      <c r="A23" t="s">
        <v>46</v>
      </c>
      <c r="C23" s="31" t="s">
        <v>1298</v>
      </c>
      <c r="E23" s="33" t="s">
        <v>1299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75</v>
      </c>
      <c s="34" t="s">
        <v>1300</v>
      </c>
      <c s="35" t="s">
        <v>5</v>
      </c>
      <c s="6" t="s">
        <v>1310</v>
      </c>
      <c s="36" t="s">
        <v>74</v>
      </c>
      <c s="37">
        <v>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1225</v>
      </c>
      <c>
        <f>(M24*21)/100</f>
      </c>
      <c t="s">
        <v>27</v>
      </c>
    </row>
    <row r="25" spans="1:5" ht="12.75">
      <c r="A25" s="35" t="s">
        <v>55</v>
      </c>
      <c r="E25" s="39" t="s">
        <v>1311</v>
      </c>
    </row>
    <row r="26" spans="1:5" ht="12.75">
      <c r="A26" s="35" t="s">
        <v>56</v>
      </c>
      <c r="E26" s="40" t="s">
        <v>5</v>
      </c>
    </row>
    <row r="27" spans="1:5" ht="76.5">
      <c r="A27" t="s">
        <v>58</v>
      </c>
      <c r="E27" s="39" t="s">
        <v>1312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1209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1209</v>
      </c>
      <c r="E4" s="26" t="s">
        <v>1210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1315</v>
      </c>
      <c r="E8" s="30" t="s">
        <v>1314</v>
      </c>
      <c r="J8" s="29">
        <f>0+J9+J26+J47+J52+J85+J94+J103</f>
      </c>
      <c s="29">
        <f>0+K9+K26+K47+K52+K85+K94+K103</f>
      </c>
      <c s="29">
        <f>0+L9+L26+L47+L52+L85+L94+L103</f>
      </c>
      <c s="29">
        <f>0+M9+M26+M47+M52+M85+M94+M103</f>
      </c>
    </row>
    <row r="9" spans="1:13" ht="12.75">
      <c r="A9" t="s">
        <v>46</v>
      </c>
      <c r="C9" s="31" t="s">
        <v>47</v>
      </c>
      <c r="E9" s="33" t="s">
        <v>1214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62</v>
      </c>
      <c s="34" t="s">
        <v>1215</v>
      </c>
      <c s="35" t="s">
        <v>5</v>
      </c>
      <c s="6" t="s">
        <v>1216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1217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67</v>
      </c>
    </row>
    <row r="14" spans="1:16" ht="12.75">
      <c r="A14" t="s">
        <v>49</v>
      </c>
      <c s="34" t="s">
        <v>27</v>
      </c>
      <c s="34" t="s">
        <v>1218</v>
      </c>
      <c s="35" t="s">
        <v>5</v>
      </c>
      <c s="6" t="s">
        <v>1219</v>
      </c>
      <c s="36" t="s">
        <v>53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1220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67</v>
      </c>
    </row>
    <row r="18" spans="1:16" ht="12.75">
      <c r="A18" t="s">
        <v>49</v>
      </c>
      <c s="34" t="s">
        <v>26</v>
      </c>
      <c s="34" t="s">
        <v>1221</v>
      </c>
      <c s="35" t="s">
        <v>5</v>
      </c>
      <c s="6" t="s">
        <v>1222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75</v>
      </c>
      <c s="34" t="s">
        <v>1223</v>
      </c>
      <c s="35" t="s">
        <v>5</v>
      </c>
      <c s="6" t="s">
        <v>1224</v>
      </c>
      <c s="36" t="s">
        <v>53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1225</v>
      </c>
      <c>
        <f>(M22*21)/100</f>
      </c>
      <c t="s">
        <v>27</v>
      </c>
    </row>
    <row r="23" spans="1:5" ht="12.75">
      <c r="A23" s="35" t="s">
        <v>55</v>
      </c>
      <c r="E23" s="39" t="s">
        <v>1226</v>
      </c>
    </row>
    <row r="24" spans="1:5" ht="12.75">
      <c r="A24" s="35" t="s">
        <v>56</v>
      </c>
      <c r="E24" s="40" t="s">
        <v>5</v>
      </c>
    </row>
    <row r="25" spans="1:5" ht="25.5">
      <c r="A25" t="s">
        <v>58</v>
      </c>
      <c r="E25" s="39" t="s">
        <v>1227</v>
      </c>
    </row>
    <row r="26" spans="1:13" ht="12.75">
      <c r="A26" t="s">
        <v>46</v>
      </c>
      <c r="C26" s="31" t="s">
        <v>27</v>
      </c>
      <c r="E26" s="33" t="s">
        <v>1228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79</v>
      </c>
      <c s="34" t="s">
        <v>1229</v>
      </c>
      <c s="35" t="s">
        <v>5</v>
      </c>
      <c s="6" t="s">
        <v>1230</v>
      </c>
      <c s="36" t="s">
        <v>427</v>
      </c>
      <c s="37">
        <v>32.717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25.5">
      <c r="A28" s="35" t="s">
        <v>55</v>
      </c>
      <c r="E28" s="39" t="s">
        <v>1231</v>
      </c>
    </row>
    <row r="29" spans="1:5" ht="12.75">
      <c r="A29" s="35" t="s">
        <v>56</v>
      </c>
      <c r="E29" s="40" t="s">
        <v>1316</v>
      </c>
    </row>
    <row r="30" spans="1:5" ht="12.75">
      <c r="A30" t="s">
        <v>58</v>
      </c>
      <c r="E30" s="39" t="s">
        <v>67</v>
      </c>
    </row>
    <row r="31" spans="1:16" ht="12.75">
      <c r="A31" t="s">
        <v>49</v>
      </c>
      <c s="34" t="s">
        <v>60</v>
      </c>
      <c s="34" t="s">
        <v>1233</v>
      </c>
      <c s="35" t="s">
        <v>5</v>
      </c>
      <c s="6" t="s">
        <v>1234</v>
      </c>
      <c s="36" t="s">
        <v>427</v>
      </c>
      <c s="37">
        <v>16.358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55</v>
      </c>
      <c r="E32" s="39" t="s">
        <v>1235</v>
      </c>
    </row>
    <row r="33" spans="1:5" ht="12.75">
      <c r="A33" s="35" t="s">
        <v>56</v>
      </c>
      <c r="E33" s="40" t="s">
        <v>1317</v>
      </c>
    </row>
    <row r="34" spans="1:5" ht="12.75">
      <c r="A34" t="s">
        <v>58</v>
      </c>
      <c r="E34" s="39" t="s">
        <v>67</v>
      </c>
    </row>
    <row r="35" spans="1:16" ht="12.75">
      <c r="A35" t="s">
        <v>49</v>
      </c>
      <c s="34" t="s">
        <v>70</v>
      </c>
      <c s="34" t="s">
        <v>1237</v>
      </c>
      <c s="35" t="s">
        <v>5</v>
      </c>
      <c s="6" t="s">
        <v>1238</v>
      </c>
      <c s="36" t="s">
        <v>427</v>
      </c>
      <c s="37">
        <v>53.158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25.5">
      <c r="A36" s="35" t="s">
        <v>55</v>
      </c>
      <c r="E36" s="39" t="s">
        <v>1239</v>
      </c>
    </row>
    <row r="37" spans="1:5" ht="63.75">
      <c r="A37" s="35" t="s">
        <v>56</v>
      </c>
      <c r="E37" s="40" t="s">
        <v>1318</v>
      </c>
    </row>
    <row r="38" spans="1:5" ht="12.75">
      <c r="A38" t="s">
        <v>58</v>
      </c>
      <c r="E38" s="39" t="s">
        <v>67</v>
      </c>
    </row>
    <row r="39" spans="1:16" ht="12.75">
      <c r="A39" t="s">
        <v>49</v>
      </c>
      <c s="34" t="s">
        <v>86</v>
      </c>
      <c s="34" t="s">
        <v>1241</v>
      </c>
      <c s="35" t="s">
        <v>5</v>
      </c>
      <c s="6" t="s">
        <v>1242</v>
      </c>
      <c s="36" t="s">
        <v>407</v>
      </c>
      <c s="37">
        <v>8.375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27</v>
      </c>
    </row>
    <row r="40" spans="1:5" ht="12.75">
      <c r="A40" s="35" t="s">
        <v>55</v>
      </c>
      <c r="E40" s="39" t="s">
        <v>1243</v>
      </c>
    </row>
    <row r="41" spans="1:5" ht="12.75">
      <c r="A41" s="35" t="s">
        <v>56</v>
      </c>
      <c r="E41" s="40" t="s">
        <v>1319</v>
      </c>
    </row>
    <row r="42" spans="1:5" ht="12.75">
      <c r="A42" t="s">
        <v>58</v>
      </c>
      <c r="E42" s="39" t="s">
        <v>67</v>
      </c>
    </row>
    <row r="43" spans="1:16" ht="12.75">
      <c r="A43" t="s">
        <v>49</v>
      </c>
      <c s="34" t="s">
        <v>89</v>
      </c>
      <c s="34" t="s">
        <v>1245</v>
      </c>
      <c s="35" t="s">
        <v>5</v>
      </c>
      <c s="6" t="s">
        <v>1246</v>
      </c>
      <c s="36" t="s">
        <v>243</v>
      </c>
      <c s="37">
        <v>141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1225</v>
      </c>
      <c>
        <f>(M43*21)/100</f>
      </c>
      <c t="s">
        <v>27</v>
      </c>
    </row>
    <row r="44" spans="1:5" ht="12.75">
      <c r="A44" s="35" t="s">
        <v>55</v>
      </c>
      <c r="E44" s="39" t="s">
        <v>1243</v>
      </c>
    </row>
    <row r="45" spans="1:5" ht="12.75">
      <c r="A45" s="35" t="s">
        <v>56</v>
      </c>
      <c r="E45" s="40" t="s">
        <v>1320</v>
      </c>
    </row>
    <row r="46" spans="1:5" ht="38.25">
      <c r="A46" t="s">
        <v>58</v>
      </c>
      <c r="E46" s="39" t="s">
        <v>1248</v>
      </c>
    </row>
    <row r="47" spans="1:13" ht="12.75">
      <c r="A47" t="s">
        <v>46</v>
      </c>
      <c r="C47" s="31" t="s">
        <v>60</v>
      </c>
      <c r="E47" s="33" t="s">
        <v>1249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92</v>
      </c>
      <c s="34" t="s">
        <v>1250</v>
      </c>
      <c s="35" t="s">
        <v>5</v>
      </c>
      <c s="6" t="s">
        <v>1251</v>
      </c>
      <c s="36" t="s">
        <v>427</v>
      </c>
      <c s="37">
        <v>4.157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66</v>
      </c>
      <c>
        <f>(M48*21)/100</f>
      </c>
      <c t="s">
        <v>27</v>
      </c>
    </row>
    <row r="49" spans="1:5" ht="25.5">
      <c r="A49" s="35" t="s">
        <v>55</v>
      </c>
      <c r="E49" s="39" t="s">
        <v>1252</v>
      </c>
    </row>
    <row r="50" spans="1:5" ht="12.75">
      <c r="A50" s="35" t="s">
        <v>56</v>
      </c>
      <c r="E50" s="40" t="s">
        <v>1321</v>
      </c>
    </row>
    <row r="51" spans="1:5" ht="12.75">
      <c r="A51" t="s">
        <v>58</v>
      </c>
      <c r="E51" s="39" t="s">
        <v>67</v>
      </c>
    </row>
    <row r="52" spans="1:13" ht="12.75">
      <c r="A52" t="s">
        <v>46</v>
      </c>
      <c r="C52" s="31" t="s">
        <v>70</v>
      </c>
      <c r="E52" s="33" t="s">
        <v>1254</v>
      </c>
      <c r="J52" s="32">
        <f>0</f>
      </c>
      <c s="32">
        <f>0</f>
      </c>
      <c s="32">
        <f>0+L53+L57+L61+L65+L69+L73+L77+L81</f>
      </c>
      <c s="32">
        <f>0+M53+M57+M61+M65+M69+M73+M77+M81</f>
      </c>
    </row>
    <row r="53" spans="1:16" ht="25.5">
      <c r="A53" t="s">
        <v>49</v>
      </c>
      <c s="34" t="s">
        <v>96</v>
      </c>
      <c s="34" t="s">
        <v>1255</v>
      </c>
      <c s="35" t="s">
        <v>5</v>
      </c>
      <c s="6" t="s">
        <v>1256</v>
      </c>
      <c s="36" t="s">
        <v>65</v>
      </c>
      <c s="37">
        <v>214.446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66</v>
      </c>
      <c>
        <f>(M53*21)/100</f>
      </c>
      <c t="s">
        <v>27</v>
      </c>
    </row>
    <row r="54" spans="1:5" ht="12.75">
      <c r="A54" s="35" t="s">
        <v>55</v>
      </c>
      <c r="E54" s="39" t="s">
        <v>1235</v>
      </c>
    </row>
    <row r="55" spans="1:5" ht="25.5">
      <c r="A55" s="35" t="s">
        <v>56</v>
      </c>
      <c r="E55" s="40" t="s">
        <v>1322</v>
      </c>
    </row>
    <row r="56" spans="1:5" ht="12.75">
      <c r="A56" t="s">
        <v>58</v>
      </c>
      <c r="E56" s="39" t="s">
        <v>67</v>
      </c>
    </row>
    <row r="57" spans="1:16" ht="25.5">
      <c r="A57" t="s">
        <v>49</v>
      </c>
      <c s="34" t="s">
        <v>99</v>
      </c>
      <c s="34" t="s">
        <v>1258</v>
      </c>
      <c s="35" t="s">
        <v>5</v>
      </c>
      <c s="6" t="s">
        <v>1259</v>
      </c>
      <c s="36" t="s">
        <v>65</v>
      </c>
      <c s="37">
        <v>428.892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66</v>
      </c>
      <c>
        <f>(M57*21)/100</f>
      </c>
      <c t="s">
        <v>27</v>
      </c>
    </row>
    <row r="58" spans="1:5" ht="12.75">
      <c r="A58" s="35" t="s">
        <v>55</v>
      </c>
      <c r="E58" s="39" t="s">
        <v>1235</v>
      </c>
    </row>
    <row r="59" spans="1:5" ht="25.5">
      <c r="A59" s="35" t="s">
        <v>56</v>
      </c>
      <c r="E59" s="40" t="s">
        <v>1323</v>
      </c>
    </row>
    <row r="60" spans="1:5" ht="12.75">
      <c r="A60" t="s">
        <v>58</v>
      </c>
      <c r="E60" s="39" t="s">
        <v>67</v>
      </c>
    </row>
    <row r="61" spans="1:16" ht="12.75">
      <c r="A61" t="s">
        <v>49</v>
      </c>
      <c s="34" t="s">
        <v>102</v>
      </c>
      <c s="34" t="s">
        <v>1261</v>
      </c>
      <c s="35" t="s">
        <v>5</v>
      </c>
      <c s="6" t="s">
        <v>1262</v>
      </c>
      <c s="36" t="s">
        <v>65</v>
      </c>
      <c s="37">
        <v>106.11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66</v>
      </c>
      <c>
        <f>(M61*21)/100</f>
      </c>
      <c t="s">
        <v>27</v>
      </c>
    </row>
    <row r="62" spans="1:5" ht="12.75">
      <c r="A62" s="35" t="s">
        <v>55</v>
      </c>
      <c r="E62" s="39" t="s">
        <v>1263</v>
      </c>
    </row>
    <row r="63" spans="1:5" ht="12.75">
      <c r="A63" s="35" t="s">
        <v>56</v>
      </c>
      <c r="E63" s="40" t="s">
        <v>1324</v>
      </c>
    </row>
    <row r="64" spans="1:5" ht="12.75">
      <c r="A64" t="s">
        <v>58</v>
      </c>
      <c r="E64" s="39" t="s">
        <v>67</v>
      </c>
    </row>
    <row r="65" spans="1:16" ht="12.75">
      <c r="A65" t="s">
        <v>49</v>
      </c>
      <c s="34" t="s">
        <v>105</v>
      </c>
      <c s="34" t="s">
        <v>1265</v>
      </c>
      <c s="35" t="s">
        <v>5</v>
      </c>
      <c s="6" t="s">
        <v>1266</v>
      </c>
      <c s="36" t="s">
        <v>65</v>
      </c>
      <c s="37">
        <v>218.112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66</v>
      </c>
      <c>
        <f>(M65*21)/100</f>
      </c>
      <c t="s">
        <v>27</v>
      </c>
    </row>
    <row r="66" spans="1:5" ht="25.5">
      <c r="A66" s="35" t="s">
        <v>55</v>
      </c>
      <c r="E66" s="39" t="s">
        <v>1267</v>
      </c>
    </row>
    <row r="67" spans="1:5" ht="12.75">
      <c r="A67" s="35" t="s">
        <v>56</v>
      </c>
      <c r="E67" s="40" t="s">
        <v>1325</v>
      </c>
    </row>
    <row r="68" spans="1:5" ht="12.75">
      <c r="A68" t="s">
        <v>58</v>
      </c>
      <c r="E68" s="39" t="s">
        <v>67</v>
      </c>
    </row>
    <row r="69" spans="1:16" ht="12.75">
      <c r="A69" t="s">
        <v>49</v>
      </c>
      <c s="34" t="s">
        <v>108</v>
      </c>
      <c s="34" t="s">
        <v>1269</v>
      </c>
      <c s="35" t="s">
        <v>5</v>
      </c>
      <c s="6" t="s">
        <v>1270</v>
      </c>
      <c s="36" t="s">
        <v>65</v>
      </c>
      <c s="37">
        <v>106.11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66</v>
      </c>
      <c>
        <f>(M69*21)/100</f>
      </c>
      <c t="s">
        <v>27</v>
      </c>
    </row>
    <row r="70" spans="1:5" ht="25.5">
      <c r="A70" s="35" t="s">
        <v>55</v>
      </c>
      <c r="E70" s="39" t="s">
        <v>1271</v>
      </c>
    </row>
    <row r="71" spans="1:5" ht="12.75">
      <c r="A71" s="35" t="s">
        <v>56</v>
      </c>
      <c r="E71" s="40" t="s">
        <v>1324</v>
      </c>
    </row>
    <row r="72" spans="1:5" ht="12.75">
      <c r="A72" t="s">
        <v>58</v>
      </c>
      <c r="E72" s="39" t="s">
        <v>67</v>
      </c>
    </row>
    <row r="73" spans="1:16" ht="12.75">
      <c r="A73" t="s">
        <v>49</v>
      </c>
      <c s="34" t="s">
        <v>111</v>
      </c>
      <c s="34" t="s">
        <v>1272</v>
      </c>
      <c s="35" t="s">
        <v>5</v>
      </c>
      <c s="6" t="s">
        <v>1326</v>
      </c>
      <c s="36" t="s">
        <v>74</v>
      </c>
      <c s="37">
        <v>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1225</v>
      </c>
      <c>
        <f>(M73*21)/100</f>
      </c>
      <c t="s">
        <v>27</v>
      </c>
    </row>
    <row r="74" spans="1:5" ht="12.75">
      <c r="A74" s="35" t="s">
        <v>55</v>
      </c>
      <c r="E74" s="39" t="s">
        <v>1274</v>
      </c>
    </row>
    <row r="75" spans="1:5" ht="12.75">
      <c r="A75" s="35" t="s">
        <v>56</v>
      </c>
      <c r="E75" s="40" t="s">
        <v>1327</v>
      </c>
    </row>
    <row r="76" spans="1:5" ht="51">
      <c r="A76" t="s">
        <v>58</v>
      </c>
      <c r="E76" s="39" t="s">
        <v>1275</v>
      </c>
    </row>
    <row r="77" spans="1:16" ht="25.5">
      <c r="A77" t="s">
        <v>49</v>
      </c>
      <c s="34" t="s">
        <v>114</v>
      </c>
      <c s="34" t="s">
        <v>1328</v>
      </c>
      <c s="35" t="s">
        <v>5</v>
      </c>
      <c s="6" t="s">
        <v>1329</v>
      </c>
      <c s="36" t="s">
        <v>74</v>
      </c>
      <c s="37">
        <v>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1225</v>
      </c>
      <c>
        <f>(M77*21)/100</f>
      </c>
      <c t="s">
        <v>27</v>
      </c>
    </row>
    <row r="78" spans="1:5" ht="12.75">
      <c r="A78" s="35" t="s">
        <v>55</v>
      </c>
      <c r="E78" s="39" t="s">
        <v>1330</v>
      </c>
    </row>
    <row r="79" spans="1:5" ht="12.75">
      <c r="A79" s="35" t="s">
        <v>56</v>
      </c>
      <c r="E79" s="40" t="s">
        <v>1327</v>
      </c>
    </row>
    <row r="80" spans="1:5" ht="114.75">
      <c r="A80" t="s">
        <v>58</v>
      </c>
      <c r="E80" s="39" t="s">
        <v>1331</v>
      </c>
    </row>
    <row r="81" spans="1:16" ht="12.75">
      <c r="A81" t="s">
        <v>49</v>
      </c>
      <c s="34" t="s">
        <v>117</v>
      </c>
      <c s="34" t="s">
        <v>1280</v>
      </c>
      <c s="35" t="s">
        <v>5</v>
      </c>
      <c s="6" t="s">
        <v>1281</v>
      </c>
      <c s="36" t="s">
        <v>65</v>
      </c>
      <c s="37">
        <v>60.036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1225</v>
      </c>
      <c>
        <f>(M81*21)/100</f>
      </c>
      <c t="s">
        <v>27</v>
      </c>
    </row>
    <row r="82" spans="1:5" ht="12.75">
      <c r="A82" s="35" t="s">
        <v>55</v>
      </c>
      <c r="E82" s="39" t="s">
        <v>1274</v>
      </c>
    </row>
    <row r="83" spans="1:5" ht="25.5">
      <c r="A83" s="35" t="s">
        <v>56</v>
      </c>
      <c r="E83" s="40" t="s">
        <v>1332</v>
      </c>
    </row>
    <row r="84" spans="1:5" ht="51">
      <c r="A84" t="s">
        <v>58</v>
      </c>
      <c r="E84" s="39" t="s">
        <v>1283</v>
      </c>
    </row>
    <row r="85" spans="1:13" ht="12.75">
      <c r="A85" t="s">
        <v>46</v>
      </c>
      <c r="C85" s="31" t="s">
        <v>293</v>
      </c>
      <c r="E85" s="33" t="s">
        <v>1284</v>
      </c>
      <c r="J85" s="32">
        <f>0</f>
      </c>
      <c s="32">
        <f>0</f>
      </c>
      <c s="32">
        <f>0+L86+L90</f>
      </c>
      <c s="32">
        <f>0+M86+M90</f>
      </c>
    </row>
    <row r="86" spans="1:16" ht="12.75">
      <c r="A86" t="s">
        <v>49</v>
      </c>
      <c s="34" t="s">
        <v>120</v>
      </c>
      <c s="34" t="s">
        <v>1285</v>
      </c>
      <c s="35" t="s">
        <v>5</v>
      </c>
      <c s="6" t="s">
        <v>1286</v>
      </c>
      <c s="36" t="s">
        <v>53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1225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1287</v>
      </c>
    </row>
    <row r="90" spans="1:16" ht="12.75">
      <c r="A90" t="s">
        <v>49</v>
      </c>
      <c s="34" t="s">
        <v>123</v>
      </c>
      <c s="34" t="s">
        <v>1288</v>
      </c>
      <c s="35" t="s">
        <v>5</v>
      </c>
      <c s="6" t="s">
        <v>1289</v>
      </c>
      <c s="36" t="s">
        <v>74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1225</v>
      </c>
      <c>
        <f>(M90*21)/100</f>
      </c>
      <c t="s">
        <v>27</v>
      </c>
    </row>
    <row r="91" spans="1:5" ht="12.75">
      <c r="A91" s="35" t="s">
        <v>55</v>
      </c>
      <c r="E91" s="39" t="s">
        <v>1274</v>
      </c>
    </row>
    <row r="92" spans="1:5" ht="12.75">
      <c r="A92" s="35" t="s">
        <v>56</v>
      </c>
      <c r="E92" s="40" t="s">
        <v>1327</v>
      </c>
    </row>
    <row r="93" spans="1:5" ht="25.5">
      <c r="A93" t="s">
        <v>58</v>
      </c>
      <c r="E93" s="39" t="s">
        <v>1290</v>
      </c>
    </row>
    <row r="94" spans="1:13" ht="12.75">
      <c r="A94" t="s">
        <v>46</v>
      </c>
      <c r="C94" s="31" t="s">
        <v>351</v>
      </c>
      <c r="E94" s="33" t="s">
        <v>1291</v>
      </c>
      <c r="J94" s="32">
        <f>0</f>
      </c>
      <c s="32">
        <f>0</f>
      </c>
      <c s="32">
        <f>0+L95+L99</f>
      </c>
      <c s="32">
        <f>0+M95+M99</f>
      </c>
    </row>
    <row r="95" spans="1:16" ht="12.75">
      <c r="A95" t="s">
        <v>49</v>
      </c>
      <c s="34" t="s">
        <v>126</v>
      </c>
      <c s="34" t="s">
        <v>1292</v>
      </c>
      <c s="35" t="s">
        <v>5</v>
      </c>
      <c s="6" t="s">
        <v>1333</v>
      </c>
      <c s="36" t="s">
        <v>74</v>
      </c>
      <c s="37">
        <v>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1225</v>
      </c>
      <c>
        <f>(M95*21)/100</f>
      </c>
      <c t="s">
        <v>27</v>
      </c>
    </row>
    <row r="96" spans="1:5" ht="12.75">
      <c r="A96" s="35" t="s">
        <v>55</v>
      </c>
      <c r="E96" s="39" t="s">
        <v>1274</v>
      </c>
    </row>
    <row r="97" spans="1:5" ht="12.75">
      <c r="A97" s="35" t="s">
        <v>56</v>
      </c>
      <c r="E97" s="40" t="s">
        <v>1334</v>
      </c>
    </row>
    <row r="98" spans="1:5" ht="38.25">
      <c r="A98" t="s">
        <v>58</v>
      </c>
      <c r="E98" s="39" t="s">
        <v>1294</v>
      </c>
    </row>
    <row r="99" spans="1:16" ht="12.75">
      <c r="A99" t="s">
        <v>49</v>
      </c>
      <c s="34" t="s">
        <v>129</v>
      </c>
      <c s="34" t="s">
        <v>1295</v>
      </c>
      <c s="35" t="s">
        <v>5</v>
      </c>
      <c s="6" t="s">
        <v>1335</v>
      </c>
      <c s="36" t="s">
        <v>74</v>
      </c>
      <c s="37">
        <v>12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1225</v>
      </c>
      <c>
        <f>(M99*21)/100</f>
      </c>
      <c t="s">
        <v>27</v>
      </c>
    </row>
    <row r="100" spans="1:5" ht="12.75">
      <c r="A100" s="35" t="s">
        <v>55</v>
      </c>
      <c r="E100" s="39" t="s">
        <v>1274</v>
      </c>
    </row>
    <row r="101" spans="1:5" ht="12.75">
      <c r="A101" s="35" t="s">
        <v>56</v>
      </c>
      <c r="E101" s="40" t="s">
        <v>1336</v>
      </c>
    </row>
    <row r="102" spans="1:5" ht="76.5">
      <c r="A102" t="s">
        <v>58</v>
      </c>
      <c r="E102" s="39" t="s">
        <v>1297</v>
      </c>
    </row>
    <row r="103" spans="1:13" ht="12.75">
      <c r="A103" t="s">
        <v>46</v>
      </c>
      <c r="C103" s="31" t="s">
        <v>1298</v>
      </c>
      <c r="E103" s="33" t="s">
        <v>1299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49</v>
      </c>
      <c s="34" t="s">
        <v>132</v>
      </c>
      <c s="34" t="s">
        <v>1300</v>
      </c>
      <c s="35" t="s">
        <v>5</v>
      </c>
      <c s="6" t="s">
        <v>1301</v>
      </c>
      <c s="36" t="s">
        <v>74</v>
      </c>
      <c s="37">
        <v>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1225</v>
      </c>
      <c>
        <f>(M104*21)/100</f>
      </c>
      <c t="s">
        <v>27</v>
      </c>
    </row>
    <row r="105" spans="1:5" ht="12.75">
      <c r="A105" s="35" t="s">
        <v>55</v>
      </c>
      <c r="E105" s="39" t="s">
        <v>1302</v>
      </c>
    </row>
    <row r="106" spans="1:5" ht="12.75">
      <c r="A106" s="35" t="s">
        <v>56</v>
      </c>
      <c r="E106" s="40" t="s">
        <v>5</v>
      </c>
    </row>
    <row r="107" spans="1:5" ht="51">
      <c r="A107" t="s">
        <v>58</v>
      </c>
      <c r="E107" s="39" t="s">
        <v>1303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1209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1209</v>
      </c>
      <c r="E4" s="26" t="s">
        <v>1210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COUNTIFS(L8:L24,"=0",A8:A24,"P")+COUNTIFS(L8:L24,"",A8:A24,"P")+SUM(Q8:Q24)</f>
      </c>
    </row>
    <row r="8" spans="1:13" ht="12.75">
      <c r="A8" t="s">
        <v>44</v>
      </c>
      <c r="C8" s="28" t="s">
        <v>1339</v>
      </c>
      <c r="E8" s="30" t="s">
        <v>1338</v>
      </c>
      <c r="J8" s="29">
        <f>0+J9+J18+J23</f>
      </c>
      <c s="29">
        <f>0+K9+K18+K23</f>
      </c>
      <c s="29">
        <f>0+L9+L18+L23</f>
      </c>
      <c s="29">
        <f>0+M9+M18+M23</f>
      </c>
    </row>
    <row r="9" spans="1:13" ht="12.75">
      <c r="A9" t="s">
        <v>46</v>
      </c>
      <c r="C9" s="31" t="s">
        <v>47</v>
      </c>
      <c r="E9" s="33" t="s">
        <v>1214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62</v>
      </c>
      <c s="34" t="s">
        <v>1221</v>
      </c>
      <c s="35" t="s">
        <v>5</v>
      </c>
      <c s="6" t="s">
        <v>1222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67</v>
      </c>
    </row>
    <row r="14" spans="1:16" ht="12.75">
      <c r="A14" t="s">
        <v>49</v>
      </c>
      <c s="34" t="s">
        <v>27</v>
      </c>
      <c s="34" t="s">
        <v>1223</v>
      </c>
      <c s="35" t="s">
        <v>5</v>
      </c>
      <c s="6" t="s">
        <v>1224</v>
      </c>
      <c s="36" t="s">
        <v>53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1225</v>
      </c>
      <c>
        <f>(M14*21)/100</f>
      </c>
      <c t="s">
        <v>27</v>
      </c>
    </row>
    <row r="15" spans="1:5" ht="12.75">
      <c r="A15" s="35" t="s">
        <v>55</v>
      </c>
      <c r="E15" s="39" t="s">
        <v>1226</v>
      </c>
    </row>
    <row r="16" spans="1:5" ht="12.75">
      <c r="A16" s="35" t="s">
        <v>56</v>
      </c>
      <c r="E16" s="40" t="s">
        <v>5</v>
      </c>
    </row>
    <row r="17" spans="1:5" ht="25.5">
      <c r="A17" t="s">
        <v>58</v>
      </c>
      <c r="E17" s="39" t="s">
        <v>1227</v>
      </c>
    </row>
    <row r="18" spans="1:13" ht="12.75">
      <c r="A18" t="s">
        <v>46</v>
      </c>
      <c r="C18" s="31" t="s">
        <v>296</v>
      </c>
      <c r="E18" s="33" t="s">
        <v>1307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1308</v>
      </c>
      <c s="35" t="s">
        <v>5</v>
      </c>
      <c s="6" t="s">
        <v>1309</v>
      </c>
      <c s="36" t="s">
        <v>53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1225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58</v>
      </c>
      <c r="E22" s="39" t="s">
        <v>1287</v>
      </c>
    </row>
    <row r="23" spans="1:13" ht="12.75">
      <c r="A23" t="s">
        <v>46</v>
      </c>
      <c r="C23" s="31" t="s">
        <v>1298</v>
      </c>
      <c r="E23" s="33" t="s">
        <v>1299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75</v>
      </c>
      <c s="34" t="s">
        <v>1300</v>
      </c>
      <c s="35" t="s">
        <v>5</v>
      </c>
      <c s="6" t="s">
        <v>1310</v>
      </c>
      <c s="36" t="s">
        <v>74</v>
      </c>
      <c s="37">
        <v>3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1225</v>
      </c>
      <c>
        <f>(M24*21)/100</f>
      </c>
      <c t="s">
        <v>27</v>
      </c>
    </row>
    <row r="25" spans="1:5" ht="12.75">
      <c r="A25" s="35" t="s">
        <v>55</v>
      </c>
      <c r="E25" s="39" t="s">
        <v>1340</v>
      </c>
    </row>
    <row r="26" spans="1:5" ht="12.75">
      <c r="A26" s="35" t="s">
        <v>56</v>
      </c>
      <c r="E26" s="40" t="s">
        <v>5</v>
      </c>
    </row>
    <row r="27" spans="1:5" ht="76.5">
      <c r="A27" t="s">
        <v>58</v>
      </c>
      <c r="E27" s="39" t="s">
        <v>1312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1341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1341</v>
      </c>
      <c r="E4" s="26" t="s">
        <v>1342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COUNTIFS(L8:L532,"=0",A8:A532,"P")+COUNTIFS(L8:L532,"",A8:A532,"P")+SUM(Q8:Q532)</f>
      </c>
    </row>
    <row r="8" spans="1:13" ht="12.75">
      <c r="A8" t="s">
        <v>44</v>
      </c>
      <c r="C8" s="28" t="s">
        <v>1345</v>
      </c>
      <c r="E8" s="30" t="s">
        <v>1344</v>
      </c>
      <c r="J8" s="29">
        <f>0+J9+J46+J79+J152+J217+J290+J295+J300+J373+J398+J527</f>
      </c>
      <c s="29">
        <f>0+K9+K46+K79+K152+K217+K290+K295+K300+K373+K398+K527</f>
      </c>
      <c s="29">
        <f>0+L9+L46+L79+L152+L217+L290+L295+L300+L373+L398+L527</f>
      </c>
      <c s="29">
        <f>0+M9+M46+M79+M152+M217+M290+M295+M300+M373+M398+M527</f>
      </c>
    </row>
    <row r="9" spans="1:13" ht="12.75">
      <c r="A9" t="s">
        <v>46</v>
      </c>
      <c r="C9" s="31" t="s">
        <v>47</v>
      </c>
      <c r="E9" s="33" t="s">
        <v>1214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62</v>
      </c>
      <c s="34" t="s">
        <v>1346</v>
      </c>
      <c s="35" t="s">
        <v>5</v>
      </c>
      <c s="6" t="s">
        <v>1347</v>
      </c>
      <c s="36" t="s">
        <v>53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1348</v>
      </c>
    </row>
    <row r="12" spans="1:5" ht="12.75">
      <c r="A12" s="35" t="s">
        <v>56</v>
      </c>
      <c r="E12" s="40" t="s">
        <v>1349</v>
      </c>
    </row>
    <row r="13" spans="1:5" ht="12.75">
      <c r="A13" t="s">
        <v>58</v>
      </c>
      <c r="E13" s="39" t="s">
        <v>800</v>
      </c>
    </row>
    <row r="14" spans="1:16" ht="12.75">
      <c r="A14" t="s">
        <v>49</v>
      </c>
      <c s="34" t="s">
        <v>27</v>
      </c>
      <c s="34" t="s">
        <v>1350</v>
      </c>
      <c s="35" t="s">
        <v>62</v>
      </c>
      <c s="6" t="s">
        <v>1351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25.5">
      <c r="A15" s="35" t="s">
        <v>55</v>
      </c>
      <c r="E15" s="39" t="s">
        <v>1352</v>
      </c>
    </row>
    <row r="16" spans="1:5" ht="12.75">
      <c r="A16" s="35" t="s">
        <v>56</v>
      </c>
      <c r="E16" s="40" t="s">
        <v>1353</v>
      </c>
    </row>
    <row r="17" spans="1:5" ht="12.75">
      <c r="A17" t="s">
        <v>58</v>
      </c>
      <c r="E17" s="39" t="s">
        <v>800</v>
      </c>
    </row>
    <row r="18" spans="1:16" ht="12.75">
      <c r="A18" t="s">
        <v>49</v>
      </c>
      <c s="34" t="s">
        <v>26</v>
      </c>
      <c s="34" t="s">
        <v>1350</v>
      </c>
      <c s="35" t="s">
        <v>27</v>
      </c>
      <c s="6" t="s">
        <v>1351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38.25">
      <c r="A19" s="35" t="s">
        <v>55</v>
      </c>
      <c r="E19" s="39" t="s">
        <v>1354</v>
      </c>
    </row>
    <row r="20" spans="1:5" ht="12.75">
      <c r="A20" s="35" t="s">
        <v>56</v>
      </c>
      <c r="E20" s="40" t="s">
        <v>1353</v>
      </c>
    </row>
    <row r="21" spans="1:5" ht="12.75">
      <c r="A21" t="s">
        <v>58</v>
      </c>
      <c r="E21" s="39" t="s">
        <v>800</v>
      </c>
    </row>
    <row r="22" spans="1:16" ht="12.75">
      <c r="A22" t="s">
        <v>49</v>
      </c>
      <c s="34" t="s">
        <v>75</v>
      </c>
      <c s="34" t="s">
        <v>1350</v>
      </c>
      <c s="35" t="s">
        <v>26</v>
      </c>
      <c s="6" t="s">
        <v>1351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38.25">
      <c r="A23" s="35" t="s">
        <v>55</v>
      </c>
      <c r="E23" s="39" t="s">
        <v>1355</v>
      </c>
    </row>
    <row r="24" spans="1:5" ht="12.75">
      <c r="A24" s="35" t="s">
        <v>56</v>
      </c>
      <c r="E24" s="40" t="s">
        <v>1353</v>
      </c>
    </row>
    <row r="25" spans="1:5" ht="12.75">
      <c r="A25" t="s">
        <v>58</v>
      </c>
      <c r="E25" s="39" t="s">
        <v>800</v>
      </c>
    </row>
    <row r="26" spans="1:16" ht="12.75">
      <c r="A26" t="s">
        <v>49</v>
      </c>
      <c s="34" t="s">
        <v>79</v>
      </c>
      <c s="34" t="s">
        <v>1350</v>
      </c>
      <c s="35" t="s">
        <v>75</v>
      </c>
      <c s="6" t="s">
        <v>1351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25.5">
      <c r="A27" s="35" t="s">
        <v>55</v>
      </c>
      <c r="E27" s="39" t="s">
        <v>1356</v>
      </c>
    </row>
    <row r="28" spans="1:5" ht="12.75">
      <c r="A28" s="35" t="s">
        <v>56</v>
      </c>
      <c r="E28" s="40" t="s">
        <v>1353</v>
      </c>
    </row>
    <row r="29" spans="1:5" ht="12.75">
      <c r="A29" t="s">
        <v>58</v>
      </c>
      <c r="E29" s="39" t="s">
        <v>800</v>
      </c>
    </row>
    <row r="30" spans="1:16" ht="12.75">
      <c r="A30" t="s">
        <v>49</v>
      </c>
      <c s="34" t="s">
        <v>60</v>
      </c>
      <c s="34" t="s">
        <v>1350</v>
      </c>
      <c s="35" t="s">
        <v>79</v>
      </c>
      <c s="6" t="s">
        <v>1351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25.5">
      <c r="A31" s="35" t="s">
        <v>55</v>
      </c>
      <c r="E31" s="39" t="s">
        <v>1357</v>
      </c>
    </row>
    <row r="32" spans="1:5" ht="12.75">
      <c r="A32" s="35" t="s">
        <v>56</v>
      </c>
      <c r="E32" s="40" t="s">
        <v>1353</v>
      </c>
    </row>
    <row r="33" spans="1:5" ht="12.75">
      <c r="A33" t="s">
        <v>58</v>
      </c>
      <c r="E33" s="39" t="s">
        <v>800</v>
      </c>
    </row>
    <row r="34" spans="1:16" ht="12.75">
      <c r="A34" t="s">
        <v>49</v>
      </c>
      <c s="34" t="s">
        <v>70</v>
      </c>
      <c s="34" t="s">
        <v>1350</v>
      </c>
      <c s="35" t="s">
        <v>60</v>
      </c>
      <c s="6" t="s">
        <v>1351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25.5">
      <c r="A35" s="35" t="s">
        <v>55</v>
      </c>
      <c r="E35" s="39" t="s">
        <v>1358</v>
      </c>
    </row>
    <row r="36" spans="1:5" ht="12.75">
      <c r="A36" s="35" t="s">
        <v>56</v>
      </c>
      <c r="E36" s="40" t="s">
        <v>1353</v>
      </c>
    </row>
    <row r="37" spans="1:5" ht="12.75">
      <c r="A37" t="s">
        <v>58</v>
      </c>
      <c r="E37" s="39" t="s">
        <v>800</v>
      </c>
    </row>
    <row r="38" spans="1:16" ht="12.75">
      <c r="A38" t="s">
        <v>49</v>
      </c>
      <c s="34" t="s">
        <v>86</v>
      </c>
      <c s="34" t="s">
        <v>1350</v>
      </c>
      <c s="35" t="s">
        <v>70</v>
      </c>
      <c s="6" t="s">
        <v>1351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38.25">
      <c r="A39" s="35" t="s">
        <v>55</v>
      </c>
      <c r="E39" s="39" t="s">
        <v>1359</v>
      </c>
    </row>
    <row r="40" spans="1:5" ht="12.75">
      <c r="A40" s="35" t="s">
        <v>56</v>
      </c>
      <c r="E40" s="40" t="s">
        <v>1353</v>
      </c>
    </row>
    <row r="41" spans="1:5" ht="12.75">
      <c r="A41" t="s">
        <v>58</v>
      </c>
      <c r="E41" s="39" t="s">
        <v>800</v>
      </c>
    </row>
    <row r="42" spans="1:16" ht="12.75">
      <c r="A42" t="s">
        <v>49</v>
      </c>
      <c s="34" t="s">
        <v>89</v>
      </c>
      <c s="34" t="s">
        <v>1360</v>
      </c>
      <c s="35" t="s">
        <v>5</v>
      </c>
      <c s="6" t="s">
        <v>1361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1362</v>
      </c>
    </row>
    <row r="44" spans="1:5" ht="12.75">
      <c r="A44" s="35" t="s">
        <v>56</v>
      </c>
      <c r="E44" s="40" t="s">
        <v>1353</v>
      </c>
    </row>
    <row r="45" spans="1:5" ht="38.25">
      <c r="A45" t="s">
        <v>58</v>
      </c>
      <c r="E45" s="39" t="s">
        <v>1363</v>
      </c>
    </row>
    <row r="46" spans="1:13" ht="12.75">
      <c r="A46" t="s">
        <v>46</v>
      </c>
      <c r="C46" s="31" t="s">
        <v>62</v>
      </c>
      <c r="E46" s="33" t="s">
        <v>418</v>
      </c>
      <c r="J46" s="32">
        <f>0</f>
      </c>
      <c s="32">
        <f>0</f>
      </c>
      <c s="32">
        <f>0+L47+L51+L55+L59+L63+L67+L71+L75</f>
      </c>
      <c s="32">
        <f>0+M47+M51+M55+M59+M63+M67+M71+M75</f>
      </c>
    </row>
    <row r="47" spans="1:16" ht="12.75">
      <c r="A47" t="s">
        <v>49</v>
      </c>
      <c s="34" t="s">
        <v>92</v>
      </c>
      <c s="34" t="s">
        <v>1364</v>
      </c>
      <c s="35" t="s">
        <v>5</v>
      </c>
      <c s="6" t="s">
        <v>1365</v>
      </c>
      <c s="36" t="s">
        <v>427</v>
      </c>
      <c s="37">
        <v>1065.868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66</v>
      </c>
      <c>
        <f>(M47*21)/100</f>
      </c>
      <c t="s">
        <v>27</v>
      </c>
    </row>
    <row r="48" spans="1:5" ht="12.75">
      <c r="A48" s="35" t="s">
        <v>55</v>
      </c>
      <c r="E48" s="39" t="s">
        <v>1366</v>
      </c>
    </row>
    <row r="49" spans="1:5" ht="12.75">
      <c r="A49" s="35" t="s">
        <v>56</v>
      </c>
      <c r="E49" s="40" t="s">
        <v>1367</v>
      </c>
    </row>
    <row r="50" spans="1:5" ht="369.75">
      <c r="A50" t="s">
        <v>58</v>
      </c>
      <c r="E50" s="39" t="s">
        <v>1368</v>
      </c>
    </row>
    <row r="51" spans="1:16" ht="12.75">
      <c r="A51" t="s">
        <v>49</v>
      </c>
      <c s="34" t="s">
        <v>96</v>
      </c>
      <c s="34" t="s">
        <v>1369</v>
      </c>
      <c s="35" t="s">
        <v>5</v>
      </c>
      <c s="6" t="s">
        <v>1370</v>
      </c>
      <c s="36" t="s">
        <v>427</v>
      </c>
      <c s="37">
        <v>5329.342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66</v>
      </c>
      <c>
        <f>(M51*21)/100</f>
      </c>
      <c t="s">
        <v>27</v>
      </c>
    </row>
    <row r="52" spans="1:5" ht="12.75">
      <c r="A52" s="35" t="s">
        <v>55</v>
      </c>
      <c r="E52" s="39" t="s">
        <v>1371</v>
      </c>
    </row>
    <row r="53" spans="1:5" ht="267.75">
      <c r="A53" s="35" t="s">
        <v>56</v>
      </c>
      <c r="E53" s="40" t="s">
        <v>1372</v>
      </c>
    </row>
    <row r="54" spans="1:5" ht="318.75">
      <c r="A54" t="s">
        <v>58</v>
      </c>
      <c r="E54" s="39" t="s">
        <v>1373</v>
      </c>
    </row>
    <row r="55" spans="1:16" ht="12.75">
      <c r="A55" t="s">
        <v>49</v>
      </c>
      <c s="34" t="s">
        <v>99</v>
      </c>
      <c s="34" t="s">
        <v>1374</v>
      </c>
      <c s="35" t="s">
        <v>5</v>
      </c>
      <c s="6" t="s">
        <v>1375</v>
      </c>
      <c s="36" t="s">
        <v>1376</v>
      </c>
      <c s="37">
        <v>102323.366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66</v>
      </c>
      <c>
        <f>(M55*21)/100</f>
      </c>
      <c t="s">
        <v>27</v>
      </c>
    </row>
    <row r="56" spans="1:5" ht="25.5">
      <c r="A56" s="35" t="s">
        <v>55</v>
      </c>
      <c r="E56" s="39" t="s">
        <v>1377</v>
      </c>
    </row>
    <row r="57" spans="1:5" ht="12.75">
      <c r="A57" s="35" t="s">
        <v>56</v>
      </c>
      <c r="E57" s="40" t="s">
        <v>1378</v>
      </c>
    </row>
    <row r="58" spans="1:5" ht="25.5">
      <c r="A58" t="s">
        <v>58</v>
      </c>
      <c r="E58" s="39" t="s">
        <v>1379</v>
      </c>
    </row>
    <row r="59" spans="1:16" ht="12.75">
      <c r="A59" t="s">
        <v>49</v>
      </c>
      <c s="34" t="s">
        <v>102</v>
      </c>
      <c s="34" t="s">
        <v>1380</v>
      </c>
      <c s="35" t="s">
        <v>5</v>
      </c>
      <c s="6" t="s">
        <v>1381</v>
      </c>
      <c s="36" t="s">
        <v>427</v>
      </c>
      <c s="37">
        <v>2284.004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66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67.75">
      <c r="A61" s="35" t="s">
        <v>56</v>
      </c>
      <c r="E61" s="40" t="s">
        <v>1382</v>
      </c>
    </row>
    <row r="62" spans="1:5" ht="318.75">
      <c r="A62" t="s">
        <v>58</v>
      </c>
      <c r="E62" s="39" t="s">
        <v>1383</v>
      </c>
    </row>
    <row r="63" spans="1:16" ht="12.75">
      <c r="A63" t="s">
        <v>49</v>
      </c>
      <c s="34" t="s">
        <v>105</v>
      </c>
      <c s="34" t="s">
        <v>1384</v>
      </c>
      <c s="35" t="s">
        <v>5</v>
      </c>
      <c s="6" t="s">
        <v>1385</v>
      </c>
      <c s="36" t="s">
        <v>1376</v>
      </c>
      <c s="37">
        <v>54816.096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66</v>
      </c>
      <c>
        <f>(M63*21)/100</f>
      </c>
      <c t="s">
        <v>27</v>
      </c>
    </row>
    <row r="64" spans="1:5" ht="12.75">
      <c r="A64" s="35" t="s">
        <v>55</v>
      </c>
      <c r="E64" s="39" t="s">
        <v>1386</v>
      </c>
    </row>
    <row r="65" spans="1:5" ht="12.75">
      <c r="A65" s="35" t="s">
        <v>56</v>
      </c>
      <c r="E65" s="40" t="s">
        <v>1387</v>
      </c>
    </row>
    <row r="66" spans="1:5" ht="25.5">
      <c r="A66" t="s">
        <v>58</v>
      </c>
      <c r="E66" s="39" t="s">
        <v>1379</v>
      </c>
    </row>
    <row r="67" spans="1:16" ht="12.75">
      <c r="A67" t="s">
        <v>49</v>
      </c>
      <c s="34" t="s">
        <v>108</v>
      </c>
      <c s="34" t="s">
        <v>1388</v>
      </c>
      <c s="35" t="s">
        <v>5</v>
      </c>
      <c s="6" t="s">
        <v>1389</v>
      </c>
      <c s="36" t="s">
        <v>427</v>
      </c>
      <c s="37">
        <v>1065.868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12.75">
      <c r="A68" s="35" t="s">
        <v>55</v>
      </c>
      <c r="E68" s="39" t="s">
        <v>1390</v>
      </c>
    </row>
    <row r="69" spans="1:5" ht="12.75">
      <c r="A69" s="35" t="s">
        <v>56</v>
      </c>
      <c r="E69" s="40" t="s">
        <v>1367</v>
      </c>
    </row>
    <row r="70" spans="1:5" ht="191.25">
      <c r="A70" t="s">
        <v>58</v>
      </c>
      <c r="E70" s="39" t="s">
        <v>1391</v>
      </c>
    </row>
    <row r="71" spans="1:16" ht="12.75">
      <c r="A71" t="s">
        <v>49</v>
      </c>
      <c s="34" t="s">
        <v>111</v>
      </c>
      <c s="34" t="s">
        <v>433</v>
      </c>
      <c s="35" t="s">
        <v>5</v>
      </c>
      <c s="6" t="s">
        <v>434</v>
      </c>
      <c s="36" t="s">
        <v>427</v>
      </c>
      <c s="37">
        <v>1065.868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66</v>
      </c>
      <c>
        <f>(M71*21)/100</f>
      </c>
      <c t="s">
        <v>27</v>
      </c>
    </row>
    <row r="72" spans="1:5" ht="38.25">
      <c r="A72" s="35" t="s">
        <v>55</v>
      </c>
      <c r="E72" s="39" t="s">
        <v>1392</v>
      </c>
    </row>
    <row r="73" spans="1:5" ht="12.75">
      <c r="A73" s="35" t="s">
        <v>56</v>
      </c>
      <c r="E73" s="40" t="s">
        <v>1367</v>
      </c>
    </row>
    <row r="74" spans="1:5" ht="229.5">
      <c r="A74" t="s">
        <v>58</v>
      </c>
      <c r="E74" s="39" t="s">
        <v>1393</v>
      </c>
    </row>
    <row r="75" spans="1:16" ht="12.75">
      <c r="A75" t="s">
        <v>49</v>
      </c>
      <c s="34" t="s">
        <v>114</v>
      </c>
      <c s="34" t="s">
        <v>1394</v>
      </c>
      <c s="35" t="s">
        <v>5</v>
      </c>
      <c s="6" t="s">
        <v>1395</v>
      </c>
      <c s="36" t="s">
        <v>427</v>
      </c>
      <c s="37">
        <v>5799.726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38.25">
      <c r="A76" s="35" t="s">
        <v>55</v>
      </c>
      <c r="E76" s="39" t="s">
        <v>1396</v>
      </c>
    </row>
    <row r="77" spans="1:5" ht="51">
      <c r="A77" s="35" t="s">
        <v>56</v>
      </c>
      <c r="E77" s="40" t="s">
        <v>1397</v>
      </c>
    </row>
    <row r="78" spans="1:5" ht="229.5">
      <c r="A78" t="s">
        <v>58</v>
      </c>
      <c r="E78" s="39" t="s">
        <v>1398</v>
      </c>
    </row>
    <row r="79" spans="1:13" ht="12.75">
      <c r="A79" t="s">
        <v>46</v>
      </c>
      <c r="C79" s="31" t="s">
        <v>27</v>
      </c>
      <c r="E79" s="33" t="s">
        <v>1228</v>
      </c>
      <c r="J79" s="32">
        <f>0</f>
      </c>
      <c s="32">
        <f>0</f>
      </c>
      <c s="32">
        <f>0+L80+L84+L88+L92+L96+L100+L104+L108+L112+L116+L120+L124+L128+L132+L136+L140+L144+L148</f>
      </c>
      <c s="32">
        <f>0+M80+M84+M88+M92+M96+M100+M104+M108+M112+M116+M120+M124+M128+M132+M136+M140+M144+M148</f>
      </c>
    </row>
    <row r="80" spans="1:16" ht="12.75">
      <c r="A80" t="s">
        <v>49</v>
      </c>
      <c s="34" t="s">
        <v>117</v>
      </c>
      <c s="34" t="s">
        <v>1399</v>
      </c>
      <c s="35" t="s">
        <v>5</v>
      </c>
      <c s="6" t="s">
        <v>1400</v>
      </c>
      <c s="36" t="s">
        <v>427</v>
      </c>
      <c s="37">
        <v>76.3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66</v>
      </c>
      <c>
        <f>(M80*21)/100</f>
      </c>
      <c t="s">
        <v>27</v>
      </c>
    </row>
    <row r="81" spans="1:5" ht="12.75">
      <c r="A81" s="35" t="s">
        <v>55</v>
      </c>
      <c r="E81" s="39" t="s">
        <v>1401</v>
      </c>
    </row>
    <row r="82" spans="1:5" ht="12.75">
      <c r="A82" s="35" t="s">
        <v>56</v>
      </c>
      <c r="E82" s="40" t="s">
        <v>1402</v>
      </c>
    </row>
    <row r="83" spans="1:5" ht="409.5">
      <c r="A83" t="s">
        <v>58</v>
      </c>
      <c r="E83" s="39" t="s">
        <v>1403</v>
      </c>
    </row>
    <row r="84" spans="1:16" ht="12.75">
      <c r="A84" t="s">
        <v>49</v>
      </c>
      <c s="34" t="s">
        <v>120</v>
      </c>
      <c s="34" t="s">
        <v>1404</v>
      </c>
      <c s="35" t="s">
        <v>5</v>
      </c>
      <c s="6" t="s">
        <v>1405</v>
      </c>
      <c s="36" t="s">
        <v>407</v>
      </c>
      <c s="37">
        <v>7.199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66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1406</v>
      </c>
    </row>
    <row r="87" spans="1:5" ht="267.75">
      <c r="A87" t="s">
        <v>58</v>
      </c>
      <c r="E87" s="39" t="s">
        <v>1407</v>
      </c>
    </row>
    <row r="88" spans="1:16" ht="12.75">
      <c r="A88" t="s">
        <v>49</v>
      </c>
      <c s="34" t="s">
        <v>123</v>
      </c>
      <c s="34" t="s">
        <v>1408</v>
      </c>
      <c s="35" t="s">
        <v>5</v>
      </c>
      <c s="6" t="s">
        <v>1409</v>
      </c>
      <c s="36" t="s">
        <v>407</v>
      </c>
      <c s="37">
        <v>7.748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66</v>
      </c>
      <c>
        <f>(M88*21)/100</f>
      </c>
      <c t="s">
        <v>27</v>
      </c>
    </row>
    <row r="89" spans="1:5" ht="25.5">
      <c r="A89" s="35" t="s">
        <v>55</v>
      </c>
      <c r="E89" s="39" t="s">
        <v>1410</v>
      </c>
    </row>
    <row r="90" spans="1:5" ht="12.75">
      <c r="A90" s="35" t="s">
        <v>56</v>
      </c>
      <c r="E90" s="40" t="s">
        <v>1411</v>
      </c>
    </row>
    <row r="91" spans="1:5" ht="38.25">
      <c r="A91" t="s">
        <v>58</v>
      </c>
      <c r="E91" s="39" t="s">
        <v>1412</v>
      </c>
    </row>
    <row r="92" spans="1:16" ht="12.75">
      <c r="A92" t="s">
        <v>49</v>
      </c>
      <c s="34" t="s">
        <v>126</v>
      </c>
      <c s="34" t="s">
        <v>1413</v>
      </c>
      <c s="35" t="s">
        <v>5</v>
      </c>
      <c s="6" t="s">
        <v>1414</v>
      </c>
      <c s="36" t="s">
        <v>65</v>
      </c>
      <c s="37">
        <v>92.5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66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1415</v>
      </c>
    </row>
    <row r="95" spans="1:5" ht="25.5">
      <c r="A95" t="s">
        <v>58</v>
      </c>
      <c r="E95" s="39" t="s">
        <v>1416</v>
      </c>
    </row>
    <row r="96" spans="1:16" ht="12.75">
      <c r="A96" t="s">
        <v>49</v>
      </c>
      <c s="34" t="s">
        <v>129</v>
      </c>
      <c s="34" t="s">
        <v>1417</v>
      </c>
      <c s="35" t="s">
        <v>5</v>
      </c>
      <c s="6" t="s">
        <v>1418</v>
      </c>
      <c s="36" t="s">
        <v>243</v>
      </c>
      <c s="37">
        <v>38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66</v>
      </c>
      <c>
        <f>(M96*21)/100</f>
      </c>
      <c t="s">
        <v>27</v>
      </c>
    </row>
    <row r="97" spans="1:5" ht="12.75">
      <c r="A97" s="35" t="s">
        <v>55</v>
      </c>
      <c r="E97" s="39" t="s">
        <v>1419</v>
      </c>
    </row>
    <row r="98" spans="1:5" ht="12.75">
      <c r="A98" s="35" t="s">
        <v>56</v>
      </c>
      <c r="E98" s="40" t="s">
        <v>1420</v>
      </c>
    </row>
    <row r="99" spans="1:5" ht="51">
      <c r="A99" t="s">
        <v>58</v>
      </c>
      <c r="E99" s="39" t="s">
        <v>1421</v>
      </c>
    </row>
    <row r="100" spans="1:16" ht="25.5">
      <c r="A100" t="s">
        <v>49</v>
      </c>
      <c s="34" t="s">
        <v>132</v>
      </c>
      <c s="34" t="s">
        <v>1422</v>
      </c>
      <c s="35" t="s">
        <v>5</v>
      </c>
      <c s="6" t="s">
        <v>1423</v>
      </c>
      <c s="36" t="s">
        <v>243</v>
      </c>
      <c s="37">
        <v>16.4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66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1424</v>
      </c>
    </row>
    <row r="103" spans="1:5" ht="63.75">
      <c r="A103" t="s">
        <v>58</v>
      </c>
      <c r="E103" s="39" t="s">
        <v>1425</v>
      </c>
    </row>
    <row r="104" spans="1:16" ht="25.5">
      <c r="A104" t="s">
        <v>49</v>
      </c>
      <c s="34" t="s">
        <v>135</v>
      </c>
      <c s="34" t="s">
        <v>1426</v>
      </c>
      <c s="35" t="s">
        <v>5</v>
      </c>
      <c s="6" t="s">
        <v>1427</v>
      </c>
      <c s="36" t="s">
        <v>243</v>
      </c>
      <c s="37">
        <v>177.1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66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51">
      <c r="A106" s="35" t="s">
        <v>56</v>
      </c>
      <c r="E106" s="40" t="s">
        <v>1428</v>
      </c>
    </row>
    <row r="107" spans="1:5" ht="63.75">
      <c r="A107" t="s">
        <v>58</v>
      </c>
      <c r="E107" s="39" t="s">
        <v>1425</v>
      </c>
    </row>
    <row r="108" spans="1:16" ht="25.5">
      <c r="A108" t="s">
        <v>49</v>
      </c>
      <c s="34" t="s">
        <v>138</v>
      </c>
      <c s="34" t="s">
        <v>1429</v>
      </c>
      <c s="35" t="s">
        <v>5</v>
      </c>
      <c s="6" t="s">
        <v>1430</v>
      </c>
      <c s="36" t="s">
        <v>243</v>
      </c>
      <c s="37">
        <v>19.5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66</v>
      </c>
      <c>
        <f>(M108*21)/100</f>
      </c>
      <c t="s">
        <v>27</v>
      </c>
    </row>
    <row r="109" spans="1:5" ht="12.75">
      <c r="A109" s="35" t="s">
        <v>55</v>
      </c>
      <c r="E109" s="39" t="s">
        <v>1431</v>
      </c>
    </row>
    <row r="110" spans="1:5" ht="12.75">
      <c r="A110" s="35" t="s">
        <v>56</v>
      </c>
      <c r="E110" s="40" t="s">
        <v>1432</v>
      </c>
    </row>
    <row r="111" spans="1:5" ht="63.75">
      <c r="A111" t="s">
        <v>58</v>
      </c>
      <c r="E111" s="39" t="s">
        <v>1425</v>
      </c>
    </row>
    <row r="112" spans="1:16" ht="12.75">
      <c r="A112" t="s">
        <v>49</v>
      </c>
      <c s="34" t="s">
        <v>141</v>
      </c>
      <c s="34" t="s">
        <v>1433</v>
      </c>
      <c s="35" t="s">
        <v>5</v>
      </c>
      <c s="6" t="s">
        <v>1434</v>
      </c>
      <c s="36" t="s">
        <v>243</v>
      </c>
      <c s="37">
        <v>47.72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66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1435</v>
      </c>
    </row>
    <row r="115" spans="1:5" ht="191.25">
      <c r="A115" t="s">
        <v>58</v>
      </c>
      <c r="E115" s="39" t="s">
        <v>1436</v>
      </c>
    </row>
    <row r="116" spans="1:16" ht="12.75">
      <c r="A116" t="s">
        <v>49</v>
      </c>
      <c s="34" t="s">
        <v>145</v>
      </c>
      <c s="34" t="s">
        <v>1437</v>
      </c>
      <c s="35" t="s">
        <v>5</v>
      </c>
      <c s="6" t="s">
        <v>1438</v>
      </c>
      <c s="36" t="s">
        <v>243</v>
      </c>
      <c s="37">
        <v>52.28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66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1439</v>
      </c>
    </row>
    <row r="119" spans="1:5" ht="191.25">
      <c r="A119" t="s">
        <v>58</v>
      </c>
      <c r="E119" s="39" t="s">
        <v>1436</v>
      </c>
    </row>
    <row r="120" spans="1:16" ht="12.75">
      <c r="A120" t="s">
        <v>49</v>
      </c>
      <c s="34" t="s">
        <v>148</v>
      </c>
      <c s="34" t="s">
        <v>1440</v>
      </c>
      <c s="35" t="s">
        <v>5</v>
      </c>
      <c s="6" t="s">
        <v>1441</v>
      </c>
      <c s="36" t="s">
        <v>243</v>
      </c>
      <c s="37">
        <v>159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66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1442</v>
      </c>
    </row>
    <row r="123" spans="1:5" ht="191.25">
      <c r="A123" t="s">
        <v>58</v>
      </c>
      <c r="E123" s="39" t="s">
        <v>1436</v>
      </c>
    </row>
    <row r="124" spans="1:16" ht="12.75">
      <c r="A124" t="s">
        <v>49</v>
      </c>
      <c s="34" t="s">
        <v>151</v>
      </c>
      <c s="34" t="s">
        <v>1443</v>
      </c>
      <c s="35" t="s">
        <v>5</v>
      </c>
      <c s="6" t="s">
        <v>1444</v>
      </c>
      <c s="36" t="s">
        <v>427</v>
      </c>
      <c s="37">
        <v>7.638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66</v>
      </c>
      <c>
        <f>(M124*21)/100</f>
      </c>
      <c t="s">
        <v>27</v>
      </c>
    </row>
    <row r="125" spans="1:5" ht="25.5">
      <c r="A125" s="35" t="s">
        <v>55</v>
      </c>
      <c r="E125" s="39" t="s">
        <v>1445</v>
      </c>
    </row>
    <row r="126" spans="1:5" ht="38.25">
      <c r="A126" s="35" t="s">
        <v>56</v>
      </c>
      <c r="E126" s="40" t="s">
        <v>1446</v>
      </c>
    </row>
    <row r="127" spans="1:5" ht="229.5">
      <c r="A127" t="s">
        <v>58</v>
      </c>
      <c r="E127" s="39" t="s">
        <v>1447</v>
      </c>
    </row>
    <row r="128" spans="1:16" ht="12.75">
      <c r="A128" t="s">
        <v>49</v>
      </c>
      <c s="34" t="s">
        <v>154</v>
      </c>
      <c s="34" t="s">
        <v>1237</v>
      </c>
      <c s="35" t="s">
        <v>5</v>
      </c>
      <c s="6" t="s">
        <v>1238</v>
      </c>
      <c s="36" t="s">
        <v>427</v>
      </c>
      <c s="37">
        <v>457.45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66</v>
      </c>
      <c>
        <f>(M128*21)/100</f>
      </c>
      <c t="s">
        <v>27</v>
      </c>
    </row>
    <row r="129" spans="1:5" ht="12.75">
      <c r="A129" s="35" t="s">
        <v>55</v>
      </c>
      <c r="E129" s="39" t="s">
        <v>1448</v>
      </c>
    </row>
    <row r="130" spans="1:5" ht="12.75">
      <c r="A130" s="35" t="s">
        <v>56</v>
      </c>
      <c r="E130" s="40" t="s">
        <v>1449</v>
      </c>
    </row>
    <row r="131" spans="1:5" ht="369.75">
      <c r="A131" t="s">
        <v>58</v>
      </c>
      <c r="E131" s="39" t="s">
        <v>1450</v>
      </c>
    </row>
    <row r="132" spans="1:16" ht="12.75">
      <c r="A132" t="s">
        <v>49</v>
      </c>
      <c s="34" t="s">
        <v>157</v>
      </c>
      <c s="34" t="s">
        <v>1241</v>
      </c>
      <c s="35" t="s">
        <v>5</v>
      </c>
      <c s="6" t="s">
        <v>1242</v>
      </c>
      <c s="36" t="s">
        <v>407</v>
      </c>
      <c s="37">
        <v>97.339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66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14.75">
      <c r="A134" s="35" t="s">
        <v>56</v>
      </c>
      <c r="E134" s="40" t="s">
        <v>1451</v>
      </c>
    </row>
    <row r="135" spans="1:5" ht="267.75">
      <c r="A135" t="s">
        <v>58</v>
      </c>
      <c r="E135" s="39" t="s">
        <v>1452</v>
      </c>
    </row>
    <row r="136" spans="1:16" ht="12.75">
      <c r="A136" t="s">
        <v>49</v>
      </c>
      <c s="34" t="s">
        <v>160</v>
      </c>
      <c s="34" t="s">
        <v>1453</v>
      </c>
      <c s="35" t="s">
        <v>5</v>
      </c>
      <c s="6" t="s">
        <v>1454</v>
      </c>
      <c s="36" t="s">
        <v>74</v>
      </c>
      <c s="37">
        <v>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66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1455</v>
      </c>
    </row>
    <row r="139" spans="1:5" ht="38.25">
      <c r="A139" t="s">
        <v>58</v>
      </c>
      <c r="E139" s="39" t="s">
        <v>1456</v>
      </c>
    </row>
    <row r="140" spans="1:16" ht="12.75">
      <c r="A140" t="s">
        <v>49</v>
      </c>
      <c s="34" t="s">
        <v>163</v>
      </c>
      <c s="34" t="s">
        <v>1457</v>
      </c>
      <c s="35" t="s">
        <v>5</v>
      </c>
      <c s="6" t="s">
        <v>1458</v>
      </c>
      <c s="36" t="s">
        <v>74</v>
      </c>
      <c s="37">
        <v>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66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1459</v>
      </c>
    </row>
    <row r="143" spans="1:5" ht="38.25">
      <c r="A143" t="s">
        <v>58</v>
      </c>
      <c r="E143" s="39" t="s">
        <v>1456</v>
      </c>
    </row>
    <row r="144" spans="1:16" ht="12.75">
      <c r="A144" t="s">
        <v>49</v>
      </c>
      <c s="34" t="s">
        <v>166</v>
      </c>
      <c s="34" t="s">
        <v>1460</v>
      </c>
      <c s="35" t="s">
        <v>5</v>
      </c>
      <c s="6" t="s">
        <v>1461</v>
      </c>
      <c s="36" t="s">
        <v>243</v>
      </c>
      <c s="37">
        <v>10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66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1462</v>
      </c>
    </row>
    <row r="147" spans="1:5" ht="38.25">
      <c r="A147" t="s">
        <v>58</v>
      </c>
      <c r="E147" s="39" t="s">
        <v>1463</v>
      </c>
    </row>
    <row r="148" spans="1:16" ht="12.75">
      <c r="A148" t="s">
        <v>49</v>
      </c>
      <c s="34" t="s">
        <v>169</v>
      </c>
      <c s="34" t="s">
        <v>1464</v>
      </c>
      <c s="35" t="s">
        <v>5</v>
      </c>
      <c s="6" t="s">
        <v>1465</v>
      </c>
      <c s="36" t="s">
        <v>427</v>
      </c>
      <c s="37">
        <v>36.756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66</v>
      </c>
      <c>
        <f>(M148*21)/100</f>
      </c>
      <c t="s">
        <v>27</v>
      </c>
    </row>
    <row r="149" spans="1:5" ht="12.75">
      <c r="A149" s="35" t="s">
        <v>55</v>
      </c>
      <c r="E149" s="39" t="s">
        <v>1466</v>
      </c>
    </row>
    <row r="150" spans="1:5" ht="12.75">
      <c r="A150" s="35" t="s">
        <v>56</v>
      </c>
      <c r="E150" s="40" t="s">
        <v>1467</v>
      </c>
    </row>
    <row r="151" spans="1:5" ht="38.25">
      <c r="A151" t="s">
        <v>58</v>
      </c>
      <c r="E151" s="39" t="s">
        <v>1468</v>
      </c>
    </row>
    <row r="152" spans="1:13" ht="12.75">
      <c r="A152" t="s">
        <v>46</v>
      </c>
      <c r="C152" s="31" t="s">
        <v>26</v>
      </c>
      <c r="E152" s="33" t="s">
        <v>1469</v>
      </c>
      <c r="J152" s="32">
        <f>0</f>
      </c>
      <c s="32">
        <f>0</f>
      </c>
      <c s="32">
        <f>0+L153+L157+L161+L165+L169+L173+L177+L181+L185+L189+L193+L197+L201+L205+L209+L213</f>
      </c>
      <c s="32">
        <f>0+M153+M157+M161+M165+M169+M173+M177+M181+M185+M189+M193+M197+M201+M205+M209+M213</f>
      </c>
    </row>
    <row r="153" spans="1:16" ht="12.75">
      <c r="A153" t="s">
        <v>49</v>
      </c>
      <c s="34" t="s">
        <v>172</v>
      </c>
      <c s="34" t="s">
        <v>1470</v>
      </c>
      <c s="35" t="s">
        <v>5</v>
      </c>
      <c s="6" t="s">
        <v>1471</v>
      </c>
      <c s="36" t="s">
        <v>925</v>
      </c>
      <c s="37">
        <v>39.536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66</v>
      </c>
      <c>
        <f>(M153*21)/100</f>
      </c>
      <c t="s">
        <v>27</v>
      </c>
    </row>
    <row r="154" spans="1:5" ht="12.75">
      <c r="A154" s="35" t="s">
        <v>55</v>
      </c>
      <c r="E154" s="39" t="s">
        <v>1472</v>
      </c>
    </row>
    <row r="155" spans="1:5" ht="12.75">
      <c r="A155" s="35" t="s">
        <v>56</v>
      </c>
      <c r="E155" s="40" t="s">
        <v>1473</v>
      </c>
    </row>
    <row r="156" spans="1:5" ht="25.5">
      <c r="A156" t="s">
        <v>58</v>
      </c>
      <c r="E156" s="39" t="s">
        <v>1474</v>
      </c>
    </row>
    <row r="157" spans="1:16" ht="12.75">
      <c r="A157" t="s">
        <v>49</v>
      </c>
      <c s="34" t="s">
        <v>175</v>
      </c>
      <c s="34" t="s">
        <v>1475</v>
      </c>
      <c s="35" t="s">
        <v>5</v>
      </c>
      <c s="6" t="s">
        <v>1476</v>
      </c>
      <c s="36" t="s">
        <v>427</v>
      </c>
      <c s="37">
        <v>0.315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66</v>
      </c>
      <c>
        <f>(M157*21)/100</f>
      </c>
      <c t="s">
        <v>27</v>
      </c>
    </row>
    <row r="158" spans="1:5" ht="12.75">
      <c r="A158" s="35" t="s">
        <v>55</v>
      </c>
      <c r="E158" s="39" t="s">
        <v>1477</v>
      </c>
    </row>
    <row r="159" spans="1:5" ht="12.75">
      <c r="A159" s="35" t="s">
        <v>56</v>
      </c>
      <c r="E159" s="40" t="s">
        <v>1478</v>
      </c>
    </row>
    <row r="160" spans="1:5" ht="382.5">
      <c r="A160" t="s">
        <v>58</v>
      </c>
      <c r="E160" s="39" t="s">
        <v>1479</v>
      </c>
    </row>
    <row r="161" spans="1:16" ht="12.75">
      <c r="A161" t="s">
        <v>49</v>
      </c>
      <c s="34" t="s">
        <v>178</v>
      </c>
      <c s="34" t="s">
        <v>1480</v>
      </c>
      <c s="35" t="s">
        <v>5</v>
      </c>
      <c s="6" t="s">
        <v>1481</v>
      </c>
      <c s="36" t="s">
        <v>407</v>
      </c>
      <c s="37">
        <v>0.055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66</v>
      </c>
      <c>
        <f>(M161*21)/100</f>
      </c>
      <c t="s">
        <v>27</v>
      </c>
    </row>
    <row r="162" spans="1:5" ht="12.75">
      <c r="A162" s="35" t="s">
        <v>55</v>
      </c>
      <c r="E162" s="39" t="s">
        <v>1482</v>
      </c>
    </row>
    <row r="163" spans="1:5" ht="12.75">
      <c r="A163" s="35" t="s">
        <v>56</v>
      </c>
      <c r="E163" s="40" t="s">
        <v>1483</v>
      </c>
    </row>
    <row r="164" spans="1:5" ht="242.25">
      <c r="A164" t="s">
        <v>58</v>
      </c>
      <c r="E164" s="39" t="s">
        <v>1484</v>
      </c>
    </row>
    <row r="165" spans="1:16" ht="12.75">
      <c r="A165" t="s">
        <v>49</v>
      </c>
      <c s="34" t="s">
        <v>181</v>
      </c>
      <c s="34" t="s">
        <v>1485</v>
      </c>
      <c s="35" t="s">
        <v>5</v>
      </c>
      <c s="6" t="s">
        <v>1486</v>
      </c>
      <c s="36" t="s">
        <v>427</v>
      </c>
      <c s="37">
        <v>237.28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66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1487</v>
      </c>
    </row>
    <row r="168" spans="1:5" ht="369.75">
      <c r="A168" t="s">
        <v>58</v>
      </c>
      <c r="E168" s="39" t="s">
        <v>1488</v>
      </c>
    </row>
    <row r="169" spans="1:16" ht="12.75">
      <c r="A169" t="s">
        <v>49</v>
      </c>
      <c s="34" t="s">
        <v>185</v>
      </c>
      <c s="34" t="s">
        <v>1489</v>
      </c>
      <c s="35" t="s">
        <v>5</v>
      </c>
      <c s="6" t="s">
        <v>1490</v>
      </c>
      <c s="36" t="s">
        <v>407</v>
      </c>
      <c s="37">
        <v>32.47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66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40.25">
      <c r="A171" s="35" t="s">
        <v>56</v>
      </c>
      <c r="E171" s="40" t="s">
        <v>1491</v>
      </c>
    </row>
    <row r="172" spans="1:5" ht="267.75">
      <c r="A172" t="s">
        <v>58</v>
      </c>
      <c r="E172" s="39" t="s">
        <v>1452</v>
      </c>
    </row>
    <row r="173" spans="1:16" ht="12.75">
      <c r="A173" t="s">
        <v>49</v>
      </c>
      <c s="34" t="s">
        <v>189</v>
      </c>
      <c s="34" t="s">
        <v>1492</v>
      </c>
      <c s="35" t="s">
        <v>5</v>
      </c>
      <c s="6" t="s">
        <v>1493</v>
      </c>
      <c s="36" t="s">
        <v>427</v>
      </c>
      <c s="37">
        <v>15.581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66</v>
      </c>
      <c>
        <f>(M173*21)/100</f>
      </c>
      <c t="s">
        <v>27</v>
      </c>
    </row>
    <row r="174" spans="1:5" ht="12.75">
      <c r="A174" s="35" t="s">
        <v>55</v>
      </c>
      <c r="E174" s="39" t="s">
        <v>1494</v>
      </c>
    </row>
    <row r="175" spans="1:5" ht="25.5">
      <c r="A175" s="35" t="s">
        <v>56</v>
      </c>
      <c r="E175" s="40" t="s">
        <v>1495</v>
      </c>
    </row>
    <row r="176" spans="1:5" ht="38.25">
      <c r="A176" t="s">
        <v>58</v>
      </c>
      <c r="E176" s="39" t="s">
        <v>1468</v>
      </c>
    </row>
    <row r="177" spans="1:16" ht="12.75">
      <c r="A177" t="s">
        <v>49</v>
      </c>
      <c s="34" t="s">
        <v>193</v>
      </c>
      <c s="34" t="s">
        <v>1496</v>
      </c>
      <c s="35" t="s">
        <v>5</v>
      </c>
      <c s="6" t="s">
        <v>1497</v>
      </c>
      <c s="36" t="s">
        <v>427</v>
      </c>
      <c s="37">
        <v>104.492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66</v>
      </c>
      <c>
        <f>(M177*21)/100</f>
      </c>
      <c t="s">
        <v>27</v>
      </c>
    </row>
    <row r="178" spans="1:5" ht="12.75">
      <c r="A178" s="35" t="s">
        <v>55</v>
      </c>
      <c r="E178" s="39" t="s">
        <v>1498</v>
      </c>
    </row>
    <row r="179" spans="1:5" ht="51">
      <c r="A179" s="35" t="s">
        <v>56</v>
      </c>
      <c r="E179" s="40" t="s">
        <v>1499</v>
      </c>
    </row>
    <row r="180" spans="1:5" ht="242.25">
      <c r="A180" t="s">
        <v>58</v>
      </c>
      <c r="E180" s="39" t="s">
        <v>1500</v>
      </c>
    </row>
    <row r="181" spans="1:16" ht="12.75">
      <c r="A181" t="s">
        <v>49</v>
      </c>
      <c s="34" t="s">
        <v>196</v>
      </c>
      <c s="34" t="s">
        <v>1501</v>
      </c>
      <c s="35" t="s">
        <v>5</v>
      </c>
      <c s="6" t="s">
        <v>1502</v>
      </c>
      <c s="36" t="s">
        <v>407</v>
      </c>
      <c s="37">
        <v>4.18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66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25.5">
      <c r="A183" s="35" t="s">
        <v>56</v>
      </c>
      <c r="E183" s="40" t="s">
        <v>1503</v>
      </c>
    </row>
    <row r="184" spans="1:5" ht="267.75">
      <c r="A184" t="s">
        <v>58</v>
      </c>
      <c r="E184" s="39" t="s">
        <v>1452</v>
      </c>
    </row>
    <row r="185" spans="1:16" ht="12.75">
      <c r="A185" t="s">
        <v>49</v>
      </c>
      <c s="34" t="s">
        <v>199</v>
      </c>
      <c s="34" t="s">
        <v>1504</v>
      </c>
      <c s="35" t="s">
        <v>5</v>
      </c>
      <c s="6" t="s">
        <v>1505</v>
      </c>
      <c s="36" t="s">
        <v>243</v>
      </c>
      <c s="37">
        <v>43.5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66</v>
      </c>
      <c>
        <f>(M185*21)/100</f>
      </c>
      <c t="s">
        <v>27</v>
      </c>
    </row>
    <row r="186" spans="1:5" ht="38.25">
      <c r="A186" s="35" t="s">
        <v>55</v>
      </c>
      <c r="E186" s="39" t="s">
        <v>1506</v>
      </c>
    </row>
    <row r="187" spans="1:5" ht="12.75">
      <c r="A187" s="35" t="s">
        <v>56</v>
      </c>
      <c r="E187" s="40" t="s">
        <v>1507</v>
      </c>
    </row>
    <row r="188" spans="1:5" ht="38.25">
      <c r="A188" t="s">
        <v>58</v>
      </c>
      <c r="E188" s="39" t="s">
        <v>1508</v>
      </c>
    </row>
    <row r="189" spans="1:16" ht="12.75">
      <c r="A189" t="s">
        <v>49</v>
      </c>
      <c s="34" t="s">
        <v>202</v>
      </c>
      <c s="34" t="s">
        <v>1509</v>
      </c>
      <c s="35" t="s">
        <v>5</v>
      </c>
      <c s="6" t="s">
        <v>1510</v>
      </c>
      <c s="36" t="s">
        <v>65</v>
      </c>
      <c s="37">
        <v>54.65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66</v>
      </c>
      <c>
        <f>(M189*21)/100</f>
      </c>
      <c t="s">
        <v>27</v>
      </c>
    </row>
    <row r="190" spans="1:5" ht="25.5">
      <c r="A190" s="35" t="s">
        <v>55</v>
      </c>
      <c r="E190" s="39" t="s">
        <v>1511</v>
      </c>
    </row>
    <row r="191" spans="1:5" ht="12.75">
      <c r="A191" s="35" t="s">
        <v>56</v>
      </c>
      <c r="E191" s="40" t="s">
        <v>1512</v>
      </c>
    </row>
    <row r="192" spans="1:5" ht="409.5">
      <c r="A192" t="s">
        <v>58</v>
      </c>
      <c r="E192" s="39" t="s">
        <v>1513</v>
      </c>
    </row>
    <row r="193" spans="1:16" ht="12.75">
      <c r="A193" t="s">
        <v>49</v>
      </c>
      <c s="34" t="s">
        <v>205</v>
      </c>
      <c s="34" t="s">
        <v>1514</v>
      </c>
      <c s="35" t="s">
        <v>62</v>
      </c>
      <c s="6" t="s">
        <v>1515</v>
      </c>
      <c s="36" t="s">
        <v>243</v>
      </c>
      <c s="37">
        <v>44.26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66</v>
      </c>
      <c>
        <f>(M193*21)/100</f>
      </c>
      <c t="s">
        <v>27</v>
      </c>
    </row>
    <row r="194" spans="1:5" ht="76.5">
      <c r="A194" s="35" t="s">
        <v>55</v>
      </c>
      <c r="E194" s="39" t="s">
        <v>1516</v>
      </c>
    </row>
    <row r="195" spans="1:5" ht="12.75">
      <c r="A195" s="35" t="s">
        <v>56</v>
      </c>
      <c r="E195" s="40" t="s">
        <v>1517</v>
      </c>
    </row>
    <row r="196" spans="1:5" ht="293.25">
      <c r="A196" t="s">
        <v>58</v>
      </c>
      <c r="E196" s="39" t="s">
        <v>1518</v>
      </c>
    </row>
    <row r="197" spans="1:16" ht="12.75">
      <c r="A197" t="s">
        <v>49</v>
      </c>
      <c s="34" t="s">
        <v>209</v>
      </c>
      <c s="34" t="s">
        <v>1514</v>
      </c>
      <c s="35" t="s">
        <v>27</v>
      </c>
      <c s="6" t="s">
        <v>1519</v>
      </c>
      <c s="36" t="s">
        <v>243</v>
      </c>
      <c s="37">
        <v>43.035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66</v>
      </c>
      <c>
        <f>(M197*21)/100</f>
      </c>
      <c t="s">
        <v>27</v>
      </c>
    </row>
    <row r="198" spans="1:5" ht="63.75">
      <c r="A198" s="35" t="s">
        <v>55</v>
      </c>
      <c r="E198" s="39" t="s">
        <v>1520</v>
      </c>
    </row>
    <row r="199" spans="1:5" ht="12.75">
      <c r="A199" s="35" t="s">
        <v>56</v>
      </c>
      <c r="E199" s="40" t="s">
        <v>1521</v>
      </c>
    </row>
    <row r="200" spans="1:5" ht="293.25">
      <c r="A200" t="s">
        <v>58</v>
      </c>
      <c r="E200" s="39" t="s">
        <v>1518</v>
      </c>
    </row>
    <row r="201" spans="1:16" ht="12.75">
      <c r="A201" t="s">
        <v>49</v>
      </c>
      <c s="34" t="s">
        <v>212</v>
      </c>
      <c s="34" t="s">
        <v>1514</v>
      </c>
      <c s="35" t="s">
        <v>26</v>
      </c>
      <c s="6" t="s">
        <v>1522</v>
      </c>
      <c s="36" t="s">
        <v>243</v>
      </c>
      <c s="37">
        <v>8.255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66</v>
      </c>
      <c>
        <f>(M201*21)/100</f>
      </c>
      <c t="s">
        <v>27</v>
      </c>
    </row>
    <row r="202" spans="1:5" ht="63.75">
      <c r="A202" s="35" t="s">
        <v>55</v>
      </c>
      <c r="E202" s="39" t="s">
        <v>1523</v>
      </c>
    </row>
    <row r="203" spans="1:5" ht="12.75">
      <c r="A203" s="35" t="s">
        <v>56</v>
      </c>
      <c r="E203" s="40" t="s">
        <v>1524</v>
      </c>
    </row>
    <row r="204" spans="1:5" ht="293.25">
      <c r="A204" t="s">
        <v>58</v>
      </c>
      <c r="E204" s="39" t="s">
        <v>1518</v>
      </c>
    </row>
    <row r="205" spans="1:16" ht="12.75">
      <c r="A205" t="s">
        <v>49</v>
      </c>
      <c s="34" t="s">
        <v>215</v>
      </c>
      <c s="34" t="s">
        <v>1514</v>
      </c>
      <c s="35" t="s">
        <v>75</v>
      </c>
      <c s="6" t="s">
        <v>1525</v>
      </c>
      <c s="36" t="s">
        <v>243</v>
      </c>
      <c s="37">
        <v>7.4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66</v>
      </c>
      <c>
        <f>(M205*21)/100</f>
      </c>
      <c t="s">
        <v>27</v>
      </c>
    </row>
    <row r="206" spans="1:5" ht="63.75">
      <c r="A206" s="35" t="s">
        <v>55</v>
      </c>
      <c r="E206" s="39" t="s">
        <v>1526</v>
      </c>
    </row>
    <row r="207" spans="1:5" ht="12.75">
      <c r="A207" s="35" t="s">
        <v>56</v>
      </c>
      <c r="E207" s="40" t="s">
        <v>1527</v>
      </c>
    </row>
    <row r="208" spans="1:5" ht="293.25">
      <c r="A208" t="s">
        <v>58</v>
      </c>
      <c r="E208" s="39" t="s">
        <v>1518</v>
      </c>
    </row>
    <row r="209" spans="1:16" ht="12.75">
      <c r="A209" t="s">
        <v>49</v>
      </c>
      <c s="34" t="s">
        <v>218</v>
      </c>
      <c s="34" t="s">
        <v>1514</v>
      </c>
      <c s="35" t="s">
        <v>79</v>
      </c>
      <c s="6" t="s">
        <v>1528</v>
      </c>
      <c s="36" t="s">
        <v>243</v>
      </c>
      <c s="37">
        <v>4.35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66</v>
      </c>
      <c>
        <f>(M209*21)/100</f>
      </c>
      <c t="s">
        <v>27</v>
      </c>
    </row>
    <row r="210" spans="1:5" ht="63.75">
      <c r="A210" s="35" t="s">
        <v>55</v>
      </c>
      <c r="E210" s="39" t="s">
        <v>1529</v>
      </c>
    </row>
    <row r="211" spans="1:5" ht="12.75">
      <c r="A211" s="35" t="s">
        <v>56</v>
      </c>
      <c r="E211" s="40" t="s">
        <v>1530</v>
      </c>
    </row>
    <row r="212" spans="1:5" ht="293.25">
      <c r="A212" t="s">
        <v>58</v>
      </c>
      <c r="E212" s="39" t="s">
        <v>1518</v>
      </c>
    </row>
    <row r="213" spans="1:16" ht="12.75">
      <c r="A213" t="s">
        <v>49</v>
      </c>
      <c s="34" t="s">
        <v>221</v>
      </c>
      <c s="34" t="s">
        <v>1514</v>
      </c>
      <c s="35" t="s">
        <v>60</v>
      </c>
      <c s="6" t="s">
        <v>1531</v>
      </c>
      <c s="36" t="s">
        <v>243</v>
      </c>
      <c s="37">
        <v>0.9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66</v>
      </c>
      <c>
        <f>(M213*21)/100</f>
      </c>
      <c t="s">
        <v>27</v>
      </c>
    </row>
    <row r="214" spans="1:5" ht="63.75">
      <c r="A214" s="35" t="s">
        <v>55</v>
      </c>
      <c r="E214" s="39" t="s">
        <v>1532</v>
      </c>
    </row>
    <row r="215" spans="1:5" ht="12.75">
      <c r="A215" s="35" t="s">
        <v>56</v>
      </c>
      <c r="E215" s="40" t="s">
        <v>1533</v>
      </c>
    </row>
    <row r="216" spans="1:5" ht="12.75">
      <c r="A216" t="s">
        <v>58</v>
      </c>
      <c r="E216" s="39" t="s">
        <v>5</v>
      </c>
    </row>
    <row r="217" spans="1:13" ht="12.75">
      <c r="A217" t="s">
        <v>46</v>
      </c>
      <c r="C217" s="31" t="s">
        <v>75</v>
      </c>
      <c r="E217" s="33" t="s">
        <v>1534</v>
      </c>
      <c r="J217" s="32">
        <f>0</f>
      </c>
      <c s="32">
        <f>0</f>
      </c>
      <c s="32">
        <f>0+L218+L222+L226+L230+L234+L238+L242+L246+L250+L254+L258+L262+L266+L270+L274+L278+L282+L286</f>
      </c>
      <c s="32">
        <f>0+M218+M222+M226+M230+M234+M238+M242+M246+M250+M254+M258+M262+M266+M270+M274+M278+M282+M286</f>
      </c>
    </row>
    <row r="218" spans="1:16" ht="12.75">
      <c r="A218" t="s">
        <v>49</v>
      </c>
      <c s="34" t="s">
        <v>224</v>
      </c>
      <c s="34" t="s">
        <v>1535</v>
      </c>
      <c s="35" t="s">
        <v>5</v>
      </c>
      <c s="6" t="s">
        <v>1536</v>
      </c>
      <c s="36" t="s">
        <v>427</v>
      </c>
      <c s="37">
        <v>32.59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66</v>
      </c>
      <c>
        <f>(M218*21)/100</f>
      </c>
      <c t="s">
        <v>27</v>
      </c>
    </row>
    <row r="219" spans="1:5" ht="12.75">
      <c r="A219" s="35" t="s">
        <v>55</v>
      </c>
      <c r="E219" s="39" t="s">
        <v>1537</v>
      </c>
    </row>
    <row r="220" spans="1:5" ht="12.75">
      <c r="A220" s="35" t="s">
        <v>56</v>
      </c>
      <c r="E220" s="40" t="s">
        <v>1538</v>
      </c>
    </row>
    <row r="221" spans="1:5" ht="369.75">
      <c r="A221" t="s">
        <v>58</v>
      </c>
      <c r="E221" s="39" t="s">
        <v>1488</v>
      </c>
    </row>
    <row r="222" spans="1:16" ht="12.75">
      <c r="A222" t="s">
        <v>49</v>
      </c>
      <c s="34" t="s">
        <v>227</v>
      </c>
      <c s="34" t="s">
        <v>1539</v>
      </c>
      <c s="35" t="s">
        <v>5</v>
      </c>
      <c s="6" t="s">
        <v>1540</v>
      </c>
      <c s="36" t="s">
        <v>427</v>
      </c>
      <c s="37">
        <v>1521.69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66</v>
      </c>
      <c>
        <f>(M222*21)/100</f>
      </c>
      <c t="s">
        <v>27</v>
      </c>
    </row>
    <row r="223" spans="1:5" ht="12.75">
      <c r="A223" s="35" t="s">
        <v>55</v>
      </c>
      <c r="E223" s="39" t="s">
        <v>1541</v>
      </c>
    </row>
    <row r="224" spans="1:5" ht="12.75">
      <c r="A224" s="35" t="s">
        <v>56</v>
      </c>
      <c r="E224" s="40" t="s">
        <v>1542</v>
      </c>
    </row>
    <row r="225" spans="1:5" ht="369.75">
      <c r="A225" t="s">
        <v>58</v>
      </c>
      <c r="E225" s="39" t="s">
        <v>1488</v>
      </c>
    </row>
    <row r="226" spans="1:16" ht="12.75">
      <c r="A226" t="s">
        <v>49</v>
      </c>
      <c s="34" t="s">
        <v>230</v>
      </c>
      <c s="34" t="s">
        <v>1543</v>
      </c>
      <c s="35" t="s">
        <v>5</v>
      </c>
      <c s="6" t="s">
        <v>1544</v>
      </c>
      <c s="36" t="s">
        <v>407</v>
      </c>
      <c s="37">
        <v>346.683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66</v>
      </c>
      <c>
        <f>(M226*21)/100</f>
      </c>
      <c t="s">
        <v>27</v>
      </c>
    </row>
    <row r="227" spans="1:5" ht="12.75">
      <c r="A227" s="35" t="s">
        <v>55</v>
      </c>
      <c r="E227" s="39" t="s">
        <v>1545</v>
      </c>
    </row>
    <row r="228" spans="1:5" ht="25.5">
      <c r="A228" s="35" t="s">
        <v>56</v>
      </c>
      <c r="E228" s="40" t="s">
        <v>1546</v>
      </c>
    </row>
    <row r="229" spans="1:5" ht="267.75">
      <c r="A229" t="s">
        <v>58</v>
      </c>
      <c r="E229" s="39" t="s">
        <v>1547</v>
      </c>
    </row>
    <row r="230" spans="1:16" ht="12.75">
      <c r="A230" t="s">
        <v>49</v>
      </c>
      <c s="34" t="s">
        <v>234</v>
      </c>
      <c s="34" t="s">
        <v>1548</v>
      </c>
      <c s="35" t="s">
        <v>5</v>
      </c>
      <c s="6" t="s">
        <v>1549</v>
      </c>
      <c s="36" t="s">
        <v>243</v>
      </c>
      <c s="37">
        <v>43.65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66</v>
      </c>
      <c>
        <f>(M230*21)/100</f>
      </c>
      <c t="s">
        <v>27</v>
      </c>
    </row>
    <row r="231" spans="1:5" ht="12.75">
      <c r="A231" s="35" t="s">
        <v>55</v>
      </c>
      <c r="E231" s="39" t="s">
        <v>1550</v>
      </c>
    </row>
    <row r="232" spans="1:5" ht="12.75">
      <c r="A232" s="35" t="s">
        <v>56</v>
      </c>
      <c r="E232" s="40" t="s">
        <v>1551</v>
      </c>
    </row>
    <row r="233" spans="1:5" ht="51">
      <c r="A233" t="s">
        <v>58</v>
      </c>
      <c r="E233" s="39" t="s">
        <v>1552</v>
      </c>
    </row>
    <row r="234" spans="1:16" ht="12.75">
      <c r="A234" t="s">
        <v>49</v>
      </c>
      <c s="34" t="s">
        <v>237</v>
      </c>
      <c s="34" t="s">
        <v>1553</v>
      </c>
      <c s="35" t="s">
        <v>5</v>
      </c>
      <c s="6" t="s">
        <v>1554</v>
      </c>
      <c s="36" t="s">
        <v>74</v>
      </c>
      <c s="37">
        <v>4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66</v>
      </c>
      <c>
        <f>(M234*21)/100</f>
      </c>
      <c t="s">
        <v>27</v>
      </c>
    </row>
    <row r="235" spans="1:5" ht="12.75">
      <c r="A235" s="35" t="s">
        <v>55</v>
      </c>
      <c r="E235" s="39" t="s">
        <v>5</v>
      </c>
    </row>
    <row r="236" spans="1:5" ht="12.75">
      <c r="A236" s="35" t="s">
        <v>56</v>
      </c>
      <c r="E236" s="40" t="s">
        <v>1555</v>
      </c>
    </row>
    <row r="237" spans="1:5" ht="229.5">
      <c r="A237" t="s">
        <v>58</v>
      </c>
      <c r="E237" s="39" t="s">
        <v>1556</v>
      </c>
    </row>
    <row r="238" spans="1:16" ht="12.75">
      <c r="A238" t="s">
        <v>49</v>
      </c>
      <c s="34" t="s">
        <v>240</v>
      </c>
      <c s="34" t="s">
        <v>1557</v>
      </c>
      <c s="35" t="s">
        <v>62</v>
      </c>
      <c s="6" t="s">
        <v>1558</v>
      </c>
      <c s="36" t="s">
        <v>427</v>
      </c>
      <c s="37">
        <v>7.036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66</v>
      </c>
      <c>
        <f>(M238*21)/100</f>
      </c>
      <c t="s">
        <v>27</v>
      </c>
    </row>
    <row r="239" spans="1:5" ht="12.75">
      <c r="A239" s="35" t="s">
        <v>55</v>
      </c>
      <c r="E239" s="39" t="s">
        <v>1559</v>
      </c>
    </row>
    <row r="240" spans="1:5" ht="38.25">
      <c r="A240" s="35" t="s">
        <v>56</v>
      </c>
      <c r="E240" s="40" t="s">
        <v>1560</v>
      </c>
    </row>
    <row r="241" spans="1:5" ht="38.25">
      <c r="A241" t="s">
        <v>58</v>
      </c>
      <c r="E241" s="39" t="s">
        <v>1468</v>
      </c>
    </row>
    <row r="242" spans="1:16" ht="12.75">
      <c r="A242" t="s">
        <v>49</v>
      </c>
      <c s="34" t="s">
        <v>244</v>
      </c>
      <c s="34" t="s">
        <v>1557</v>
      </c>
      <c s="35" t="s">
        <v>27</v>
      </c>
      <c s="6" t="s">
        <v>1558</v>
      </c>
      <c s="36" t="s">
        <v>427</v>
      </c>
      <c s="37">
        <v>1.923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66</v>
      </c>
      <c>
        <f>(M242*21)/100</f>
      </c>
      <c t="s">
        <v>27</v>
      </c>
    </row>
    <row r="243" spans="1:5" ht="12.75">
      <c r="A243" s="35" t="s">
        <v>55</v>
      </c>
      <c r="E243" s="39" t="s">
        <v>1561</v>
      </c>
    </row>
    <row r="244" spans="1:5" ht="12.75">
      <c r="A244" s="35" t="s">
        <v>56</v>
      </c>
      <c r="E244" s="40" t="s">
        <v>1562</v>
      </c>
    </row>
    <row r="245" spans="1:5" ht="38.25">
      <c r="A245" t="s">
        <v>58</v>
      </c>
      <c r="E245" s="39" t="s">
        <v>1468</v>
      </c>
    </row>
    <row r="246" spans="1:16" ht="12.75">
      <c r="A246" t="s">
        <v>49</v>
      </c>
      <c s="34" t="s">
        <v>247</v>
      </c>
      <c s="34" t="s">
        <v>1563</v>
      </c>
      <c s="35" t="s">
        <v>5</v>
      </c>
      <c s="6" t="s">
        <v>1564</v>
      </c>
      <c s="36" t="s">
        <v>427</v>
      </c>
      <c s="37">
        <v>104.548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66</v>
      </c>
      <c>
        <f>(M246*21)/100</f>
      </c>
      <c t="s">
        <v>27</v>
      </c>
    </row>
    <row r="247" spans="1:5" ht="12.75">
      <c r="A247" s="35" t="s">
        <v>55</v>
      </c>
      <c r="E247" s="39" t="s">
        <v>1565</v>
      </c>
    </row>
    <row r="248" spans="1:5" ht="38.25">
      <c r="A248" s="35" t="s">
        <v>56</v>
      </c>
      <c r="E248" s="40" t="s">
        <v>1566</v>
      </c>
    </row>
    <row r="249" spans="1:5" ht="369.75">
      <c r="A249" t="s">
        <v>58</v>
      </c>
      <c r="E249" s="39" t="s">
        <v>1567</v>
      </c>
    </row>
    <row r="250" spans="1:16" ht="12.75">
      <c r="A250" t="s">
        <v>49</v>
      </c>
      <c s="34" t="s">
        <v>250</v>
      </c>
      <c s="34" t="s">
        <v>1568</v>
      </c>
      <c s="35" t="s">
        <v>5</v>
      </c>
      <c s="6" t="s">
        <v>1569</v>
      </c>
      <c s="36" t="s">
        <v>427</v>
      </c>
      <c s="37">
        <v>151.902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66</v>
      </c>
      <c>
        <f>(M250*21)/100</f>
      </c>
      <c t="s">
        <v>27</v>
      </c>
    </row>
    <row r="251" spans="1:5" ht="12.75">
      <c r="A251" s="35" t="s">
        <v>55</v>
      </c>
      <c r="E251" s="39" t="s">
        <v>1570</v>
      </c>
    </row>
    <row r="252" spans="1:5" ht="38.25">
      <c r="A252" s="35" t="s">
        <v>56</v>
      </c>
      <c r="E252" s="40" t="s">
        <v>1571</v>
      </c>
    </row>
    <row r="253" spans="1:5" ht="38.25">
      <c r="A253" t="s">
        <v>58</v>
      </c>
      <c r="E253" s="39" t="s">
        <v>1572</v>
      </c>
    </row>
    <row r="254" spans="1:16" ht="12.75">
      <c r="A254" t="s">
        <v>49</v>
      </c>
      <c s="34" t="s">
        <v>253</v>
      </c>
      <c s="34" t="s">
        <v>1573</v>
      </c>
      <c s="35" t="s">
        <v>5</v>
      </c>
      <c s="6" t="s">
        <v>1574</v>
      </c>
      <c s="36" t="s">
        <v>427</v>
      </c>
      <c s="37">
        <v>162.59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66</v>
      </c>
      <c>
        <f>(M254*21)/100</f>
      </c>
      <c t="s">
        <v>27</v>
      </c>
    </row>
    <row r="255" spans="1:5" ht="12.75">
      <c r="A255" s="35" t="s">
        <v>55</v>
      </c>
      <c r="E255" s="39" t="s">
        <v>1575</v>
      </c>
    </row>
    <row r="256" spans="1:5" ht="51">
      <c r="A256" s="35" t="s">
        <v>56</v>
      </c>
      <c r="E256" s="40" t="s">
        <v>1576</v>
      </c>
    </row>
    <row r="257" spans="1:5" ht="369.75">
      <c r="A257" t="s">
        <v>58</v>
      </c>
      <c r="E257" s="39" t="s">
        <v>1488</v>
      </c>
    </row>
    <row r="258" spans="1:16" ht="12.75">
      <c r="A258" t="s">
        <v>49</v>
      </c>
      <c s="34" t="s">
        <v>256</v>
      </c>
      <c s="34" t="s">
        <v>1577</v>
      </c>
      <c s="35" t="s">
        <v>5</v>
      </c>
      <c s="6" t="s">
        <v>1578</v>
      </c>
      <c s="36" t="s">
        <v>407</v>
      </c>
      <c s="37">
        <v>10.822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66</v>
      </c>
      <c>
        <f>(M258*21)/100</f>
      </c>
      <c t="s">
        <v>27</v>
      </c>
    </row>
    <row r="259" spans="1:5" ht="12.75">
      <c r="A259" s="35" t="s">
        <v>55</v>
      </c>
      <c r="E259" s="39" t="s">
        <v>1579</v>
      </c>
    </row>
    <row r="260" spans="1:5" ht="12.75">
      <c r="A260" s="35" t="s">
        <v>56</v>
      </c>
      <c r="E260" s="40" t="s">
        <v>1580</v>
      </c>
    </row>
    <row r="261" spans="1:5" ht="178.5">
      <c r="A261" t="s">
        <v>58</v>
      </c>
      <c r="E261" s="39" t="s">
        <v>1581</v>
      </c>
    </row>
    <row r="262" spans="1:16" ht="12.75">
      <c r="A262" t="s">
        <v>49</v>
      </c>
      <c s="34" t="s">
        <v>259</v>
      </c>
      <c s="34" t="s">
        <v>1582</v>
      </c>
      <c s="35" t="s">
        <v>5</v>
      </c>
      <c s="6" t="s">
        <v>1583</v>
      </c>
      <c s="36" t="s">
        <v>427</v>
      </c>
      <c s="37">
        <v>0.452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66</v>
      </c>
      <c>
        <f>(M262*21)/100</f>
      </c>
      <c t="s">
        <v>27</v>
      </c>
    </row>
    <row r="263" spans="1:5" ht="12.75">
      <c r="A263" s="35" t="s">
        <v>55</v>
      </c>
      <c r="E263" s="39" t="s">
        <v>1584</v>
      </c>
    </row>
    <row r="264" spans="1:5" ht="12.75">
      <c r="A264" s="35" t="s">
        <v>56</v>
      </c>
      <c r="E264" s="40" t="s">
        <v>1585</v>
      </c>
    </row>
    <row r="265" spans="1:5" ht="38.25">
      <c r="A265" t="s">
        <v>58</v>
      </c>
      <c r="E265" s="39" t="s">
        <v>1586</v>
      </c>
    </row>
    <row r="266" spans="1:16" ht="12.75">
      <c r="A266" t="s">
        <v>49</v>
      </c>
      <c s="34" t="s">
        <v>262</v>
      </c>
      <c s="34" t="s">
        <v>1587</v>
      </c>
      <c s="35" t="s">
        <v>5</v>
      </c>
      <c s="6" t="s">
        <v>1588</v>
      </c>
      <c s="36" t="s">
        <v>427</v>
      </c>
      <c s="37">
        <v>78.216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66</v>
      </c>
      <c>
        <f>(M266*21)/100</f>
      </c>
      <c t="s">
        <v>27</v>
      </c>
    </row>
    <row r="267" spans="1:5" ht="12.75">
      <c r="A267" s="35" t="s">
        <v>55</v>
      </c>
      <c r="E267" s="39" t="s">
        <v>1589</v>
      </c>
    </row>
    <row r="268" spans="1:5" ht="38.25">
      <c r="A268" s="35" t="s">
        <v>56</v>
      </c>
      <c r="E268" s="40" t="s">
        <v>1590</v>
      </c>
    </row>
    <row r="269" spans="1:5" ht="102">
      <c r="A269" t="s">
        <v>58</v>
      </c>
      <c r="E269" s="39" t="s">
        <v>1591</v>
      </c>
    </row>
    <row r="270" spans="1:16" ht="12.75">
      <c r="A270" t="s">
        <v>49</v>
      </c>
      <c s="34" t="s">
        <v>265</v>
      </c>
      <c s="34" t="s">
        <v>1592</v>
      </c>
      <c s="35" t="s">
        <v>5</v>
      </c>
      <c s="6" t="s">
        <v>1593</v>
      </c>
      <c s="36" t="s">
        <v>65</v>
      </c>
      <c s="37">
        <v>74.56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66</v>
      </c>
      <c>
        <f>(M270*21)/100</f>
      </c>
      <c t="s">
        <v>27</v>
      </c>
    </row>
    <row r="271" spans="1:5" ht="12.75">
      <c r="A271" s="35" t="s">
        <v>55</v>
      </c>
      <c r="E271" s="39" t="s">
        <v>1594</v>
      </c>
    </row>
    <row r="272" spans="1:5" ht="12.75">
      <c r="A272" s="35" t="s">
        <v>56</v>
      </c>
      <c r="E272" s="40" t="s">
        <v>1595</v>
      </c>
    </row>
    <row r="273" spans="1:5" ht="89.25">
      <c r="A273" t="s">
        <v>58</v>
      </c>
      <c r="E273" s="39" t="s">
        <v>1596</v>
      </c>
    </row>
    <row r="274" spans="1:16" ht="12.75">
      <c r="A274" t="s">
        <v>49</v>
      </c>
      <c s="34" t="s">
        <v>268</v>
      </c>
      <c s="34" t="s">
        <v>1597</v>
      </c>
      <c s="35" t="s">
        <v>5</v>
      </c>
      <c s="6" t="s">
        <v>1598</v>
      </c>
      <c s="36" t="s">
        <v>65</v>
      </c>
      <c s="37">
        <v>2353.786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66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40.25">
      <c r="A276" s="35" t="s">
        <v>56</v>
      </c>
      <c r="E276" s="40" t="s">
        <v>1599</v>
      </c>
    </row>
    <row r="277" spans="1:5" ht="76.5">
      <c r="A277" t="s">
        <v>58</v>
      </c>
      <c r="E277" s="39" t="s">
        <v>1600</v>
      </c>
    </row>
    <row r="278" spans="1:16" ht="12.75">
      <c r="A278" t="s">
        <v>49</v>
      </c>
      <c s="34" t="s">
        <v>271</v>
      </c>
      <c s="34" t="s">
        <v>1601</v>
      </c>
      <c s="35" t="s">
        <v>5</v>
      </c>
      <c s="6" t="s">
        <v>1602</v>
      </c>
      <c s="36" t="s">
        <v>243</v>
      </c>
      <c s="37">
        <v>114.5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66</v>
      </c>
      <c>
        <f>(M278*21)/100</f>
      </c>
      <c t="s">
        <v>27</v>
      </c>
    </row>
    <row r="279" spans="1:5" ht="12.75">
      <c r="A279" s="35" t="s">
        <v>55</v>
      </c>
      <c r="E279" s="39" t="s">
        <v>1603</v>
      </c>
    </row>
    <row r="280" spans="1:5" ht="12.75">
      <c r="A280" s="35" t="s">
        <v>56</v>
      </c>
      <c r="E280" s="40" t="s">
        <v>1604</v>
      </c>
    </row>
    <row r="281" spans="1:5" ht="38.25">
      <c r="A281" t="s">
        <v>58</v>
      </c>
      <c r="E281" s="39" t="s">
        <v>1468</v>
      </c>
    </row>
    <row r="282" spans="1:16" ht="12.75">
      <c r="A282" t="s">
        <v>49</v>
      </c>
      <c s="34" t="s">
        <v>274</v>
      </c>
      <c s="34" t="s">
        <v>1605</v>
      </c>
      <c s="35" t="s">
        <v>5</v>
      </c>
      <c s="6" t="s">
        <v>1606</v>
      </c>
      <c s="36" t="s">
        <v>427</v>
      </c>
      <c s="37">
        <v>1.17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66</v>
      </c>
      <c>
        <f>(M282*21)/100</f>
      </c>
      <c t="s">
        <v>27</v>
      </c>
    </row>
    <row r="283" spans="1:5" ht="12.75">
      <c r="A283" s="35" t="s">
        <v>55</v>
      </c>
      <c r="E283" s="39" t="s">
        <v>1607</v>
      </c>
    </row>
    <row r="284" spans="1:5" ht="63.75">
      <c r="A284" s="35" t="s">
        <v>56</v>
      </c>
      <c r="E284" s="40" t="s">
        <v>1608</v>
      </c>
    </row>
    <row r="285" spans="1:5" ht="369.75">
      <c r="A285" t="s">
        <v>58</v>
      </c>
      <c r="E285" s="39" t="s">
        <v>1488</v>
      </c>
    </row>
    <row r="286" spans="1:16" ht="12.75">
      <c r="A286" t="s">
        <v>49</v>
      </c>
      <c s="34" t="s">
        <v>277</v>
      </c>
      <c s="34" t="s">
        <v>1609</v>
      </c>
      <c s="35" t="s">
        <v>5</v>
      </c>
      <c s="6" t="s">
        <v>1610</v>
      </c>
      <c s="36" t="s">
        <v>65</v>
      </c>
      <c s="37">
        <v>1357.955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66</v>
      </c>
      <c>
        <f>(M286*21)/100</f>
      </c>
      <c t="s">
        <v>27</v>
      </c>
    </row>
    <row r="287" spans="1:5" ht="12.75">
      <c r="A287" s="35" t="s">
        <v>55</v>
      </c>
      <c r="E287" s="39" t="s">
        <v>1611</v>
      </c>
    </row>
    <row r="288" spans="1:5" ht="25.5">
      <c r="A288" s="35" t="s">
        <v>56</v>
      </c>
      <c r="E288" s="40" t="s">
        <v>1612</v>
      </c>
    </row>
    <row r="289" spans="1:5" ht="178.5">
      <c r="A289" t="s">
        <v>58</v>
      </c>
      <c r="E289" s="39" t="s">
        <v>1613</v>
      </c>
    </row>
    <row r="290" spans="1:13" ht="12.75">
      <c r="A290" t="s">
        <v>46</v>
      </c>
      <c r="C290" s="31" t="s">
        <v>79</v>
      </c>
      <c r="E290" s="33" t="s">
        <v>1614</v>
      </c>
      <c r="J290" s="32">
        <f>0</f>
      </c>
      <c s="32">
        <f>0</f>
      </c>
      <c s="32">
        <f>0+L291</f>
      </c>
      <c s="32">
        <f>0+M291</f>
      </c>
    </row>
    <row r="291" spans="1:16" ht="12.75">
      <c r="A291" t="s">
        <v>49</v>
      </c>
      <c s="34" t="s">
        <v>281</v>
      </c>
      <c s="34" t="s">
        <v>1615</v>
      </c>
      <c s="35" t="s">
        <v>5</v>
      </c>
      <c s="6" t="s">
        <v>1616</v>
      </c>
      <c s="36" t="s">
        <v>65</v>
      </c>
      <c s="37">
        <v>1212.669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66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1617</v>
      </c>
    </row>
    <row r="294" spans="1:5" ht="140.25">
      <c r="A294" t="s">
        <v>58</v>
      </c>
      <c r="E294" s="39" t="s">
        <v>1618</v>
      </c>
    </row>
    <row r="295" spans="1:13" ht="12.75">
      <c r="A295" t="s">
        <v>46</v>
      </c>
      <c r="C295" s="31" t="s">
        <v>60</v>
      </c>
      <c r="E295" s="33" t="s">
        <v>1619</v>
      </c>
      <c r="J295" s="32">
        <f>0</f>
      </c>
      <c s="32">
        <f>0</f>
      </c>
      <c s="32">
        <f>0+L296</f>
      </c>
      <c s="32">
        <f>0+M296</f>
      </c>
    </row>
    <row r="296" spans="1:16" ht="12.75">
      <c r="A296" t="s">
        <v>49</v>
      </c>
      <c s="34" t="s">
        <v>284</v>
      </c>
      <c s="34" t="s">
        <v>1620</v>
      </c>
      <c s="35" t="s">
        <v>5</v>
      </c>
      <c s="6" t="s">
        <v>1621</v>
      </c>
      <c s="36" t="s">
        <v>65</v>
      </c>
      <c s="37">
        <v>168.422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66</v>
      </c>
      <c>
        <f>(M296*21)/100</f>
      </c>
      <c t="s">
        <v>27</v>
      </c>
    </row>
    <row r="297" spans="1:5" ht="25.5">
      <c r="A297" s="35" t="s">
        <v>55</v>
      </c>
      <c r="E297" s="39" t="s">
        <v>1622</v>
      </c>
    </row>
    <row r="298" spans="1:5" ht="12.75">
      <c r="A298" s="35" t="s">
        <v>56</v>
      </c>
      <c r="E298" s="40" t="s">
        <v>1623</v>
      </c>
    </row>
    <row r="299" spans="1:5" ht="76.5">
      <c r="A299" t="s">
        <v>58</v>
      </c>
      <c r="E299" s="39" t="s">
        <v>1624</v>
      </c>
    </row>
    <row r="300" spans="1:13" ht="12.75">
      <c r="A300" t="s">
        <v>46</v>
      </c>
      <c r="C300" s="31" t="s">
        <v>70</v>
      </c>
      <c r="E300" s="33" t="s">
        <v>1254</v>
      </c>
      <c r="J300" s="32">
        <f>0</f>
      </c>
      <c s="32">
        <f>0</f>
      </c>
      <c s="32">
        <f>0+L301+L305+L309+L313+L317+L321+L325+L329+L333+L337+L341+L345+L349+L353+L357+L361+L365+L369</f>
      </c>
      <c s="32">
        <f>0+M301+M305+M309+M313+M317+M321+M325+M329+M333+M337+M341+M345+M349+M353+M357+M361+M365+M369</f>
      </c>
    </row>
    <row r="301" spans="1:16" ht="12.75">
      <c r="A301" t="s">
        <v>49</v>
      </c>
      <c s="34" t="s">
        <v>287</v>
      </c>
      <c s="34" t="s">
        <v>368</v>
      </c>
      <c s="35" t="s">
        <v>5</v>
      </c>
      <c s="6" t="s">
        <v>369</v>
      </c>
      <c s="36" t="s">
        <v>243</v>
      </c>
      <c s="37">
        <v>50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66</v>
      </c>
      <c>
        <f>(M301*21)/100</f>
      </c>
      <c t="s">
        <v>27</v>
      </c>
    </row>
    <row r="302" spans="1:5" ht="12.75">
      <c r="A302" s="35" t="s">
        <v>55</v>
      </c>
      <c r="E302" s="39" t="s">
        <v>1625</v>
      </c>
    </row>
    <row r="303" spans="1:5" ht="12.75">
      <c r="A303" s="35" t="s">
        <v>56</v>
      </c>
      <c r="E303" s="40" t="s">
        <v>1626</v>
      </c>
    </row>
    <row r="304" spans="1:5" ht="102">
      <c r="A304" t="s">
        <v>58</v>
      </c>
      <c r="E304" s="39" t="s">
        <v>1627</v>
      </c>
    </row>
    <row r="305" spans="1:16" ht="25.5">
      <c r="A305" t="s">
        <v>49</v>
      </c>
      <c s="34" t="s">
        <v>290</v>
      </c>
      <c s="34" t="s">
        <v>453</v>
      </c>
      <c s="35" t="s">
        <v>5</v>
      </c>
      <c s="6" t="s">
        <v>454</v>
      </c>
      <c s="36" t="s">
        <v>243</v>
      </c>
      <c s="37">
        <v>24.45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66</v>
      </c>
      <c>
        <f>(M305*21)/100</f>
      </c>
      <c t="s">
        <v>27</v>
      </c>
    </row>
    <row r="306" spans="1:5" ht="12.75">
      <c r="A306" s="35" t="s">
        <v>55</v>
      </c>
      <c r="E306" s="39" t="s">
        <v>1628</v>
      </c>
    </row>
    <row r="307" spans="1:5" ht="12.75">
      <c r="A307" s="35" t="s">
        <v>56</v>
      </c>
      <c r="E307" s="40" t="s">
        <v>1629</v>
      </c>
    </row>
    <row r="308" spans="1:5" ht="102">
      <c r="A308" t="s">
        <v>58</v>
      </c>
      <c r="E308" s="39" t="s">
        <v>1630</v>
      </c>
    </row>
    <row r="309" spans="1:16" ht="25.5">
      <c r="A309" t="s">
        <v>49</v>
      </c>
      <c s="34" t="s">
        <v>293</v>
      </c>
      <c s="34" t="s">
        <v>374</v>
      </c>
      <c s="35" t="s">
        <v>5</v>
      </c>
      <c s="6" t="s">
        <v>1631</v>
      </c>
      <c s="36" t="s">
        <v>74</v>
      </c>
      <c s="37">
        <v>1200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66</v>
      </c>
      <c>
        <f>(M309*21)/100</f>
      </c>
      <c t="s">
        <v>27</v>
      </c>
    </row>
    <row r="310" spans="1:5" ht="12.75">
      <c r="A310" s="35" t="s">
        <v>55</v>
      </c>
      <c r="E310" s="39" t="s">
        <v>1625</v>
      </c>
    </row>
    <row r="311" spans="1:5" ht="12.75">
      <c r="A311" s="35" t="s">
        <v>56</v>
      </c>
      <c r="E311" s="40" t="s">
        <v>1632</v>
      </c>
    </row>
    <row r="312" spans="1:5" ht="76.5">
      <c r="A312" t="s">
        <v>58</v>
      </c>
      <c r="E312" s="39" t="s">
        <v>1633</v>
      </c>
    </row>
    <row r="313" spans="1:16" ht="12.75">
      <c r="A313" t="s">
        <v>49</v>
      </c>
      <c s="34" t="s">
        <v>296</v>
      </c>
      <c s="34" t="s">
        <v>1634</v>
      </c>
      <c s="35" t="s">
        <v>5</v>
      </c>
      <c s="6" t="s">
        <v>1635</v>
      </c>
      <c s="36" t="s">
        <v>65</v>
      </c>
      <c s="37">
        <v>6.82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66</v>
      </c>
      <c>
        <f>(M313*21)/100</f>
      </c>
      <c t="s">
        <v>27</v>
      </c>
    </row>
    <row r="314" spans="1:5" ht="12.75">
      <c r="A314" s="35" t="s">
        <v>55</v>
      </c>
      <c r="E314" s="39" t="s">
        <v>1636</v>
      </c>
    </row>
    <row r="315" spans="1:5" ht="12.75">
      <c r="A315" s="35" t="s">
        <v>56</v>
      </c>
      <c r="E315" s="40" t="s">
        <v>1637</v>
      </c>
    </row>
    <row r="316" spans="1:5" ht="204">
      <c r="A316" t="s">
        <v>58</v>
      </c>
      <c r="E316" s="39" t="s">
        <v>1638</v>
      </c>
    </row>
    <row r="317" spans="1:16" ht="12.75">
      <c r="A317" t="s">
        <v>49</v>
      </c>
      <c s="34" t="s">
        <v>299</v>
      </c>
      <c s="34" t="s">
        <v>1639</v>
      </c>
      <c s="35" t="s">
        <v>5</v>
      </c>
      <c s="6" t="s">
        <v>1640</v>
      </c>
      <c s="36" t="s">
        <v>243</v>
      </c>
      <c s="37">
        <v>10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66</v>
      </c>
      <c>
        <f>(M317*21)/100</f>
      </c>
      <c t="s">
        <v>27</v>
      </c>
    </row>
    <row r="318" spans="1:5" ht="25.5">
      <c r="A318" s="35" t="s">
        <v>55</v>
      </c>
      <c r="E318" s="39" t="s">
        <v>1641</v>
      </c>
    </row>
    <row r="319" spans="1:5" ht="12.75">
      <c r="A319" s="35" t="s">
        <v>56</v>
      </c>
      <c r="E319" s="40" t="s">
        <v>1349</v>
      </c>
    </row>
    <row r="320" spans="1:5" ht="191.25">
      <c r="A320" t="s">
        <v>58</v>
      </c>
      <c r="E320" s="39" t="s">
        <v>1642</v>
      </c>
    </row>
    <row r="321" spans="1:16" ht="12.75">
      <c r="A321" t="s">
        <v>49</v>
      </c>
      <c s="34" t="s">
        <v>302</v>
      </c>
      <c s="34" t="s">
        <v>1643</v>
      </c>
      <c s="35" t="s">
        <v>5</v>
      </c>
      <c s="6" t="s">
        <v>1644</v>
      </c>
      <c s="36" t="s">
        <v>243</v>
      </c>
      <c s="37">
        <v>35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66</v>
      </c>
      <c>
        <f>(M321*21)/100</f>
      </c>
      <c t="s">
        <v>27</v>
      </c>
    </row>
    <row r="322" spans="1:5" ht="12.75">
      <c r="A322" s="35" t="s">
        <v>55</v>
      </c>
      <c r="E322" s="39" t="s">
        <v>1645</v>
      </c>
    </row>
    <row r="323" spans="1:5" ht="12.75">
      <c r="A323" s="35" t="s">
        <v>56</v>
      </c>
      <c r="E323" s="40" t="s">
        <v>1646</v>
      </c>
    </row>
    <row r="324" spans="1:5" ht="191.25">
      <c r="A324" t="s">
        <v>58</v>
      </c>
      <c r="E324" s="39" t="s">
        <v>1642</v>
      </c>
    </row>
    <row r="325" spans="1:16" ht="12.75">
      <c r="A325" t="s">
        <v>49</v>
      </c>
      <c s="34" t="s">
        <v>305</v>
      </c>
      <c s="34" t="s">
        <v>1647</v>
      </c>
      <c s="35" t="s">
        <v>5</v>
      </c>
      <c s="6" t="s">
        <v>1648</v>
      </c>
      <c s="36" t="s">
        <v>243</v>
      </c>
      <c s="37">
        <v>17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66</v>
      </c>
      <c>
        <f>(M325*21)/100</f>
      </c>
      <c t="s">
        <v>27</v>
      </c>
    </row>
    <row r="326" spans="1:5" ht="12.75">
      <c r="A326" s="35" t="s">
        <v>55</v>
      </c>
      <c r="E326" s="39" t="s">
        <v>1649</v>
      </c>
    </row>
    <row r="327" spans="1:5" ht="12.75">
      <c r="A327" s="35" t="s">
        <v>56</v>
      </c>
      <c r="E327" s="40" t="s">
        <v>1650</v>
      </c>
    </row>
    <row r="328" spans="1:5" ht="191.25">
      <c r="A328" t="s">
        <v>58</v>
      </c>
      <c r="E328" s="39" t="s">
        <v>1642</v>
      </c>
    </row>
    <row r="329" spans="1:16" ht="12.75">
      <c r="A329" t="s">
        <v>49</v>
      </c>
      <c s="34" t="s">
        <v>308</v>
      </c>
      <c s="34" t="s">
        <v>1651</v>
      </c>
      <c s="35" t="s">
        <v>5</v>
      </c>
      <c s="6" t="s">
        <v>1652</v>
      </c>
      <c s="36" t="s">
        <v>243</v>
      </c>
      <c s="37">
        <v>80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66</v>
      </c>
      <c>
        <f>(M329*21)/100</f>
      </c>
      <c t="s">
        <v>27</v>
      </c>
    </row>
    <row r="330" spans="1:5" ht="12.75">
      <c r="A330" s="35" t="s">
        <v>55</v>
      </c>
      <c r="E330" s="39" t="s">
        <v>1653</v>
      </c>
    </row>
    <row r="331" spans="1:5" ht="12.75">
      <c r="A331" s="35" t="s">
        <v>56</v>
      </c>
      <c r="E331" s="40" t="s">
        <v>1654</v>
      </c>
    </row>
    <row r="332" spans="1:5" ht="191.25">
      <c r="A332" t="s">
        <v>58</v>
      </c>
      <c r="E332" s="39" t="s">
        <v>1642</v>
      </c>
    </row>
    <row r="333" spans="1:16" ht="12.75">
      <c r="A333" t="s">
        <v>49</v>
      </c>
      <c s="34" t="s">
        <v>311</v>
      </c>
      <c s="34" t="s">
        <v>1655</v>
      </c>
      <c s="35" t="s">
        <v>5</v>
      </c>
      <c s="6" t="s">
        <v>1656</v>
      </c>
      <c s="36" t="s">
        <v>243</v>
      </c>
      <c s="37">
        <v>25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66</v>
      </c>
      <c>
        <f>(M333*21)/100</f>
      </c>
      <c t="s">
        <v>27</v>
      </c>
    </row>
    <row r="334" spans="1:5" ht="12.75">
      <c r="A334" s="35" t="s">
        <v>55</v>
      </c>
      <c r="E334" s="39" t="s">
        <v>1657</v>
      </c>
    </row>
    <row r="335" spans="1:5" ht="12.75">
      <c r="A335" s="35" t="s">
        <v>56</v>
      </c>
      <c r="E335" s="40" t="s">
        <v>1658</v>
      </c>
    </row>
    <row r="336" spans="1:5" ht="191.25">
      <c r="A336" t="s">
        <v>58</v>
      </c>
      <c r="E336" s="39" t="s">
        <v>1642</v>
      </c>
    </row>
    <row r="337" spans="1:16" ht="38.25">
      <c r="A337" t="s">
        <v>49</v>
      </c>
      <c s="34" t="s">
        <v>314</v>
      </c>
      <c s="34" t="s">
        <v>1659</v>
      </c>
      <c s="35" t="s">
        <v>5</v>
      </c>
      <c s="6" t="s">
        <v>1660</v>
      </c>
      <c s="36" t="s">
        <v>74</v>
      </c>
      <c s="37">
        <v>6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66</v>
      </c>
      <c>
        <f>(M337*21)/100</f>
      </c>
      <c t="s">
        <v>27</v>
      </c>
    </row>
    <row r="338" spans="1:5" ht="12.75">
      <c r="A338" s="35" t="s">
        <v>55</v>
      </c>
      <c r="E338" s="39" t="s">
        <v>1625</v>
      </c>
    </row>
    <row r="339" spans="1:5" ht="12.75">
      <c r="A339" s="35" t="s">
        <v>56</v>
      </c>
      <c r="E339" s="40" t="s">
        <v>1661</v>
      </c>
    </row>
    <row r="340" spans="1:5" ht="89.25">
      <c r="A340" t="s">
        <v>58</v>
      </c>
      <c r="E340" s="39" t="s">
        <v>1662</v>
      </c>
    </row>
    <row r="341" spans="1:16" ht="12.75">
      <c r="A341" t="s">
        <v>49</v>
      </c>
      <c s="34" t="s">
        <v>317</v>
      </c>
      <c s="34" t="s">
        <v>1663</v>
      </c>
      <c s="35" t="s">
        <v>62</v>
      </c>
      <c s="6" t="s">
        <v>1664</v>
      </c>
      <c s="36" t="s">
        <v>243</v>
      </c>
      <c s="37">
        <v>28.5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66</v>
      </c>
      <c>
        <f>(M341*21)/100</f>
      </c>
      <c t="s">
        <v>27</v>
      </c>
    </row>
    <row r="342" spans="1:5" ht="12.75">
      <c r="A342" s="35" t="s">
        <v>55</v>
      </c>
      <c r="E342" s="39" t="s">
        <v>1665</v>
      </c>
    </row>
    <row r="343" spans="1:5" ht="25.5">
      <c r="A343" s="35" t="s">
        <v>56</v>
      </c>
      <c r="E343" s="40" t="s">
        <v>1666</v>
      </c>
    </row>
    <row r="344" spans="1:5" ht="102">
      <c r="A344" t="s">
        <v>58</v>
      </c>
      <c r="E344" s="39" t="s">
        <v>1667</v>
      </c>
    </row>
    <row r="345" spans="1:16" ht="12.75">
      <c r="A345" t="s">
        <v>49</v>
      </c>
      <c s="34" t="s">
        <v>320</v>
      </c>
      <c s="34" t="s">
        <v>1663</v>
      </c>
      <c s="35" t="s">
        <v>27</v>
      </c>
      <c s="6" t="s">
        <v>1664</v>
      </c>
      <c s="36" t="s">
        <v>243</v>
      </c>
      <c s="37">
        <v>28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66</v>
      </c>
      <c>
        <f>(M345*21)/100</f>
      </c>
      <c t="s">
        <v>27</v>
      </c>
    </row>
    <row r="346" spans="1:5" ht="12.75">
      <c r="A346" s="35" t="s">
        <v>55</v>
      </c>
      <c r="E346" s="39" t="s">
        <v>1668</v>
      </c>
    </row>
    <row r="347" spans="1:5" ht="12.75">
      <c r="A347" s="35" t="s">
        <v>56</v>
      </c>
      <c r="E347" s="40" t="s">
        <v>1669</v>
      </c>
    </row>
    <row r="348" spans="1:5" ht="102">
      <c r="A348" t="s">
        <v>58</v>
      </c>
      <c r="E348" s="39" t="s">
        <v>1667</v>
      </c>
    </row>
    <row r="349" spans="1:16" ht="12.75">
      <c r="A349" t="s">
        <v>49</v>
      </c>
      <c s="34" t="s">
        <v>323</v>
      </c>
      <c s="34" t="s">
        <v>321</v>
      </c>
      <c s="35" t="s">
        <v>5</v>
      </c>
      <c s="6" t="s">
        <v>322</v>
      </c>
      <c s="36" t="s">
        <v>243</v>
      </c>
      <c s="37">
        <v>1200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66</v>
      </c>
      <c>
        <f>(M349*21)/100</f>
      </c>
      <c t="s">
        <v>27</v>
      </c>
    </row>
    <row r="350" spans="1:5" ht="12.75">
      <c r="A350" s="35" t="s">
        <v>55</v>
      </c>
      <c r="E350" s="39" t="s">
        <v>1670</v>
      </c>
    </row>
    <row r="351" spans="1:5" ht="12.75">
      <c r="A351" s="35" t="s">
        <v>56</v>
      </c>
      <c r="E351" s="40" t="s">
        <v>1632</v>
      </c>
    </row>
    <row r="352" spans="1:5" ht="89.25">
      <c r="A352" t="s">
        <v>58</v>
      </c>
      <c r="E352" s="39" t="s">
        <v>1671</v>
      </c>
    </row>
    <row r="353" spans="1:16" ht="12.75">
      <c r="A353" t="s">
        <v>49</v>
      </c>
      <c s="34" t="s">
        <v>326</v>
      </c>
      <c s="34" t="s">
        <v>1672</v>
      </c>
      <c s="35" t="s">
        <v>5</v>
      </c>
      <c s="6" t="s">
        <v>1673</v>
      </c>
      <c s="36" t="s">
        <v>243</v>
      </c>
      <c s="37">
        <v>18.5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66</v>
      </c>
      <c>
        <f>(M353*21)/100</f>
      </c>
      <c t="s">
        <v>27</v>
      </c>
    </row>
    <row r="354" spans="1:5" ht="12.75">
      <c r="A354" s="35" t="s">
        <v>55</v>
      </c>
      <c r="E354" s="39" t="s">
        <v>1674</v>
      </c>
    </row>
    <row r="355" spans="1:5" ht="12.75">
      <c r="A355" s="35" t="s">
        <v>56</v>
      </c>
      <c r="E355" s="40" t="s">
        <v>1675</v>
      </c>
    </row>
    <row r="356" spans="1:5" ht="127.5">
      <c r="A356" t="s">
        <v>58</v>
      </c>
      <c r="E356" s="39" t="s">
        <v>1676</v>
      </c>
    </row>
    <row r="357" spans="1:16" ht="12.75">
      <c r="A357" t="s">
        <v>49</v>
      </c>
      <c s="34" t="s">
        <v>329</v>
      </c>
      <c s="34" t="s">
        <v>1677</v>
      </c>
      <c s="35" t="s">
        <v>62</v>
      </c>
      <c s="6" t="s">
        <v>1678</v>
      </c>
      <c s="36" t="s">
        <v>65</v>
      </c>
      <c s="37">
        <v>1287.14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66</v>
      </c>
      <c>
        <f>(M357*21)/100</f>
      </c>
      <c t="s">
        <v>27</v>
      </c>
    </row>
    <row r="358" spans="1:5" ht="12.75">
      <c r="A358" s="35" t="s">
        <v>55</v>
      </c>
      <c r="E358" s="39" t="s">
        <v>1679</v>
      </c>
    </row>
    <row r="359" spans="1:5" ht="12.75">
      <c r="A359" s="35" t="s">
        <v>56</v>
      </c>
      <c r="E359" s="40" t="s">
        <v>1680</v>
      </c>
    </row>
    <row r="360" spans="1:5" ht="409.5">
      <c r="A360" t="s">
        <v>58</v>
      </c>
      <c r="E360" s="39" t="s">
        <v>1681</v>
      </c>
    </row>
    <row r="361" spans="1:16" ht="12.75">
      <c r="A361" t="s">
        <v>49</v>
      </c>
      <c s="34" t="s">
        <v>332</v>
      </c>
      <c s="34" t="s">
        <v>1677</v>
      </c>
      <c s="35" t="s">
        <v>27</v>
      </c>
      <c s="6" t="s">
        <v>1682</v>
      </c>
      <c s="36" t="s">
        <v>65</v>
      </c>
      <c s="37">
        <v>1374.2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66</v>
      </c>
      <c>
        <f>(M361*21)/100</f>
      </c>
      <c t="s">
        <v>27</v>
      </c>
    </row>
    <row r="362" spans="1:5" ht="12.75">
      <c r="A362" s="35" t="s">
        <v>55</v>
      </c>
      <c r="E362" s="39" t="s">
        <v>1683</v>
      </c>
    </row>
    <row r="363" spans="1:5" ht="12.75">
      <c r="A363" s="35" t="s">
        <v>56</v>
      </c>
      <c r="E363" s="40" t="s">
        <v>1684</v>
      </c>
    </row>
    <row r="364" spans="1:5" ht="409.5">
      <c r="A364" t="s">
        <v>58</v>
      </c>
      <c r="E364" s="39" t="s">
        <v>1685</v>
      </c>
    </row>
    <row r="365" spans="1:16" ht="12.75">
      <c r="A365" t="s">
        <v>49</v>
      </c>
      <c s="34" t="s">
        <v>335</v>
      </c>
      <c s="34" t="s">
        <v>1677</v>
      </c>
      <c s="35" t="s">
        <v>26</v>
      </c>
      <c s="6" t="s">
        <v>1686</v>
      </c>
      <c s="36" t="s">
        <v>65</v>
      </c>
      <c s="37">
        <v>251.44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66</v>
      </c>
      <c>
        <f>(M365*21)/100</f>
      </c>
      <c t="s">
        <v>27</v>
      </c>
    </row>
    <row r="366" spans="1:5" ht="12.75">
      <c r="A366" s="35" t="s">
        <v>55</v>
      </c>
      <c r="E366" s="39" t="s">
        <v>1687</v>
      </c>
    </row>
    <row r="367" spans="1:5" ht="12.75">
      <c r="A367" s="35" t="s">
        <v>56</v>
      </c>
      <c r="E367" s="40" t="s">
        <v>1688</v>
      </c>
    </row>
    <row r="368" spans="1:5" ht="409.5">
      <c r="A368" t="s">
        <v>58</v>
      </c>
      <c r="E368" s="39" t="s">
        <v>1689</v>
      </c>
    </row>
    <row r="369" spans="1:16" ht="12.75">
      <c r="A369" t="s">
        <v>49</v>
      </c>
      <c s="34" t="s">
        <v>338</v>
      </c>
      <c s="34" t="s">
        <v>1690</v>
      </c>
      <c s="35" t="s">
        <v>5</v>
      </c>
      <c s="6" t="s">
        <v>1691</v>
      </c>
      <c s="36" t="s">
        <v>74</v>
      </c>
      <c s="37">
        <v>24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66</v>
      </c>
      <c>
        <f>(M369*21)/100</f>
      </c>
      <c t="s">
        <v>27</v>
      </c>
    </row>
    <row r="370" spans="1:5" ht="38.25">
      <c r="A370" s="35" t="s">
        <v>55</v>
      </c>
      <c r="E370" s="39" t="s">
        <v>1692</v>
      </c>
    </row>
    <row r="371" spans="1:5" ht="12.75">
      <c r="A371" s="35" t="s">
        <v>56</v>
      </c>
      <c r="E371" s="40" t="s">
        <v>1693</v>
      </c>
    </row>
    <row r="372" spans="1:5" ht="102">
      <c r="A372" t="s">
        <v>58</v>
      </c>
      <c r="E372" s="39" t="s">
        <v>1667</v>
      </c>
    </row>
    <row r="373" spans="1:13" ht="12.75">
      <c r="A373" t="s">
        <v>46</v>
      </c>
      <c r="C373" s="31" t="s">
        <v>86</v>
      </c>
      <c r="E373" s="33" t="s">
        <v>1694</v>
      </c>
      <c r="J373" s="32">
        <f>0</f>
      </c>
      <c s="32">
        <f>0</f>
      </c>
      <c s="32">
        <f>0+L374+L378+L382+L386+L390+L394</f>
      </c>
      <c s="32">
        <f>0+M374+M378+M382+M386+M390+M394</f>
      </c>
    </row>
    <row r="374" spans="1:16" ht="12.75">
      <c r="A374" t="s">
        <v>49</v>
      </c>
      <c s="34" t="s">
        <v>341</v>
      </c>
      <c s="34" t="s">
        <v>1695</v>
      </c>
      <c s="35" t="s">
        <v>62</v>
      </c>
      <c s="6" t="s">
        <v>1696</v>
      </c>
      <c s="36" t="s">
        <v>243</v>
      </c>
      <c s="37">
        <v>4.5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66</v>
      </c>
      <c>
        <f>(M374*21)/100</f>
      </c>
      <c t="s">
        <v>27</v>
      </c>
    </row>
    <row r="375" spans="1:5" ht="12.75">
      <c r="A375" s="35" t="s">
        <v>55</v>
      </c>
      <c r="E375" s="39" t="s">
        <v>1697</v>
      </c>
    </row>
    <row r="376" spans="1:5" ht="38.25">
      <c r="A376" s="35" t="s">
        <v>56</v>
      </c>
      <c r="E376" s="40" t="s">
        <v>1698</v>
      </c>
    </row>
    <row r="377" spans="1:5" ht="267.75">
      <c r="A377" t="s">
        <v>58</v>
      </c>
      <c r="E377" s="39" t="s">
        <v>1699</v>
      </c>
    </row>
    <row r="378" spans="1:16" ht="12.75">
      <c r="A378" t="s">
        <v>49</v>
      </c>
      <c s="34" t="s">
        <v>344</v>
      </c>
      <c s="34" t="s">
        <v>1695</v>
      </c>
      <c s="35" t="s">
        <v>27</v>
      </c>
      <c s="6" t="s">
        <v>1696</v>
      </c>
      <c s="36" t="s">
        <v>243</v>
      </c>
      <c s="37">
        <v>8.05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66</v>
      </c>
      <c>
        <f>(M378*21)/100</f>
      </c>
      <c t="s">
        <v>27</v>
      </c>
    </row>
    <row r="379" spans="1:5" ht="12.75">
      <c r="A379" s="35" t="s">
        <v>55</v>
      </c>
      <c r="E379" s="39" t="s">
        <v>1700</v>
      </c>
    </row>
    <row r="380" spans="1:5" ht="140.25">
      <c r="A380" s="35" t="s">
        <v>56</v>
      </c>
      <c r="E380" s="40" t="s">
        <v>1701</v>
      </c>
    </row>
    <row r="381" spans="1:5" ht="267.75">
      <c r="A381" t="s">
        <v>58</v>
      </c>
      <c r="E381" s="39" t="s">
        <v>1699</v>
      </c>
    </row>
    <row r="382" spans="1:16" ht="12.75">
      <c r="A382" t="s">
        <v>49</v>
      </c>
      <c s="34" t="s">
        <v>347</v>
      </c>
      <c s="34" t="s">
        <v>1695</v>
      </c>
      <c s="35" t="s">
        <v>26</v>
      </c>
      <c s="6" t="s">
        <v>1696</v>
      </c>
      <c s="36" t="s">
        <v>243</v>
      </c>
      <c s="37">
        <v>4.22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66</v>
      </c>
      <c>
        <f>(M382*21)/100</f>
      </c>
      <c t="s">
        <v>27</v>
      </c>
    </row>
    <row r="383" spans="1:5" ht="12.75">
      <c r="A383" s="35" t="s">
        <v>55</v>
      </c>
      <c r="E383" s="39" t="s">
        <v>1702</v>
      </c>
    </row>
    <row r="384" spans="1:5" ht="114.75">
      <c r="A384" s="35" t="s">
        <v>56</v>
      </c>
      <c r="E384" s="40" t="s">
        <v>1703</v>
      </c>
    </row>
    <row r="385" spans="1:5" ht="267.75">
      <c r="A385" t="s">
        <v>58</v>
      </c>
      <c r="E385" s="39" t="s">
        <v>1699</v>
      </c>
    </row>
    <row r="386" spans="1:16" ht="12.75">
      <c r="A386" t="s">
        <v>49</v>
      </c>
      <c s="34" t="s">
        <v>351</v>
      </c>
      <c s="34" t="s">
        <v>1704</v>
      </c>
      <c s="35" t="s">
        <v>5</v>
      </c>
      <c s="6" t="s">
        <v>1705</v>
      </c>
      <c s="36" t="s">
        <v>243</v>
      </c>
      <c s="37">
        <v>2.05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66</v>
      </c>
      <c>
        <f>(M386*21)/100</f>
      </c>
      <c t="s">
        <v>27</v>
      </c>
    </row>
    <row r="387" spans="1:5" ht="12.75">
      <c r="A387" s="35" t="s">
        <v>55</v>
      </c>
      <c r="E387" s="39" t="s">
        <v>1706</v>
      </c>
    </row>
    <row r="388" spans="1:5" ht="102">
      <c r="A388" s="35" t="s">
        <v>56</v>
      </c>
      <c r="E388" s="40" t="s">
        <v>1707</v>
      </c>
    </row>
    <row r="389" spans="1:5" ht="255">
      <c r="A389" t="s">
        <v>58</v>
      </c>
      <c r="E389" s="39" t="s">
        <v>1708</v>
      </c>
    </row>
    <row r="390" spans="1:16" ht="12.75">
      <c r="A390" t="s">
        <v>49</v>
      </c>
      <c s="34" t="s">
        <v>354</v>
      </c>
      <c s="34" t="s">
        <v>1709</v>
      </c>
      <c s="35" t="s">
        <v>5</v>
      </c>
      <c s="6" t="s">
        <v>1710</v>
      </c>
      <c s="36" t="s">
        <v>243</v>
      </c>
      <c s="37">
        <v>5.14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66</v>
      </c>
      <c>
        <f>(M390*21)/100</f>
      </c>
      <c t="s">
        <v>27</v>
      </c>
    </row>
    <row r="391" spans="1:5" ht="12.75">
      <c r="A391" s="35" t="s">
        <v>55</v>
      </c>
      <c r="E391" s="39" t="s">
        <v>1711</v>
      </c>
    </row>
    <row r="392" spans="1:5" ht="102">
      <c r="A392" s="35" t="s">
        <v>56</v>
      </c>
      <c r="E392" s="40" t="s">
        <v>1712</v>
      </c>
    </row>
    <row r="393" spans="1:5" ht="255">
      <c r="A393" t="s">
        <v>58</v>
      </c>
      <c r="E393" s="39" t="s">
        <v>1708</v>
      </c>
    </row>
    <row r="394" spans="1:16" ht="12.75">
      <c r="A394" t="s">
        <v>49</v>
      </c>
      <c s="34" t="s">
        <v>357</v>
      </c>
      <c s="34" t="s">
        <v>1713</v>
      </c>
      <c s="35" t="s">
        <v>5</v>
      </c>
      <c s="6" t="s">
        <v>1714</v>
      </c>
      <c s="36" t="s">
        <v>243</v>
      </c>
      <c s="37">
        <v>58.5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66</v>
      </c>
      <c>
        <f>(M394*21)/100</f>
      </c>
      <c t="s">
        <v>27</v>
      </c>
    </row>
    <row r="395" spans="1:5" ht="12.75">
      <c r="A395" s="35" t="s">
        <v>55</v>
      </c>
      <c r="E395" s="39" t="s">
        <v>1715</v>
      </c>
    </row>
    <row r="396" spans="1:5" ht="12.75">
      <c r="A396" s="35" t="s">
        <v>56</v>
      </c>
      <c r="E396" s="40" t="s">
        <v>1716</v>
      </c>
    </row>
    <row r="397" spans="1:5" ht="242.25">
      <c r="A397" t="s">
        <v>58</v>
      </c>
      <c r="E397" s="39" t="s">
        <v>1717</v>
      </c>
    </row>
    <row r="398" spans="1:13" ht="12.75">
      <c r="A398" t="s">
        <v>46</v>
      </c>
      <c r="C398" s="31" t="s">
        <v>89</v>
      </c>
      <c r="E398" s="33" t="s">
        <v>1718</v>
      </c>
      <c r="J398" s="32">
        <f>0</f>
      </c>
      <c s="32">
        <f>0</f>
      </c>
      <c s="32">
        <f>0+L399+L403+L407+L411+L415+L419+L423+L427+L431+L435+L439+L443+L447+L451+L455+L459+L463+L467+L471+L475+L479+L483+L487+L491+L495+L499+L503+L507+L511+L515+L519+L523</f>
      </c>
      <c s="32">
        <f>0+M399+M403+M407+M411+M415+M419+M423+M427+M431+M435+M439+M443+M447+M451+M455+M459+M463+M467+M471+M475+M479+M483+M487+M491+M495+M499+M503+M507+M511+M515+M519+M523</f>
      </c>
    </row>
    <row r="399" spans="1:16" ht="12.75">
      <c r="A399" t="s">
        <v>49</v>
      </c>
      <c s="34" t="s">
        <v>361</v>
      </c>
      <c s="34" t="s">
        <v>1719</v>
      </c>
      <c s="35" t="s">
        <v>5</v>
      </c>
      <c s="6" t="s">
        <v>1720</v>
      </c>
      <c s="36" t="s">
        <v>74</v>
      </c>
      <c s="37">
        <v>51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66</v>
      </c>
      <c>
        <f>(M399*21)/100</f>
      </c>
      <c t="s">
        <v>27</v>
      </c>
    </row>
    <row r="400" spans="1:5" ht="12.75">
      <c r="A400" s="35" t="s">
        <v>55</v>
      </c>
      <c r="E400" s="39" t="s">
        <v>1721</v>
      </c>
    </row>
    <row r="401" spans="1:5" ht="12.75">
      <c r="A401" s="35" t="s">
        <v>56</v>
      </c>
      <c r="E401" s="40" t="s">
        <v>1722</v>
      </c>
    </row>
    <row r="402" spans="1:5" ht="38.25">
      <c r="A402" t="s">
        <v>58</v>
      </c>
      <c r="E402" s="39" t="s">
        <v>1723</v>
      </c>
    </row>
    <row r="403" spans="1:16" ht="12.75">
      <c r="A403" t="s">
        <v>49</v>
      </c>
      <c s="34" t="s">
        <v>364</v>
      </c>
      <c s="34" t="s">
        <v>1724</v>
      </c>
      <c s="35" t="s">
        <v>5</v>
      </c>
      <c s="6" t="s">
        <v>1725</v>
      </c>
      <c s="36" t="s">
        <v>65</v>
      </c>
      <c s="37">
        <v>3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66</v>
      </c>
      <c>
        <f>(M403*21)/100</f>
      </c>
      <c t="s">
        <v>27</v>
      </c>
    </row>
    <row r="404" spans="1:5" ht="12.75">
      <c r="A404" s="35" t="s">
        <v>55</v>
      </c>
      <c r="E404" s="39" t="s">
        <v>1726</v>
      </c>
    </row>
    <row r="405" spans="1:5" ht="12.75">
      <c r="A405" s="35" t="s">
        <v>56</v>
      </c>
      <c r="E405" s="40" t="s">
        <v>1727</v>
      </c>
    </row>
    <row r="406" spans="1:5" ht="25.5">
      <c r="A406" t="s">
        <v>58</v>
      </c>
      <c r="E406" s="39" t="s">
        <v>1728</v>
      </c>
    </row>
    <row r="407" spans="1:16" ht="12.75">
      <c r="A407" t="s">
        <v>49</v>
      </c>
      <c s="34" t="s">
        <v>367</v>
      </c>
      <c s="34" t="s">
        <v>1729</v>
      </c>
      <c s="35" t="s">
        <v>5</v>
      </c>
      <c s="6" t="s">
        <v>1730</v>
      </c>
      <c s="36" t="s">
        <v>243</v>
      </c>
      <c s="37">
        <v>101.58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66</v>
      </c>
      <c>
        <f>(M407*21)/100</f>
      </c>
      <c t="s">
        <v>27</v>
      </c>
    </row>
    <row r="408" spans="1:5" ht="12.75">
      <c r="A408" s="35" t="s">
        <v>55</v>
      </c>
      <c r="E408" s="39" t="s">
        <v>5</v>
      </c>
    </row>
    <row r="409" spans="1:5" ht="12.75">
      <c r="A409" s="35" t="s">
        <v>56</v>
      </c>
      <c r="E409" s="40" t="s">
        <v>1731</v>
      </c>
    </row>
    <row r="410" spans="1:5" ht="293.25">
      <c r="A410" t="s">
        <v>58</v>
      </c>
      <c r="E410" s="39" t="s">
        <v>1732</v>
      </c>
    </row>
    <row r="411" spans="1:16" ht="12.75">
      <c r="A411" t="s">
        <v>49</v>
      </c>
      <c s="34" t="s">
        <v>370</v>
      </c>
      <c s="34" t="s">
        <v>1733</v>
      </c>
      <c s="35" t="s">
        <v>5</v>
      </c>
      <c s="6" t="s">
        <v>1734</v>
      </c>
      <c s="36" t="s">
        <v>65</v>
      </c>
      <c s="37">
        <v>15.108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66</v>
      </c>
      <c>
        <f>(M411*21)/100</f>
      </c>
      <c t="s">
        <v>27</v>
      </c>
    </row>
    <row r="412" spans="1:5" ht="25.5">
      <c r="A412" s="35" t="s">
        <v>55</v>
      </c>
      <c r="E412" s="39" t="s">
        <v>1735</v>
      </c>
    </row>
    <row r="413" spans="1:5" ht="12.75">
      <c r="A413" s="35" t="s">
        <v>56</v>
      </c>
      <c r="E413" s="40" t="s">
        <v>1736</v>
      </c>
    </row>
    <row r="414" spans="1:5" ht="76.5">
      <c r="A414" t="s">
        <v>58</v>
      </c>
      <c r="E414" s="39" t="s">
        <v>1737</v>
      </c>
    </row>
    <row r="415" spans="1:16" ht="12.75">
      <c r="A415" t="s">
        <v>49</v>
      </c>
      <c s="34" t="s">
        <v>373</v>
      </c>
      <c s="34" t="s">
        <v>1738</v>
      </c>
      <c s="35" t="s">
        <v>5</v>
      </c>
      <c s="6" t="s">
        <v>1739</v>
      </c>
      <c s="36" t="s">
        <v>74</v>
      </c>
      <c s="37">
        <v>6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66</v>
      </c>
      <c>
        <f>(M415*21)/100</f>
      </c>
      <c t="s">
        <v>27</v>
      </c>
    </row>
    <row r="416" spans="1:5" ht="12.75">
      <c r="A416" s="35" t="s">
        <v>55</v>
      </c>
      <c r="E416" s="39" t="s">
        <v>5</v>
      </c>
    </row>
    <row r="417" spans="1:5" ht="12.75">
      <c r="A417" s="35" t="s">
        <v>56</v>
      </c>
      <c r="E417" s="40" t="s">
        <v>1740</v>
      </c>
    </row>
    <row r="418" spans="1:5" ht="127.5">
      <c r="A418" t="s">
        <v>58</v>
      </c>
      <c r="E418" s="39" t="s">
        <v>1741</v>
      </c>
    </row>
    <row r="419" spans="1:16" ht="25.5">
      <c r="A419" t="s">
        <v>49</v>
      </c>
      <c s="34" t="s">
        <v>376</v>
      </c>
      <c s="34" t="s">
        <v>1742</v>
      </c>
      <c s="35" t="s">
        <v>5</v>
      </c>
      <c s="6" t="s">
        <v>1743</v>
      </c>
      <c s="36" t="s">
        <v>74</v>
      </c>
      <c s="37">
        <v>12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66</v>
      </c>
      <c>
        <f>(M419*21)/100</f>
      </c>
      <c t="s">
        <v>27</v>
      </c>
    </row>
    <row r="420" spans="1:5" ht="12.75">
      <c r="A420" s="35" t="s">
        <v>55</v>
      </c>
      <c r="E420" s="39" t="s">
        <v>5</v>
      </c>
    </row>
    <row r="421" spans="1:5" ht="12.75">
      <c r="A421" s="35" t="s">
        <v>56</v>
      </c>
      <c r="E421" s="40" t="s">
        <v>1744</v>
      </c>
    </row>
    <row r="422" spans="1:5" ht="63.75">
      <c r="A422" t="s">
        <v>58</v>
      </c>
      <c r="E422" s="39" t="s">
        <v>1745</v>
      </c>
    </row>
    <row r="423" spans="1:16" ht="12.75">
      <c r="A423" t="s">
        <v>49</v>
      </c>
      <c s="34" t="s">
        <v>379</v>
      </c>
      <c s="34" t="s">
        <v>1746</v>
      </c>
      <c s="35" t="s">
        <v>62</v>
      </c>
      <c s="6" t="s">
        <v>1747</v>
      </c>
      <c s="36" t="s">
        <v>925</v>
      </c>
      <c s="37">
        <v>11.304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66</v>
      </c>
      <c>
        <f>(M423*21)/100</f>
      </c>
      <c t="s">
        <v>27</v>
      </c>
    </row>
    <row r="424" spans="1:5" ht="12.75">
      <c r="A424" s="35" t="s">
        <v>55</v>
      </c>
      <c r="E424" s="39" t="s">
        <v>1748</v>
      </c>
    </row>
    <row r="425" spans="1:5" ht="12.75">
      <c r="A425" s="35" t="s">
        <v>56</v>
      </c>
      <c r="E425" s="40" t="s">
        <v>1749</v>
      </c>
    </row>
    <row r="426" spans="1:5" ht="409.5">
      <c r="A426" t="s">
        <v>58</v>
      </c>
      <c r="E426" s="39" t="s">
        <v>1750</v>
      </c>
    </row>
    <row r="427" spans="1:16" ht="12.75">
      <c r="A427" t="s">
        <v>49</v>
      </c>
      <c s="34" t="s">
        <v>382</v>
      </c>
      <c s="34" t="s">
        <v>1746</v>
      </c>
      <c s="35" t="s">
        <v>27</v>
      </c>
      <c s="6" t="s">
        <v>1747</v>
      </c>
      <c s="36" t="s">
        <v>925</v>
      </c>
      <c s="37">
        <v>2000.35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66</v>
      </c>
      <c>
        <f>(M427*21)/100</f>
      </c>
      <c t="s">
        <v>27</v>
      </c>
    </row>
    <row r="428" spans="1:5" ht="25.5">
      <c r="A428" s="35" t="s">
        <v>55</v>
      </c>
      <c r="E428" s="39" t="s">
        <v>1751</v>
      </c>
    </row>
    <row r="429" spans="1:5" ht="12.75">
      <c r="A429" s="35" t="s">
        <v>56</v>
      </c>
      <c r="E429" s="40" t="s">
        <v>1752</v>
      </c>
    </row>
    <row r="430" spans="1:5" ht="409.5">
      <c r="A430" t="s">
        <v>58</v>
      </c>
      <c r="E430" s="39" t="s">
        <v>1750</v>
      </c>
    </row>
    <row r="431" spans="1:16" ht="12.75">
      <c r="A431" t="s">
        <v>49</v>
      </c>
      <c s="34" t="s">
        <v>385</v>
      </c>
      <c s="34" t="s">
        <v>1746</v>
      </c>
      <c s="35" t="s">
        <v>26</v>
      </c>
      <c s="6" t="s">
        <v>1747</v>
      </c>
      <c s="36" t="s">
        <v>925</v>
      </c>
      <c s="37">
        <v>13.659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66</v>
      </c>
      <c>
        <f>(M431*21)/100</f>
      </c>
      <c t="s">
        <v>27</v>
      </c>
    </row>
    <row r="432" spans="1:5" ht="12.75">
      <c r="A432" s="35" t="s">
        <v>55</v>
      </c>
      <c r="E432" s="39" t="s">
        <v>1753</v>
      </c>
    </row>
    <row r="433" spans="1:5" ht="89.25">
      <c r="A433" s="35" t="s">
        <v>56</v>
      </c>
      <c r="E433" s="40" t="s">
        <v>1754</v>
      </c>
    </row>
    <row r="434" spans="1:5" ht="409.5">
      <c r="A434" t="s">
        <v>58</v>
      </c>
      <c r="E434" s="39" t="s">
        <v>1750</v>
      </c>
    </row>
    <row r="435" spans="1:16" ht="12.75">
      <c r="A435" t="s">
        <v>49</v>
      </c>
      <c s="34" t="s">
        <v>388</v>
      </c>
      <c s="34" t="s">
        <v>1746</v>
      </c>
      <c s="35" t="s">
        <v>75</v>
      </c>
      <c s="6" t="s">
        <v>1747</v>
      </c>
      <c s="36" t="s">
        <v>925</v>
      </c>
      <c s="37">
        <v>160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66</v>
      </c>
      <c>
        <f>(M435*21)/100</f>
      </c>
      <c t="s">
        <v>27</v>
      </c>
    </row>
    <row r="436" spans="1:5" ht="25.5">
      <c r="A436" s="35" t="s">
        <v>55</v>
      </c>
      <c r="E436" s="39" t="s">
        <v>1755</v>
      </c>
    </row>
    <row r="437" spans="1:5" ht="25.5">
      <c r="A437" s="35" t="s">
        <v>56</v>
      </c>
      <c r="E437" s="40" t="s">
        <v>1756</v>
      </c>
    </row>
    <row r="438" spans="1:5" ht="409.5">
      <c r="A438" t="s">
        <v>58</v>
      </c>
      <c r="E438" s="39" t="s">
        <v>1750</v>
      </c>
    </row>
    <row r="439" spans="1:16" ht="12.75">
      <c r="A439" t="s">
        <v>49</v>
      </c>
      <c s="34" t="s">
        <v>391</v>
      </c>
      <c s="34" t="s">
        <v>1746</v>
      </c>
      <c s="35" t="s">
        <v>79</v>
      </c>
      <c s="6" t="s">
        <v>1747</v>
      </c>
      <c s="36" t="s">
        <v>925</v>
      </c>
      <c s="37">
        <v>12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66</v>
      </c>
      <c>
        <f>(M439*21)/100</f>
      </c>
      <c t="s">
        <v>27</v>
      </c>
    </row>
    <row r="440" spans="1:5" ht="38.25">
      <c r="A440" s="35" t="s">
        <v>55</v>
      </c>
      <c r="E440" s="39" t="s">
        <v>1757</v>
      </c>
    </row>
    <row r="441" spans="1:5" ht="25.5">
      <c r="A441" s="35" t="s">
        <v>56</v>
      </c>
      <c r="E441" s="40" t="s">
        <v>1758</v>
      </c>
    </row>
    <row r="442" spans="1:5" ht="409.5">
      <c r="A442" t="s">
        <v>58</v>
      </c>
      <c r="E442" s="39" t="s">
        <v>1750</v>
      </c>
    </row>
    <row r="443" spans="1:16" ht="12.75">
      <c r="A443" t="s">
        <v>49</v>
      </c>
      <c s="34" t="s">
        <v>395</v>
      </c>
      <c s="34" t="s">
        <v>1746</v>
      </c>
      <c s="35" t="s">
        <v>60</v>
      </c>
      <c s="6" t="s">
        <v>1747</v>
      </c>
      <c s="36" t="s">
        <v>925</v>
      </c>
      <c s="37">
        <v>5575.546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66</v>
      </c>
      <c>
        <f>(M443*21)/100</f>
      </c>
      <c t="s">
        <v>27</v>
      </c>
    </row>
    <row r="444" spans="1:5" ht="51">
      <c r="A444" s="35" t="s">
        <v>55</v>
      </c>
      <c r="E444" s="39" t="s">
        <v>1759</v>
      </c>
    </row>
    <row r="445" spans="1:5" ht="38.25">
      <c r="A445" s="35" t="s">
        <v>56</v>
      </c>
      <c r="E445" s="40" t="s">
        <v>1760</v>
      </c>
    </row>
    <row r="446" spans="1:5" ht="409.5">
      <c r="A446" t="s">
        <v>58</v>
      </c>
      <c r="E446" s="39" t="s">
        <v>1750</v>
      </c>
    </row>
    <row r="447" spans="1:16" ht="12.75">
      <c r="A447" t="s">
        <v>49</v>
      </c>
      <c s="34" t="s">
        <v>398</v>
      </c>
      <c s="34" t="s">
        <v>1761</v>
      </c>
      <c s="35" t="s">
        <v>62</v>
      </c>
      <c s="6" t="s">
        <v>1762</v>
      </c>
      <c s="36" t="s">
        <v>925</v>
      </c>
      <c s="37">
        <v>228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66</v>
      </c>
      <c>
        <f>(M447*21)/100</f>
      </c>
      <c t="s">
        <v>27</v>
      </c>
    </row>
    <row r="448" spans="1:5" ht="12.75">
      <c r="A448" s="35" t="s">
        <v>55</v>
      </c>
      <c r="E448" s="39" t="s">
        <v>1763</v>
      </c>
    </row>
    <row r="449" spans="1:5" ht="51">
      <c r="A449" s="35" t="s">
        <v>56</v>
      </c>
      <c r="E449" s="40" t="s">
        <v>1764</v>
      </c>
    </row>
    <row r="450" spans="1:5" ht="357">
      <c r="A450" t="s">
        <v>58</v>
      </c>
      <c r="E450" s="39" t="s">
        <v>1765</v>
      </c>
    </row>
    <row r="451" spans="1:16" ht="12.75">
      <c r="A451" t="s">
        <v>49</v>
      </c>
      <c s="34" t="s">
        <v>50</v>
      </c>
      <c s="34" t="s">
        <v>1761</v>
      </c>
      <c s="35" t="s">
        <v>27</v>
      </c>
      <c s="6" t="s">
        <v>1762</v>
      </c>
      <c s="36" t="s">
        <v>925</v>
      </c>
      <c s="37">
        <v>511.4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66</v>
      </c>
      <c>
        <f>(M451*21)/100</f>
      </c>
      <c t="s">
        <v>27</v>
      </c>
    </row>
    <row r="452" spans="1:5" ht="12.75">
      <c r="A452" s="35" t="s">
        <v>55</v>
      </c>
      <c r="E452" s="39" t="s">
        <v>1766</v>
      </c>
    </row>
    <row r="453" spans="1:5" ht="12.75">
      <c r="A453" s="35" t="s">
        <v>56</v>
      </c>
      <c r="E453" s="40" t="s">
        <v>1767</v>
      </c>
    </row>
    <row r="454" spans="1:5" ht="357">
      <c r="A454" t="s">
        <v>58</v>
      </c>
      <c r="E454" s="39" t="s">
        <v>1765</v>
      </c>
    </row>
    <row r="455" spans="1:16" ht="12.75">
      <c r="A455" t="s">
        <v>49</v>
      </c>
      <c s="34" t="s">
        <v>403</v>
      </c>
      <c s="34" t="s">
        <v>1761</v>
      </c>
      <c s="35" t="s">
        <v>26</v>
      </c>
      <c s="6" t="s">
        <v>1762</v>
      </c>
      <c s="36" t="s">
        <v>925</v>
      </c>
      <c s="37">
        <v>1006.1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66</v>
      </c>
      <c>
        <f>(M455*21)/100</f>
      </c>
      <c t="s">
        <v>27</v>
      </c>
    </row>
    <row r="456" spans="1:5" ht="25.5">
      <c r="A456" s="35" t="s">
        <v>55</v>
      </c>
      <c r="E456" s="39" t="s">
        <v>1768</v>
      </c>
    </row>
    <row r="457" spans="1:5" ht="102">
      <c r="A457" s="35" t="s">
        <v>56</v>
      </c>
      <c r="E457" s="40" t="s">
        <v>1769</v>
      </c>
    </row>
    <row r="458" spans="1:5" ht="357">
      <c r="A458" t="s">
        <v>58</v>
      </c>
      <c r="E458" s="39" t="s">
        <v>1765</v>
      </c>
    </row>
    <row r="459" spans="1:16" ht="12.75">
      <c r="A459" t="s">
        <v>49</v>
      </c>
      <c s="34" t="s">
        <v>411</v>
      </c>
      <c s="34" t="s">
        <v>1761</v>
      </c>
      <c s="35" t="s">
        <v>75</v>
      </c>
      <c s="6" t="s">
        <v>1762</v>
      </c>
      <c s="36" t="s">
        <v>925</v>
      </c>
      <c s="37">
        <v>164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66</v>
      </c>
      <c>
        <f>(M459*21)/100</f>
      </c>
      <c t="s">
        <v>27</v>
      </c>
    </row>
    <row r="460" spans="1:5" ht="25.5">
      <c r="A460" s="35" t="s">
        <v>55</v>
      </c>
      <c r="E460" s="39" t="s">
        <v>1770</v>
      </c>
    </row>
    <row r="461" spans="1:5" ht="140.25">
      <c r="A461" s="35" t="s">
        <v>56</v>
      </c>
      <c r="E461" s="40" t="s">
        <v>1771</v>
      </c>
    </row>
    <row r="462" spans="1:5" ht="357">
      <c r="A462" t="s">
        <v>58</v>
      </c>
      <c r="E462" s="39" t="s">
        <v>1765</v>
      </c>
    </row>
    <row r="463" spans="1:16" ht="12.75">
      <c r="A463" t="s">
        <v>49</v>
      </c>
      <c s="34" t="s">
        <v>1772</v>
      </c>
      <c s="34" t="s">
        <v>1761</v>
      </c>
      <c s="35" t="s">
        <v>79</v>
      </c>
      <c s="6" t="s">
        <v>1762</v>
      </c>
      <c s="36" t="s">
        <v>925</v>
      </c>
      <c s="37">
        <v>11.942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66</v>
      </c>
      <c>
        <f>(M463*21)/100</f>
      </c>
      <c t="s">
        <v>27</v>
      </c>
    </row>
    <row r="464" spans="1:5" ht="12.75">
      <c r="A464" s="35" t="s">
        <v>55</v>
      </c>
      <c r="E464" s="39" t="s">
        <v>1773</v>
      </c>
    </row>
    <row r="465" spans="1:5" ht="12.75">
      <c r="A465" s="35" t="s">
        <v>56</v>
      </c>
      <c r="E465" s="40" t="s">
        <v>1774</v>
      </c>
    </row>
    <row r="466" spans="1:5" ht="357">
      <c r="A466" t="s">
        <v>58</v>
      </c>
      <c r="E466" s="39" t="s">
        <v>1765</v>
      </c>
    </row>
    <row r="467" spans="1:16" ht="12.75">
      <c r="A467" t="s">
        <v>49</v>
      </c>
      <c s="34" t="s">
        <v>1775</v>
      </c>
      <c s="34" t="s">
        <v>1776</v>
      </c>
      <c s="35" t="s">
        <v>5</v>
      </c>
      <c s="6" t="s">
        <v>1777</v>
      </c>
      <c s="36" t="s">
        <v>925</v>
      </c>
      <c s="37">
        <v>608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66</v>
      </c>
      <c>
        <f>(M467*21)/100</f>
      </c>
      <c t="s">
        <v>27</v>
      </c>
    </row>
    <row r="468" spans="1:5" ht="12.75">
      <c r="A468" s="35" t="s">
        <v>55</v>
      </c>
      <c r="E468" s="39" t="s">
        <v>1778</v>
      </c>
    </row>
    <row r="469" spans="1:5" ht="12.75">
      <c r="A469" s="35" t="s">
        <v>56</v>
      </c>
      <c r="E469" s="40" t="s">
        <v>1779</v>
      </c>
    </row>
    <row r="470" spans="1:5" ht="357">
      <c r="A470" t="s">
        <v>58</v>
      </c>
      <c r="E470" s="39" t="s">
        <v>1765</v>
      </c>
    </row>
    <row r="471" spans="1:16" ht="12.75">
      <c r="A471" t="s">
        <v>49</v>
      </c>
      <c s="34" t="s">
        <v>1780</v>
      </c>
      <c s="34" t="s">
        <v>1781</v>
      </c>
      <c s="35" t="s">
        <v>62</v>
      </c>
      <c s="6" t="s">
        <v>1782</v>
      </c>
      <c s="36" t="s">
        <v>243</v>
      </c>
      <c s="37">
        <v>48.4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66</v>
      </c>
      <c>
        <f>(M471*21)/100</f>
      </c>
      <c t="s">
        <v>27</v>
      </c>
    </row>
    <row r="472" spans="1:5" ht="25.5">
      <c r="A472" s="35" t="s">
        <v>55</v>
      </c>
      <c r="E472" s="39" t="s">
        <v>1783</v>
      </c>
    </row>
    <row r="473" spans="1:5" ht="12.75">
      <c r="A473" s="35" t="s">
        <v>56</v>
      </c>
      <c r="E473" s="40" t="s">
        <v>1784</v>
      </c>
    </row>
    <row r="474" spans="1:5" ht="293.25">
      <c r="A474" t="s">
        <v>58</v>
      </c>
      <c r="E474" s="39" t="s">
        <v>1732</v>
      </c>
    </row>
    <row r="475" spans="1:16" ht="12.75">
      <c r="A475" t="s">
        <v>49</v>
      </c>
      <c s="34" t="s">
        <v>1785</v>
      </c>
      <c s="34" t="s">
        <v>1781</v>
      </c>
      <c s="35" t="s">
        <v>27</v>
      </c>
      <c s="6" t="s">
        <v>1786</v>
      </c>
      <c s="36" t="s">
        <v>243</v>
      </c>
      <c s="37">
        <v>11.51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66</v>
      </c>
      <c>
        <f>(M475*21)/100</f>
      </c>
      <c t="s">
        <v>27</v>
      </c>
    </row>
    <row r="476" spans="1:5" ht="25.5">
      <c r="A476" s="35" t="s">
        <v>55</v>
      </c>
      <c r="E476" s="39" t="s">
        <v>1787</v>
      </c>
    </row>
    <row r="477" spans="1:5" ht="12.75">
      <c r="A477" s="35" t="s">
        <v>56</v>
      </c>
      <c r="E477" s="40" t="s">
        <v>1788</v>
      </c>
    </row>
    <row r="478" spans="1:5" ht="293.25">
      <c r="A478" t="s">
        <v>58</v>
      </c>
      <c r="E478" s="39" t="s">
        <v>1732</v>
      </c>
    </row>
    <row r="479" spans="1:16" ht="12.75">
      <c r="A479" t="s">
        <v>49</v>
      </c>
      <c s="34" t="s">
        <v>1789</v>
      </c>
      <c s="34" t="s">
        <v>1781</v>
      </c>
      <c s="35" t="s">
        <v>26</v>
      </c>
      <c s="6" t="s">
        <v>1790</v>
      </c>
      <c s="36" t="s">
        <v>243</v>
      </c>
      <c s="37">
        <v>10.23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66</v>
      </c>
      <c>
        <f>(M479*21)/100</f>
      </c>
      <c t="s">
        <v>27</v>
      </c>
    </row>
    <row r="480" spans="1:5" ht="12.75">
      <c r="A480" s="35" t="s">
        <v>55</v>
      </c>
      <c r="E480" s="39" t="s">
        <v>1791</v>
      </c>
    </row>
    <row r="481" spans="1:5" ht="12.75">
      <c r="A481" s="35" t="s">
        <v>56</v>
      </c>
      <c r="E481" s="40" t="s">
        <v>1792</v>
      </c>
    </row>
    <row r="482" spans="1:5" ht="293.25">
      <c r="A482" t="s">
        <v>58</v>
      </c>
      <c r="E482" s="39" t="s">
        <v>1732</v>
      </c>
    </row>
    <row r="483" spans="1:16" ht="12.75">
      <c r="A483" t="s">
        <v>49</v>
      </c>
      <c s="34" t="s">
        <v>1793</v>
      </c>
      <c s="34" t="s">
        <v>1781</v>
      </c>
      <c s="35" t="s">
        <v>75</v>
      </c>
      <c s="6" t="s">
        <v>1794</v>
      </c>
      <c s="36" t="s">
        <v>243</v>
      </c>
      <c s="37">
        <v>4.59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66</v>
      </c>
      <c>
        <f>(M483*21)/100</f>
      </c>
      <c t="s">
        <v>27</v>
      </c>
    </row>
    <row r="484" spans="1:5" ht="12.75">
      <c r="A484" s="35" t="s">
        <v>55</v>
      </c>
      <c r="E484" s="39" t="s">
        <v>1795</v>
      </c>
    </row>
    <row r="485" spans="1:5" ht="12.75">
      <c r="A485" s="35" t="s">
        <v>56</v>
      </c>
      <c r="E485" s="40" t="s">
        <v>1796</v>
      </c>
    </row>
    <row r="486" spans="1:5" ht="293.25">
      <c r="A486" t="s">
        <v>58</v>
      </c>
      <c r="E486" s="39" t="s">
        <v>1732</v>
      </c>
    </row>
    <row r="487" spans="1:16" ht="12.75">
      <c r="A487" t="s">
        <v>49</v>
      </c>
      <c s="34" t="s">
        <v>1797</v>
      </c>
      <c s="34" t="s">
        <v>1781</v>
      </c>
      <c s="35" t="s">
        <v>79</v>
      </c>
      <c s="6" t="s">
        <v>1798</v>
      </c>
      <c s="36" t="s">
        <v>243</v>
      </c>
      <c s="37">
        <v>34.4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66</v>
      </c>
      <c>
        <f>(M487*21)/100</f>
      </c>
      <c t="s">
        <v>27</v>
      </c>
    </row>
    <row r="488" spans="1:5" ht="12.75">
      <c r="A488" s="35" t="s">
        <v>55</v>
      </c>
      <c r="E488" s="39" t="s">
        <v>1799</v>
      </c>
    </row>
    <row r="489" spans="1:5" ht="12.75">
      <c r="A489" s="35" t="s">
        <v>56</v>
      </c>
      <c r="E489" s="40" t="s">
        <v>1800</v>
      </c>
    </row>
    <row r="490" spans="1:5" ht="293.25">
      <c r="A490" t="s">
        <v>58</v>
      </c>
      <c r="E490" s="39" t="s">
        <v>1732</v>
      </c>
    </row>
    <row r="491" spans="1:16" ht="12.75">
      <c r="A491" t="s">
        <v>49</v>
      </c>
      <c s="34" t="s">
        <v>1801</v>
      </c>
      <c s="34" t="s">
        <v>1802</v>
      </c>
      <c s="35" t="s">
        <v>62</v>
      </c>
      <c s="6" t="s">
        <v>1803</v>
      </c>
      <c s="36" t="s">
        <v>243</v>
      </c>
      <c s="37">
        <v>77.5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66</v>
      </c>
      <c>
        <f>(M491*21)/100</f>
      </c>
      <c t="s">
        <v>27</v>
      </c>
    </row>
    <row r="492" spans="1:5" ht="25.5">
      <c r="A492" s="35" t="s">
        <v>55</v>
      </c>
      <c r="E492" s="39" t="s">
        <v>1804</v>
      </c>
    </row>
    <row r="493" spans="1:5" ht="12.75">
      <c r="A493" s="35" t="s">
        <v>56</v>
      </c>
      <c r="E493" s="40" t="s">
        <v>1805</v>
      </c>
    </row>
    <row r="494" spans="1:5" ht="63.75">
      <c r="A494" t="s">
        <v>58</v>
      </c>
      <c r="E494" s="39" t="s">
        <v>1806</v>
      </c>
    </row>
    <row r="495" spans="1:16" ht="12.75">
      <c r="A495" t="s">
        <v>49</v>
      </c>
      <c s="34" t="s">
        <v>1807</v>
      </c>
      <c s="34" t="s">
        <v>1802</v>
      </c>
      <c s="35" t="s">
        <v>27</v>
      </c>
      <c s="6" t="s">
        <v>1803</v>
      </c>
      <c s="36" t="s">
        <v>243</v>
      </c>
      <c s="37">
        <v>37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66</v>
      </c>
      <c>
        <f>(M495*21)/100</f>
      </c>
      <c t="s">
        <v>27</v>
      </c>
    </row>
    <row r="496" spans="1:5" ht="25.5">
      <c r="A496" s="35" t="s">
        <v>55</v>
      </c>
      <c r="E496" s="39" t="s">
        <v>1808</v>
      </c>
    </row>
    <row r="497" spans="1:5" ht="12.75">
      <c r="A497" s="35" t="s">
        <v>56</v>
      </c>
      <c r="E497" s="40" t="s">
        <v>1809</v>
      </c>
    </row>
    <row r="498" spans="1:5" ht="63.75">
      <c r="A498" t="s">
        <v>58</v>
      </c>
      <c r="E498" s="39" t="s">
        <v>1806</v>
      </c>
    </row>
    <row r="499" spans="1:16" ht="12.75">
      <c r="A499" t="s">
        <v>49</v>
      </c>
      <c s="34" t="s">
        <v>1810</v>
      </c>
      <c s="34" t="s">
        <v>1811</v>
      </c>
      <c s="35" t="s">
        <v>62</v>
      </c>
      <c s="6" t="s">
        <v>1812</v>
      </c>
      <c s="36" t="s">
        <v>74</v>
      </c>
      <c s="37">
        <v>1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66</v>
      </c>
      <c>
        <f>(M499*21)/100</f>
      </c>
      <c t="s">
        <v>27</v>
      </c>
    </row>
    <row r="500" spans="1:5" ht="12.75">
      <c r="A500" s="35" t="s">
        <v>55</v>
      </c>
      <c r="E500" s="39" t="s">
        <v>1813</v>
      </c>
    </row>
    <row r="501" spans="1:5" ht="12.75">
      <c r="A501" s="35" t="s">
        <v>56</v>
      </c>
      <c r="E501" s="40" t="s">
        <v>1353</v>
      </c>
    </row>
    <row r="502" spans="1:5" ht="409.5">
      <c r="A502" t="s">
        <v>58</v>
      </c>
      <c r="E502" s="39" t="s">
        <v>1814</v>
      </c>
    </row>
    <row r="503" spans="1:16" ht="12.75">
      <c r="A503" t="s">
        <v>49</v>
      </c>
      <c s="34" t="s">
        <v>1815</v>
      </c>
      <c s="34" t="s">
        <v>1811</v>
      </c>
      <c s="35" t="s">
        <v>27</v>
      </c>
      <c s="6" t="s">
        <v>1816</v>
      </c>
      <c s="36" t="s">
        <v>65</v>
      </c>
      <c s="37">
        <v>9.24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66</v>
      </c>
      <c>
        <f>(M503*21)/100</f>
      </c>
      <c t="s">
        <v>27</v>
      </c>
    </row>
    <row r="504" spans="1:5" ht="25.5">
      <c r="A504" s="35" t="s">
        <v>55</v>
      </c>
      <c r="E504" s="39" t="s">
        <v>1817</v>
      </c>
    </row>
    <row r="505" spans="1:5" ht="12.75">
      <c r="A505" s="35" t="s">
        <v>56</v>
      </c>
      <c r="E505" s="40" t="s">
        <v>1818</v>
      </c>
    </row>
    <row r="506" spans="1:5" ht="409.5">
      <c r="A506" t="s">
        <v>58</v>
      </c>
      <c r="E506" s="39" t="s">
        <v>1750</v>
      </c>
    </row>
    <row r="507" spans="1:16" ht="12.75">
      <c r="A507" t="s">
        <v>49</v>
      </c>
      <c s="34" t="s">
        <v>1819</v>
      </c>
      <c s="34" t="s">
        <v>1811</v>
      </c>
      <c s="35" t="s">
        <v>26</v>
      </c>
      <c s="6" t="s">
        <v>1820</v>
      </c>
      <c s="36" t="s">
        <v>925</v>
      </c>
      <c s="37">
        <v>1472.51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66</v>
      </c>
      <c>
        <f>(M507*21)/100</f>
      </c>
      <c t="s">
        <v>27</v>
      </c>
    </row>
    <row r="508" spans="1:5" ht="25.5">
      <c r="A508" s="35" t="s">
        <v>55</v>
      </c>
      <c r="E508" s="39" t="s">
        <v>1821</v>
      </c>
    </row>
    <row r="509" spans="1:5" ht="51">
      <c r="A509" s="35" t="s">
        <v>56</v>
      </c>
      <c r="E509" s="40" t="s">
        <v>1822</v>
      </c>
    </row>
    <row r="510" spans="1:5" ht="409.5">
      <c r="A510" t="s">
        <v>58</v>
      </c>
      <c r="E510" s="39" t="s">
        <v>1750</v>
      </c>
    </row>
    <row r="511" spans="1:16" ht="12.75">
      <c r="A511" t="s">
        <v>49</v>
      </c>
      <c s="34" t="s">
        <v>1823</v>
      </c>
      <c s="34" t="s">
        <v>1811</v>
      </c>
      <c s="35" t="s">
        <v>75</v>
      </c>
      <c s="6" t="s">
        <v>1824</v>
      </c>
      <c s="36" t="s">
        <v>925</v>
      </c>
      <c s="37">
        <v>278.918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66</v>
      </c>
      <c>
        <f>(M511*21)/100</f>
      </c>
      <c t="s">
        <v>27</v>
      </c>
    </row>
    <row r="512" spans="1:5" ht="25.5">
      <c r="A512" s="35" t="s">
        <v>55</v>
      </c>
      <c r="E512" s="39" t="s">
        <v>1825</v>
      </c>
    </row>
    <row r="513" spans="1:5" ht="12.75">
      <c r="A513" s="35" t="s">
        <v>56</v>
      </c>
      <c r="E513" s="40" t="s">
        <v>1826</v>
      </c>
    </row>
    <row r="514" spans="1:5" ht="409.5">
      <c r="A514" t="s">
        <v>58</v>
      </c>
      <c r="E514" s="39" t="s">
        <v>1750</v>
      </c>
    </row>
    <row r="515" spans="1:16" ht="12.75">
      <c r="A515" t="s">
        <v>49</v>
      </c>
      <c s="34" t="s">
        <v>1827</v>
      </c>
      <c s="34" t="s">
        <v>1828</v>
      </c>
      <c s="35" t="s">
        <v>62</v>
      </c>
      <c s="6" t="s">
        <v>1829</v>
      </c>
      <c s="36" t="s">
        <v>74</v>
      </c>
      <c s="37">
        <v>10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66</v>
      </c>
      <c>
        <f>(M515*21)/100</f>
      </c>
      <c t="s">
        <v>27</v>
      </c>
    </row>
    <row r="516" spans="1:5" ht="12.75">
      <c r="A516" s="35" t="s">
        <v>55</v>
      </c>
      <c r="E516" s="39" t="s">
        <v>1830</v>
      </c>
    </row>
    <row r="517" spans="1:5" ht="12.75">
      <c r="A517" s="35" t="s">
        <v>56</v>
      </c>
      <c r="E517" s="40" t="s">
        <v>1349</v>
      </c>
    </row>
    <row r="518" spans="1:5" ht="267.75">
      <c r="A518" t="s">
        <v>58</v>
      </c>
      <c r="E518" s="39" t="s">
        <v>1831</v>
      </c>
    </row>
    <row r="519" spans="1:16" ht="12.75">
      <c r="A519" t="s">
        <v>49</v>
      </c>
      <c s="34" t="s">
        <v>1832</v>
      </c>
      <c s="34" t="s">
        <v>1828</v>
      </c>
      <c s="35" t="s">
        <v>27</v>
      </c>
      <c s="6" t="s">
        <v>1829</v>
      </c>
      <c s="36" t="s">
        <v>74</v>
      </c>
      <c s="37">
        <v>5</v>
      </c>
      <c s="36">
        <v>0</v>
      </c>
      <c s="36">
        <f>ROUND(G519*H519,6)</f>
      </c>
      <c r="L519" s="38">
        <v>0</v>
      </c>
      <c s="32">
        <f>ROUND(ROUND(L519,2)*ROUND(G519,3),2)</f>
      </c>
      <c s="36" t="s">
        <v>66</v>
      </c>
      <c>
        <f>(M519*21)/100</f>
      </c>
      <c t="s">
        <v>27</v>
      </c>
    </row>
    <row r="520" spans="1:5" ht="12.75">
      <c r="A520" s="35" t="s">
        <v>55</v>
      </c>
      <c r="E520" s="39" t="s">
        <v>1833</v>
      </c>
    </row>
    <row r="521" spans="1:5" ht="12.75">
      <c r="A521" s="35" t="s">
        <v>56</v>
      </c>
      <c r="E521" s="40" t="s">
        <v>1459</v>
      </c>
    </row>
    <row r="522" spans="1:5" ht="267.75">
      <c r="A522" t="s">
        <v>58</v>
      </c>
      <c r="E522" s="39" t="s">
        <v>1831</v>
      </c>
    </row>
    <row r="523" spans="1:16" ht="12.75">
      <c r="A523" t="s">
        <v>49</v>
      </c>
      <c s="34" t="s">
        <v>1834</v>
      </c>
      <c s="34" t="s">
        <v>1835</v>
      </c>
      <c s="35" t="s">
        <v>5</v>
      </c>
      <c s="6" t="s">
        <v>1836</v>
      </c>
      <c s="36" t="s">
        <v>65</v>
      </c>
      <c s="37">
        <v>461.828</v>
      </c>
      <c s="36">
        <v>0</v>
      </c>
      <c s="36">
        <f>ROUND(G523*H523,6)</f>
      </c>
      <c r="L523" s="38">
        <v>0</v>
      </c>
      <c s="32">
        <f>ROUND(ROUND(L523,2)*ROUND(G523,3),2)</f>
      </c>
      <c s="36" t="s">
        <v>66</v>
      </c>
      <c>
        <f>(M523*21)/100</f>
      </c>
      <c t="s">
        <v>27</v>
      </c>
    </row>
    <row r="524" spans="1:5" ht="12.75">
      <c r="A524" s="35" t="s">
        <v>55</v>
      </c>
      <c r="E524" s="39" t="s">
        <v>1837</v>
      </c>
    </row>
    <row r="525" spans="1:5" ht="127.5">
      <c r="A525" s="35" t="s">
        <v>56</v>
      </c>
      <c r="E525" s="40" t="s">
        <v>1838</v>
      </c>
    </row>
    <row r="526" spans="1:5" ht="25.5">
      <c r="A526" t="s">
        <v>58</v>
      </c>
      <c r="E526" s="39" t="s">
        <v>1839</v>
      </c>
    </row>
    <row r="527" spans="1:13" ht="12.75">
      <c r="A527" t="s">
        <v>46</v>
      </c>
      <c r="C527" s="31" t="s">
        <v>401</v>
      </c>
      <c r="E527" s="33" t="s">
        <v>402</v>
      </c>
      <c r="J527" s="32">
        <f>0</f>
      </c>
      <c s="32">
        <f>0</f>
      </c>
      <c s="32">
        <f>0+L528+L532</f>
      </c>
      <c s="32">
        <f>0+M528+M532</f>
      </c>
    </row>
    <row r="528" spans="1:16" ht="25.5">
      <c r="A528" t="s">
        <v>49</v>
      </c>
      <c s="34" t="s">
        <v>1840</v>
      </c>
      <c s="34" t="s">
        <v>680</v>
      </c>
      <c s="35" t="s">
        <v>681</v>
      </c>
      <c s="6" t="s">
        <v>682</v>
      </c>
      <c s="36" t="s">
        <v>407</v>
      </c>
      <c s="37">
        <v>8526.947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66</v>
      </c>
      <c>
        <f>(M528*21)/100</f>
      </c>
      <c t="s">
        <v>27</v>
      </c>
    </row>
    <row r="529" spans="1:5" ht="25.5">
      <c r="A529" s="35" t="s">
        <v>55</v>
      </c>
      <c r="E529" s="39" t="s">
        <v>409</v>
      </c>
    </row>
    <row r="530" spans="1:5" ht="25.5">
      <c r="A530" s="35" t="s">
        <v>56</v>
      </c>
      <c r="E530" s="40" t="s">
        <v>1841</v>
      </c>
    </row>
    <row r="531" spans="1:5" ht="102">
      <c r="A531" t="s">
        <v>58</v>
      </c>
      <c r="E531" s="39" t="s">
        <v>410</v>
      </c>
    </row>
    <row r="532" spans="1:16" ht="25.5">
      <c r="A532" t="s">
        <v>49</v>
      </c>
      <c s="34" t="s">
        <v>1842</v>
      </c>
      <c s="34" t="s">
        <v>1843</v>
      </c>
      <c s="35" t="s">
        <v>1844</v>
      </c>
      <c s="6" t="s">
        <v>1845</v>
      </c>
      <c s="36" t="s">
        <v>407</v>
      </c>
      <c s="37">
        <v>4568.008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66</v>
      </c>
      <c>
        <f>(M532*21)/100</f>
      </c>
      <c t="s">
        <v>27</v>
      </c>
    </row>
    <row r="533" spans="1:5" ht="25.5">
      <c r="A533" s="35" t="s">
        <v>55</v>
      </c>
      <c r="E533" s="39" t="s">
        <v>409</v>
      </c>
    </row>
    <row r="534" spans="1:5" ht="12.75">
      <c r="A534" s="35" t="s">
        <v>56</v>
      </c>
      <c r="E534" s="40" t="s">
        <v>1846</v>
      </c>
    </row>
    <row r="535" spans="1:5" ht="102">
      <c r="A535" t="s">
        <v>58</v>
      </c>
      <c r="E535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1341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1341</v>
      </c>
      <c r="E4" s="26" t="s">
        <v>1342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1849</v>
      </c>
      <c r="E8" s="30" t="s">
        <v>1848</v>
      </c>
      <c r="J8" s="29">
        <f>0+J9+J22+J47+J88+J109+J114</f>
      </c>
      <c s="29">
        <f>0+K9+K22+K47+K88+K109+K114</f>
      </c>
      <c s="29">
        <f>0+L9+L22+L47+L88+L109+L114</f>
      </c>
      <c s="29">
        <f>0+M9+M22+M47+M88+M109+M114</f>
      </c>
    </row>
    <row r="9" spans="1:13" ht="12.75">
      <c r="A9" t="s">
        <v>46</v>
      </c>
      <c r="C9" s="31" t="s">
        <v>27</v>
      </c>
      <c r="E9" s="33" t="s">
        <v>1228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62</v>
      </c>
      <c s="34" t="s">
        <v>1443</v>
      </c>
      <c s="35" t="s">
        <v>5</v>
      </c>
      <c s="6" t="s">
        <v>1444</v>
      </c>
      <c s="36" t="s">
        <v>427</v>
      </c>
      <c s="37">
        <v>13.406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25.5">
      <c r="A11" s="35" t="s">
        <v>55</v>
      </c>
      <c r="E11" s="39" t="s">
        <v>1445</v>
      </c>
    </row>
    <row r="12" spans="1:5" ht="38.25">
      <c r="A12" s="35" t="s">
        <v>56</v>
      </c>
      <c r="E12" s="40" t="s">
        <v>1850</v>
      </c>
    </row>
    <row r="13" spans="1:5" ht="229.5">
      <c r="A13" t="s">
        <v>58</v>
      </c>
      <c r="E13" s="39" t="s">
        <v>1447</v>
      </c>
    </row>
    <row r="14" spans="1:16" ht="12.75">
      <c r="A14" t="s">
        <v>49</v>
      </c>
      <c s="34" t="s">
        <v>27</v>
      </c>
      <c s="34" t="s">
        <v>1851</v>
      </c>
      <c s="35" t="s">
        <v>5</v>
      </c>
      <c s="6" t="s">
        <v>1852</v>
      </c>
      <c s="36" t="s">
        <v>427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1853</v>
      </c>
    </row>
    <row r="16" spans="1:5" ht="12.75">
      <c r="A16" s="35" t="s">
        <v>56</v>
      </c>
      <c r="E16" s="40" t="s">
        <v>1854</v>
      </c>
    </row>
    <row r="17" spans="1:5" ht="369.75">
      <c r="A17" t="s">
        <v>58</v>
      </c>
      <c r="E17" s="39" t="s">
        <v>1450</v>
      </c>
    </row>
    <row r="18" spans="1:16" ht="12.75">
      <c r="A18" t="s">
        <v>49</v>
      </c>
      <c s="34" t="s">
        <v>26</v>
      </c>
      <c s="34" t="s">
        <v>1241</v>
      </c>
      <c s="35" t="s">
        <v>5</v>
      </c>
      <c s="6" t="s">
        <v>1242</v>
      </c>
      <c s="36" t="s">
        <v>407</v>
      </c>
      <c s="37">
        <v>1.656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1855</v>
      </c>
    </row>
    <row r="21" spans="1:5" ht="267.75">
      <c r="A21" t="s">
        <v>58</v>
      </c>
      <c r="E21" s="39" t="s">
        <v>1452</v>
      </c>
    </row>
    <row r="22" spans="1:13" ht="12.75">
      <c r="A22" t="s">
        <v>46</v>
      </c>
      <c r="C22" s="31" t="s">
        <v>26</v>
      </c>
      <c r="E22" s="33" t="s">
        <v>1469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75</v>
      </c>
      <c s="34" t="s">
        <v>1856</v>
      </c>
      <c s="35" t="s">
        <v>5</v>
      </c>
      <c s="6" t="s">
        <v>1857</v>
      </c>
      <c s="36" t="s">
        <v>427</v>
      </c>
      <c s="37">
        <v>3.81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1858</v>
      </c>
    </row>
    <row r="26" spans="1:5" ht="369.75">
      <c r="A26" t="s">
        <v>58</v>
      </c>
      <c r="E26" s="39" t="s">
        <v>1488</v>
      </c>
    </row>
    <row r="27" spans="1:16" ht="12.75">
      <c r="A27" t="s">
        <v>49</v>
      </c>
      <c s="34" t="s">
        <v>79</v>
      </c>
      <c s="34" t="s">
        <v>1489</v>
      </c>
      <c s="35" t="s">
        <v>5</v>
      </c>
      <c s="6" t="s">
        <v>1490</v>
      </c>
      <c s="36" t="s">
        <v>407</v>
      </c>
      <c s="37">
        <v>0.501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1859</v>
      </c>
    </row>
    <row r="30" spans="1:5" ht="267.75">
      <c r="A30" t="s">
        <v>58</v>
      </c>
      <c r="E30" s="39" t="s">
        <v>1452</v>
      </c>
    </row>
    <row r="31" spans="1:16" ht="12.75">
      <c r="A31" t="s">
        <v>49</v>
      </c>
      <c s="34" t="s">
        <v>60</v>
      </c>
      <c s="34" t="s">
        <v>1492</v>
      </c>
      <c s="35" t="s">
        <v>5</v>
      </c>
      <c s="6" t="s">
        <v>1493</v>
      </c>
      <c s="36" t="s">
        <v>427</v>
      </c>
      <c s="37">
        <v>25.369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55</v>
      </c>
      <c r="E32" s="39" t="s">
        <v>1860</v>
      </c>
    </row>
    <row r="33" spans="1:5" ht="25.5">
      <c r="A33" s="35" t="s">
        <v>56</v>
      </c>
      <c r="E33" s="40" t="s">
        <v>1861</v>
      </c>
    </row>
    <row r="34" spans="1:5" ht="38.25">
      <c r="A34" t="s">
        <v>58</v>
      </c>
      <c r="E34" s="39" t="s">
        <v>1468</v>
      </c>
    </row>
    <row r="35" spans="1:16" ht="12.75">
      <c r="A35" t="s">
        <v>49</v>
      </c>
      <c s="34" t="s">
        <v>70</v>
      </c>
      <c s="34" t="s">
        <v>1509</v>
      </c>
      <c s="35" t="s">
        <v>5</v>
      </c>
      <c s="6" t="s">
        <v>1510</v>
      </c>
      <c s="36" t="s">
        <v>65</v>
      </c>
      <c s="37">
        <v>89.7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25.5">
      <c r="A36" s="35" t="s">
        <v>55</v>
      </c>
      <c r="E36" s="39" t="s">
        <v>1862</v>
      </c>
    </row>
    <row r="37" spans="1:5" ht="12.75">
      <c r="A37" s="35" t="s">
        <v>56</v>
      </c>
      <c r="E37" s="40" t="s">
        <v>1863</v>
      </c>
    </row>
    <row r="38" spans="1:5" ht="409.5">
      <c r="A38" t="s">
        <v>58</v>
      </c>
      <c r="E38" s="39" t="s">
        <v>1513</v>
      </c>
    </row>
    <row r="39" spans="1:16" ht="12.75">
      <c r="A39" t="s">
        <v>49</v>
      </c>
      <c s="34" t="s">
        <v>86</v>
      </c>
      <c s="34" t="s">
        <v>1514</v>
      </c>
      <c s="35" t="s">
        <v>1864</v>
      </c>
      <c s="6" t="s">
        <v>1865</v>
      </c>
      <c s="36" t="s">
        <v>243</v>
      </c>
      <c s="37">
        <v>126.795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27</v>
      </c>
    </row>
    <row r="40" spans="1:5" ht="63.75">
      <c r="A40" s="35" t="s">
        <v>55</v>
      </c>
      <c r="E40" s="39" t="s">
        <v>1866</v>
      </c>
    </row>
    <row r="41" spans="1:5" ht="12.75">
      <c r="A41" s="35" t="s">
        <v>56</v>
      </c>
      <c r="E41" s="40" t="s">
        <v>1867</v>
      </c>
    </row>
    <row r="42" spans="1:5" ht="293.25">
      <c r="A42" t="s">
        <v>58</v>
      </c>
      <c r="E42" s="39" t="s">
        <v>1518</v>
      </c>
    </row>
    <row r="43" spans="1:16" ht="12.75">
      <c r="A43" t="s">
        <v>49</v>
      </c>
      <c s="34" t="s">
        <v>89</v>
      </c>
      <c s="34" t="s">
        <v>1514</v>
      </c>
      <c s="35" t="s">
        <v>1868</v>
      </c>
      <c s="6" t="s">
        <v>1869</v>
      </c>
      <c s="36" t="s">
        <v>243</v>
      </c>
      <c s="37">
        <v>5.4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66</v>
      </c>
      <c>
        <f>(M43*21)/100</f>
      </c>
      <c t="s">
        <v>27</v>
      </c>
    </row>
    <row r="44" spans="1:5" ht="63.75">
      <c r="A44" s="35" t="s">
        <v>55</v>
      </c>
      <c r="E44" s="39" t="s">
        <v>1870</v>
      </c>
    </row>
    <row r="45" spans="1:5" ht="12.75">
      <c r="A45" s="35" t="s">
        <v>56</v>
      </c>
      <c r="E45" s="40" t="s">
        <v>1871</v>
      </c>
    </row>
    <row r="46" spans="1:5" ht="293.25">
      <c r="A46" t="s">
        <v>58</v>
      </c>
      <c r="E46" s="39" t="s">
        <v>1518</v>
      </c>
    </row>
    <row r="47" spans="1:13" ht="12.75">
      <c r="A47" t="s">
        <v>46</v>
      </c>
      <c r="C47" s="31" t="s">
        <v>75</v>
      </c>
      <c r="E47" s="33" t="s">
        <v>1534</v>
      </c>
      <c r="J47" s="32">
        <f>0</f>
      </c>
      <c s="32">
        <f>0</f>
      </c>
      <c s="32">
        <f>0+L48+L52+L56+L60+L64+L68+L72+L76+L80+L84</f>
      </c>
      <c s="32">
        <f>0+M48+M52+M56+M60+M64+M68+M72+M76+M80+M84</f>
      </c>
    </row>
    <row r="48" spans="1:16" ht="12.75">
      <c r="A48" t="s">
        <v>49</v>
      </c>
      <c s="34" t="s">
        <v>92</v>
      </c>
      <c s="34" t="s">
        <v>1553</v>
      </c>
      <c s="35" t="s">
        <v>5</v>
      </c>
      <c s="6" t="s">
        <v>1554</v>
      </c>
      <c s="36" t="s">
        <v>74</v>
      </c>
      <c s="37">
        <v>12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66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1872</v>
      </c>
    </row>
    <row r="51" spans="1:5" ht="229.5">
      <c r="A51" t="s">
        <v>58</v>
      </c>
      <c r="E51" s="39" t="s">
        <v>1556</v>
      </c>
    </row>
    <row r="52" spans="1:16" ht="12.75">
      <c r="A52" t="s">
        <v>49</v>
      </c>
      <c s="34" t="s">
        <v>96</v>
      </c>
      <c s="34" t="s">
        <v>1873</v>
      </c>
      <c s="35" t="s">
        <v>5</v>
      </c>
      <c s="6" t="s">
        <v>1874</v>
      </c>
      <c s="36" t="s">
        <v>427</v>
      </c>
      <c s="37">
        <v>51.024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66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1875</v>
      </c>
    </row>
    <row r="55" spans="1:5" ht="369.75">
      <c r="A55" t="s">
        <v>58</v>
      </c>
      <c r="E55" s="39" t="s">
        <v>1488</v>
      </c>
    </row>
    <row r="56" spans="1:16" ht="12.75">
      <c r="A56" t="s">
        <v>49</v>
      </c>
      <c s="34" t="s">
        <v>99</v>
      </c>
      <c s="34" t="s">
        <v>1876</v>
      </c>
      <c s="35" t="s">
        <v>5</v>
      </c>
      <c s="6" t="s">
        <v>1877</v>
      </c>
      <c s="36" t="s">
        <v>407</v>
      </c>
      <c s="37">
        <v>10.308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66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1878</v>
      </c>
    </row>
    <row r="59" spans="1:5" ht="267.75">
      <c r="A59" t="s">
        <v>58</v>
      </c>
      <c r="E59" s="39" t="s">
        <v>1452</v>
      </c>
    </row>
    <row r="60" spans="1:16" ht="12.75">
      <c r="A60" t="s">
        <v>49</v>
      </c>
      <c s="34" t="s">
        <v>102</v>
      </c>
      <c s="34" t="s">
        <v>1557</v>
      </c>
      <c s="35" t="s">
        <v>62</v>
      </c>
      <c s="6" t="s">
        <v>1558</v>
      </c>
      <c s="36" t="s">
        <v>427</v>
      </c>
      <c s="37">
        <v>3.247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66</v>
      </c>
      <c>
        <f>(M60*21)/100</f>
      </c>
      <c t="s">
        <v>27</v>
      </c>
    </row>
    <row r="61" spans="1:5" ht="12.75">
      <c r="A61" s="35" t="s">
        <v>55</v>
      </c>
      <c r="E61" s="39" t="s">
        <v>1559</v>
      </c>
    </row>
    <row r="62" spans="1:5" ht="12.75">
      <c r="A62" s="35" t="s">
        <v>56</v>
      </c>
      <c r="E62" s="40" t="s">
        <v>1879</v>
      </c>
    </row>
    <row r="63" spans="1:5" ht="38.25">
      <c r="A63" t="s">
        <v>58</v>
      </c>
      <c r="E63" s="39" t="s">
        <v>1468</v>
      </c>
    </row>
    <row r="64" spans="1:16" ht="12.75">
      <c r="A64" t="s">
        <v>49</v>
      </c>
      <c s="34" t="s">
        <v>105</v>
      </c>
      <c s="34" t="s">
        <v>1557</v>
      </c>
      <c s="35" t="s">
        <v>27</v>
      </c>
      <c s="6" t="s">
        <v>1558</v>
      </c>
      <c s="36" t="s">
        <v>427</v>
      </c>
      <c s="37">
        <v>0.746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66</v>
      </c>
      <c>
        <f>(M64*21)/100</f>
      </c>
      <c t="s">
        <v>27</v>
      </c>
    </row>
    <row r="65" spans="1:5" ht="12.75">
      <c r="A65" s="35" t="s">
        <v>55</v>
      </c>
      <c r="E65" s="39" t="s">
        <v>1561</v>
      </c>
    </row>
    <row r="66" spans="1:5" ht="12.75">
      <c r="A66" s="35" t="s">
        <v>56</v>
      </c>
      <c r="E66" s="40" t="s">
        <v>1880</v>
      </c>
    </row>
    <row r="67" spans="1:5" ht="38.25">
      <c r="A67" t="s">
        <v>58</v>
      </c>
      <c r="E67" s="39" t="s">
        <v>1468</v>
      </c>
    </row>
    <row r="68" spans="1:16" ht="12.75">
      <c r="A68" t="s">
        <v>49</v>
      </c>
      <c s="34" t="s">
        <v>108</v>
      </c>
      <c s="34" t="s">
        <v>1563</v>
      </c>
      <c s="35" t="s">
        <v>5</v>
      </c>
      <c s="6" t="s">
        <v>1564</v>
      </c>
      <c s="36" t="s">
        <v>427</v>
      </c>
      <c s="37">
        <v>4.694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12.75">
      <c r="A69" s="35" t="s">
        <v>55</v>
      </c>
      <c r="E69" s="39" t="s">
        <v>1881</v>
      </c>
    </row>
    <row r="70" spans="1:5" ht="12.75">
      <c r="A70" s="35" t="s">
        <v>56</v>
      </c>
      <c r="E70" s="40" t="s">
        <v>1882</v>
      </c>
    </row>
    <row r="71" spans="1:5" ht="369.75">
      <c r="A71" t="s">
        <v>58</v>
      </c>
      <c r="E71" s="39" t="s">
        <v>1567</v>
      </c>
    </row>
    <row r="72" spans="1:16" ht="12.75">
      <c r="A72" t="s">
        <v>49</v>
      </c>
      <c s="34" t="s">
        <v>111</v>
      </c>
      <c s="34" t="s">
        <v>1573</v>
      </c>
      <c s="35" t="s">
        <v>5</v>
      </c>
      <c s="6" t="s">
        <v>1574</v>
      </c>
      <c s="36" t="s">
        <v>427</v>
      </c>
      <c s="37">
        <v>24.318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12.75">
      <c r="A73" s="35" t="s">
        <v>55</v>
      </c>
      <c r="E73" s="39" t="s">
        <v>1883</v>
      </c>
    </row>
    <row r="74" spans="1:5" ht="12.75">
      <c r="A74" s="35" t="s">
        <v>56</v>
      </c>
      <c r="E74" s="40" t="s">
        <v>1884</v>
      </c>
    </row>
    <row r="75" spans="1:5" ht="369.75">
      <c r="A75" t="s">
        <v>58</v>
      </c>
      <c r="E75" s="39" t="s">
        <v>1488</v>
      </c>
    </row>
    <row r="76" spans="1:16" ht="12.75">
      <c r="A76" t="s">
        <v>49</v>
      </c>
      <c s="34" t="s">
        <v>114</v>
      </c>
      <c s="34" t="s">
        <v>1577</v>
      </c>
      <c s="35" t="s">
        <v>5</v>
      </c>
      <c s="6" t="s">
        <v>1578</v>
      </c>
      <c s="36" t="s">
        <v>407</v>
      </c>
      <c s="37">
        <v>2.019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66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1885</v>
      </c>
    </row>
    <row r="79" spans="1:5" ht="178.5">
      <c r="A79" t="s">
        <v>58</v>
      </c>
      <c r="E79" s="39" t="s">
        <v>1581</v>
      </c>
    </row>
    <row r="80" spans="1:16" ht="12.75">
      <c r="A80" t="s">
        <v>49</v>
      </c>
      <c s="34" t="s">
        <v>117</v>
      </c>
      <c s="34" t="s">
        <v>1601</v>
      </c>
      <c s="35" t="s">
        <v>5</v>
      </c>
      <c s="6" t="s">
        <v>1602</v>
      </c>
      <c s="36" t="s">
        <v>243</v>
      </c>
      <c s="37">
        <v>5.52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66</v>
      </c>
      <c>
        <f>(M80*21)/100</f>
      </c>
      <c t="s">
        <v>27</v>
      </c>
    </row>
    <row r="81" spans="1:5" ht="12.75">
      <c r="A81" s="35" t="s">
        <v>55</v>
      </c>
      <c r="E81" s="39" t="s">
        <v>1603</v>
      </c>
    </row>
    <row r="82" spans="1:5" ht="12.75">
      <c r="A82" s="35" t="s">
        <v>56</v>
      </c>
      <c r="E82" s="40" t="s">
        <v>1886</v>
      </c>
    </row>
    <row r="83" spans="1:5" ht="38.25">
      <c r="A83" t="s">
        <v>58</v>
      </c>
      <c r="E83" s="39" t="s">
        <v>1468</v>
      </c>
    </row>
    <row r="84" spans="1:16" ht="12.75">
      <c r="A84" t="s">
        <v>49</v>
      </c>
      <c s="34" t="s">
        <v>120</v>
      </c>
      <c s="34" t="s">
        <v>1887</v>
      </c>
      <c s="35" t="s">
        <v>5</v>
      </c>
      <c s="6" t="s">
        <v>1888</v>
      </c>
      <c s="36" t="s">
        <v>407</v>
      </c>
      <c s="37">
        <v>0.036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66</v>
      </c>
      <c>
        <f>(M84*21)/100</f>
      </c>
      <c t="s">
        <v>27</v>
      </c>
    </row>
    <row r="85" spans="1:5" ht="12.75">
      <c r="A85" s="35" t="s">
        <v>55</v>
      </c>
      <c r="E85" s="39" t="s">
        <v>1889</v>
      </c>
    </row>
    <row r="86" spans="1:5" ht="12.75">
      <c r="A86" s="35" t="s">
        <v>56</v>
      </c>
      <c r="E86" s="40" t="s">
        <v>1890</v>
      </c>
    </row>
    <row r="87" spans="1:5" ht="178.5">
      <c r="A87" t="s">
        <v>58</v>
      </c>
      <c r="E87" s="39" t="s">
        <v>1581</v>
      </c>
    </row>
    <row r="88" spans="1:13" ht="12.75">
      <c r="A88" t="s">
        <v>46</v>
      </c>
      <c r="C88" s="31" t="s">
        <v>70</v>
      </c>
      <c r="E88" s="33" t="s">
        <v>1254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49</v>
      </c>
      <c s="34" t="s">
        <v>123</v>
      </c>
      <c s="34" t="s">
        <v>1651</v>
      </c>
      <c s="35" t="s">
        <v>5</v>
      </c>
      <c s="6" t="s">
        <v>1652</v>
      </c>
      <c s="36" t="s">
        <v>243</v>
      </c>
      <c s="37">
        <v>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66</v>
      </c>
      <c>
        <f>(M89*21)/100</f>
      </c>
      <c t="s">
        <v>27</v>
      </c>
    </row>
    <row r="90" spans="1:5" ht="12.75">
      <c r="A90" s="35" t="s">
        <v>55</v>
      </c>
      <c r="E90" s="39" t="s">
        <v>1891</v>
      </c>
    </row>
    <row r="91" spans="1:5" ht="12.75">
      <c r="A91" s="35" t="s">
        <v>56</v>
      </c>
      <c r="E91" s="40" t="s">
        <v>1892</v>
      </c>
    </row>
    <row r="92" spans="1:5" ht="191.25">
      <c r="A92" t="s">
        <v>58</v>
      </c>
      <c r="E92" s="39" t="s">
        <v>1642</v>
      </c>
    </row>
    <row r="93" spans="1:16" ht="12.75">
      <c r="A93" t="s">
        <v>49</v>
      </c>
      <c s="34" t="s">
        <v>126</v>
      </c>
      <c s="34" t="s">
        <v>1663</v>
      </c>
      <c s="35" t="s">
        <v>5</v>
      </c>
      <c s="6" t="s">
        <v>1664</v>
      </c>
      <c s="36" t="s">
        <v>243</v>
      </c>
      <c s="37">
        <v>4.5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66</v>
      </c>
      <c>
        <f>(M93*21)/100</f>
      </c>
      <c t="s">
        <v>27</v>
      </c>
    </row>
    <row r="94" spans="1:5" ht="12.75">
      <c r="A94" s="35" t="s">
        <v>55</v>
      </c>
      <c r="E94" s="39" t="s">
        <v>1665</v>
      </c>
    </row>
    <row r="95" spans="1:5" ht="25.5">
      <c r="A95" s="35" t="s">
        <v>56</v>
      </c>
      <c r="E95" s="40" t="s">
        <v>1893</v>
      </c>
    </row>
    <row r="96" spans="1:5" ht="102">
      <c r="A96" t="s">
        <v>58</v>
      </c>
      <c r="E96" s="39" t="s">
        <v>1667</v>
      </c>
    </row>
    <row r="97" spans="1:16" ht="12.75">
      <c r="A97" t="s">
        <v>49</v>
      </c>
      <c s="34" t="s">
        <v>129</v>
      </c>
      <c s="34" t="s">
        <v>1894</v>
      </c>
      <c s="35" t="s">
        <v>5</v>
      </c>
      <c s="6" t="s">
        <v>1895</v>
      </c>
      <c s="36" t="s">
        <v>243</v>
      </c>
      <c s="37">
        <v>9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66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1896</v>
      </c>
    </row>
    <row r="100" spans="1:5" ht="127.5">
      <c r="A100" t="s">
        <v>58</v>
      </c>
      <c r="E100" s="39" t="s">
        <v>1676</v>
      </c>
    </row>
    <row r="101" spans="1:16" ht="12.75">
      <c r="A101" t="s">
        <v>49</v>
      </c>
      <c s="34" t="s">
        <v>132</v>
      </c>
      <c s="34" t="s">
        <v>1677</v>
      </c>
      <c s="35" t="s">
        <v>27</v>
      </c>
      <c s="6" t="s">
        <v>1682</v>
      </c>
      <c s="36" t="s">
        <v>65</v>
      </c>
      <c s="37">
        <v>84.68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66</v>
      </c>
      <c>
        <f>(M101*21)/100</f>
      </c>
      <c t="s">
        <v>27</v>
      </c>
    </row>
    <row r="102" spans="1:5" ht="12.75">
      <c r="A102" s="35" t="s">
        <v>55</v>
      </c>
      <c r="E102" s="39" t="s">
        <v>1897</v>
      </c>
    </row>
    <row r="103" spans="1:5" ht="12.75">
      <c r="A103" s="35" t="s">
        <v>56</v>
      </c>
      <c r="E103" s="40" t="s">
        <v>1898</v>
      </c>
    </row>
    <row r="104" spans="1:5" ht="409.5">
      <c r="A104" t="s">
        <v>58</v>
      </c>
      <c r="E104" s="39" t="s">
        <v>1685</v>
      </c>
    </row>
    <row r="105" spans="1:16" ht="12.75">
      <c r="A105" t="s">
        <v>49</v>
      </c>
      <c s="34" t="s">
        <v>135</v>
      </c>
      <c s="34" t="s">
        <v>1677</v>
      </c>
      <c s="35" t="s">
        <v>26</v>
      </c>
      <c s="6" t="s">
        <v>1686</v>
      </c>
      <c s="36" t="s">
        <v>65</v>
      </c>
      <c s="37">
        <v>118.22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66</v>
      </c>
      <c>
        <f>(M105*21)/100</f>
      </c>
      <c t="s">
        <v>27</v>
      </c>
    </row>
    <row r="106" spans="1:5" ht="12.75">
      <c r="A106" s="35" t="s">
        <v>55</v>
      </c>
      <c r="E106" s="39" t="s">
        <v>1687</v>
      </c>
    </row>
    <row r="107" spans="1:5" ht="12.75">
      <c r="A107" s="35" t="s">
        <v>56</v>
      </c>
      <c r="E107" s="40" t="s">
        <v>1899</v>
      </c>
    </row>
    <row r="108" spans="1:5" ht="409.5">
      <c r="A108" t="s">
        <v>58</v>
      </c>
      <c r="E108" s="39" t="s">
        <v>1689</v>
      </c>
    </row>
    <row r="109" spans="1:13" ht="12.75">
      <c r="A109" t="s">
        <v>46</v>
      </c>
      <c r="C109" s="31" t="s">
        <v>86</v>
      </c>
      <c r="E109" s="33" t="s">
        <v>1694</v>
      </c>
      <c r="J109" s="32">
        <f>0</f>
      </c>
      <c s="32">
        <f>0</f>
      </c>
      <c s="32">
        <f>0+L110</f>
      </c>
      <c s="32">
        <f>0+M110</f>
      </c>
    </row>
    <row r="110" spans="1:16" ht="12.75">
      <c r="A110" t="s">
        <v>49</v>
      </c>
      <c s="34" t="s">
        <v>138</v>
      </c>
      <c s="34" t="s">
        <v>1695</v>
      </c>
      <c s="35" t="s">
        <v>26</v>
      </c>
      <c s="6" t="s">
        <v>1696</v>
      </c>
      <c s="36" t="s">
        <v>243</v>
      </c>
      <c s="37">
        <v>3.6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66</v>
      </c>
      <c>
        <f>(M110*21)/100</f>
      </c>
      <c t="s">
        <v>27</v>
      </c>
    </row>
    <row r="111" spans="1:5" ht="12.75">
      <c r="A111" s="35" t="s">
        <v>55</v>
      </c>
      <c r="E111" s="39" t="s">
        <v>1900</v>
      </c>
    </row>
    <row r="112" spans="1:5" ht="25.5">
      <c r="A112" s="35" t="s">
        <v>56</v>
      </c>
      <c r="E112" s="40" t="s">
        <v>1901</v>
      </c>
    </row>
    <row r="113" spans="1:5" ht="267.75">
      <c r="A113" t="s">
        <v>58</v>
      </c>
      <c r="E113" s="39" t="s">
        <v>1699</v>
      </c>
    </row>
    <row r="114" spans="1:13" ht="12.75">
      <c r="A114" t="s">
        <v>46</v>
      </c>
      <c r="C114" s="31" t="s">
        <v>89</v>
      </c>
      <c r="E114" s="33" t="s">
        <v>1718</v>
      </c>
      <c r="J114" s="32">
        <f>0</f>
      </c>
      <c s="32">
        <f>0</f>
      </c>
      <c s="32">
        <f>0+L115+L119+L123+L127+L131+L135+L139+L143</f>
      </c>
      <c s="32">
        <f>0+M115+M119+M123+M127+M131+M135+M139+M143</f>
      </c>
    </row>
    <row r="115" spans="1:16" ht="12.75">
      <c r="A115" t="s">
        <v>49</v>
      </c>
      <c s="34" t="s">
        <v>141</v>
      </c>
      <c s="34" t="s">
        <v>1719</v>
      </c>
      <c s="35" t="s">
        <v>5</v>
      </c>
      <c s="6" t="s">
        <v>1720</v>
      </c>
      <c s="36" t="s">
        <v>74</v>
      </c>
      <c s="37">
        <v>33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55</v>
      </c>
      <c r="E116" s="39" t="s">
        <v>1721</v>
      </c>
    </row>
    <row r="117" spans="1:5" ht="12.75">
      <c r="A117" s="35" t="s">
        <v>56</v>
      </c>
      <c r="E117" s="40" t="s">
        <v>1902</v>
      </c>
    </row>
    <row r="118" spans="1:5" ht="38.25">
      <c r="A118" t="s">
        <v>58</v>
      </c>
      <c r="E118" s="39" t="s">
        <v>1723</v>
      </c>
    </row>
    <row r="119" spans="1:16" ht="12.75">
      <c r="A119" t="s">
        <v>49</v>
      </c>
      <c s="34" t="s">
        <v>145</v>
      </c>
      <c s="34" t="s">
        <v>1724</v>
      </c>
      <c s="35" t="s">
        <v>5</v>
      </c>
      <c s="6" t="s">
        <v>1725</v>
      </c>
      <c s="36" t="s">
        <v>65</v>
      </c>
      <c s="37">
        <v>4.2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66</v>
      </c>
      <c>
        <f>(M119*21)/100</f>
      </c>
      <c t="s">
        <v>27</v>
      </c>
    </row>
    <row r="120" spans="1:5" ht="12.75">
      <c r="A120" s="35" t="s">
        <v>55</v>
      </c>
      <c r="E120" s="39" t="s">
        <v>1903</v>
      </c>
    </row>
    <row r="121" spans="1:5" ht="12.75">
      <c r="A121" s="35" t="s">
        <v>56</v>
      </c>
      <c r="E121" s="40" t="s">
        <v>1904</v>
      </c>
    </row>
    <row r="122" spans="1:5" ht="25.5">
      <c r="A122" t="s">
        <v>58</v>
      </c>
      <c r="E122" s="39" t="s">
        <v>1728</v>
      </c>
    </row>
    <row r="123" spans="1:16" ht="12.75">
      <c r="A123" t="s">
        <v>49</v>
      </c>
      <c s="34" t="s">
        <v>148</v>
      </c>
      <c s="34" t="s">
        <v>1746</v>
      </c>
      <c s="35" t="s">
        <v>70</v>
      </c>
      <c s="6" t="s">
        <v>1747</v>
      </c>
      <c s="36" t="s">
        <v>925</v>
      </c>
      <c s="37">
        <v>1754.018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66</v>
      </c>
      <c>
        <f>(M123*21)/100</f>
      </c>
      <c t="s">
        <v>27</v>
      </c>
    </row>
    <row r="124" spans="1:5" ht="25.5">
      <c r="A124" s="35" t="s">
        <v>55</v>
      </c>
      <c r="E124" s="39" t="s">
        <v>1905</v>
      </c>
    </row>
    <row r="125" spans="1:5" ht="12.75">
      <c r="A125" s="35" t="s">
        <v>56</v>
      </c>
      <c r="E125" s="40" t="s">
        <v>1906</v>
      </c>
    </row>
    <row r="126" spans="1:5" ht="409.5">
      <c r="A126" t="s">
        <v>58</v>
      </c>
      <c r="E126" s="39" t="s">
        <v>1750</v>
      </c>
    </row>
    <row r="127" spans="1:16" ht="12.75">
      <c r="A127" t="s">
        <v>49</v>
      </c>
      <c s="34" t="s">
        <v>151</v>
      </c>
      <c s="34" t="s">
        <v>1761</v>
      </c>
      <c s="35" t="s">
        <v>62</v>
      </c>
      <c s="6" t="s">
        <v>1762</v>
      </c>
      <c s="36" t="s">
        <v>925</v>
      </c>
      <c s="37">
        <v>36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66</v>
      </c>
      <c>
        <f>(M127*21)/100</f>
      </c>
      <c t="s">
        <v>27</v>
      </c>
    </row>
    <row r="128" spans="1:5" ht="12.75">
      <c r="A128" s="35" t="s">
        <v>55</v>
      </c>
      <c r="E128" s="39" t="s">
        <v>1763</v>
      </c>
    </row>
    <row r="129" spans="1:5" ht="51">
      <c r="A129" s="35" t="s">
        <v>56</v>
      </c>
      <c r="E129" s="40" t="s">
        <v>1907</v>
      </c>
    </row>
    <row r="130" spans="1:5" ht="357">
      <c r="A130" t="s">
        <v>58</v>
      </c>
      <c r="E130" s="39" t="s">
        <v>1765</v>
      </c>
    </row>
    <row r="131" spans="1:16" ht="12.75">
      <c r="A131" t="s">
        <v>49</v>
      </c>
      <c s="34" t="s">
        <v>154</v>
      </c>
      <c s="34" t="s">
        <v>1761</v>
      </c>
      <c s="35" t="s">
        <v>27</v>
      </c>
      <c s="6" t="s">
        <v>1762</v>
      </c>
      <c s="36" t="s">
        <v>925</v>
      </c>
      <c s="37">
        <v>1109.2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66</v>
      </c>
      <c>
        <f>(M131*21)/100</f>
      </c>
      <c t="s">
        <v>27</v>
      </c>
    </row>
    <row r="132" spans="1:5" ht="12.75">
      <c r="A132" s="35" t="s">
        <v>55</v>
      </c>
      <c r="E132" s="39" t="s">
        <v>1908</v>
      </c>
    </row>
    <row r="133" spans="1:5" ht="12.75">
      <c r="A133" s="35" t="s">
        <v>56</v>
      </c>
      <c r="E133" s="40" t="s">
        <v>1909</v>
      </c>
    </row>
    <row r="134" spans="1:5" ht="357">
      <c r="A134" t="s">
        <v>58</v>
      </c>
      <c r="E134" s="39" t="s">
        <v>1765</v>
      </c>
    </row>
    <row r="135" spans="1:16" ht="12.75">
      <c r="A135" t="s">
        <v>49</v>
      </c>
      <c s="34" t="s">
        <v>157</v>
      </c>
      <c s="34" t="s">
        <v>1761</v>
      </c>
      <c s="35" t="s">
        <v>60</v>
      </c>
      <c s="6" t="s">
        <v>1762</v>
      </c>
      <c s="36" t="s">
        <v>925</v>
      </c>
      <c s="37">
        <v>540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66</v>
      </c>
      <c>
        <f>(M135*21)/100</f>
      </c>
      <c t="s">
        <v>27</v>
      </c>
    </row>
    <row r="136" spans="1:5" ht="12.75">
      <c r="A136" s="35" t="s">
        <v>55</v>
      </c>
      <c r="E136" s="39" t="s">
        <v>1910</v>
      </c>
    </row>
    <row r="137" spans="1:5" ht="12.75">
      <c r="A137" s="35" t="s">
        <v>56</v>
      </c>
      <c r="E137" s="40" t="s">
        <v>1911</v>
      </c>
    </row>
    <row r="138" spans="1:5" ht="357">
      <c r="A138" t="s">
        <v>58</v>
      </c>
      <c r="E138" s="39" t="s">
        <v>1765</v>
      </c>
    </row>
    <row r="139" spans="1:16" ht="12.75">
      <c r="A139" t="s">
        <v>49</v>
      </c>
      <c s="34" t="s">
        <v>160</v>
      </c>
      <c s="34" t="s">
        <v>1802</v>
      </c>
      <c s="35" t="s">
        <v>62</v>
      </c>
      <c s="6" t="s">
        <v>1803</v>
      </c>
      <c s="36" t="s">
        <v>243</v>
      </c>
      <c s="37">
        <v>5.52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66</v>
      </c>
      <c>
        <f>(M139*21)/100</f>
      </c>
      <c t="s">
        <v>27</v>
      </c>
    </row>
    <row r="140" spans="1:5" ht="12.75">
      <c r="A140" s="35" t="s">
        <v>55</v>
      </c>
      <c r="E140" s="39" t="s">
        <v>1912</v>
      </c>
    </row>
    <row r="141" spans="1:5" ht="12.75">
      <c r="A141" s="35" t="s">
        <v>56</v>
      </c>
      <c r="E141" s="40" t="s">
        <v>1886</v>
      </c>
    </row>
    <row r="142" spans="1:5" ht="63.75">
      <c r="A142" t="s">
        <v>58</v>
      </c>
      <c r="E142" s="39" t="s">
        <v>1806</v>
      </c>
    </row>
    <row r="143" spans="1:16" ht="12.75">
      <c r="A143" t="s">
        <v>49</v>
      </c>
      <c s="34" t="s">
        <v>163</v>
      </c>
      <c s="34" t="s">
        <v>1811</v>
      </c>
      <c s="35" t="s">
        <v>62</v>
      </c>
      <c s="6" t="s">
        <v>1812</v>
      </c>
      <c s="36" t="s">
        <v>74</v>
      </c>
      <c s="37">
        <v>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66</v>
      </c>
      <c>
        <f>(M143*21)/100</f>
      </c>
      <c t="s">
        <v>27</v>
      </c>
    </row>
    <row r="144" spans="1:5" ht="12.75">
      <c r="A144" s="35" t="s">
        <v>55</v>
      </c>
      <c r="E144" s="39" t="s">
        <v>1813</v>
      </c>
    </row>
    <row r="145" spans="1:5" ht="12.75">
      <c r="A145" s="35" t="s">
        <v>56</v>
      </c>
      <c r="E145" s="40" t="s">
        <v>1727</v>
      </c>
    </row>
    <row r="146" spans="1:5" ht="409.5">
      <c r="A146" t="s">
        <v>58</v>
      </c>
      <c r="E146" s="39" t="s">
        <v>1814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1913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1913</v>
      </c>
      <c r="E4" s="26" t="s">
        <v>1914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COUNTIFS(L8:L56,"=0",A8:A56,"P")+COUNTIFS(L8:L56,"",A8:A56,"P")+SUM(Q8:Q56)</f>
      </c>
    </row>
    <row r="8" spans="1:13" ht="12.75">
      <c r="A8" t="s">
        <v>44</v>
      </c>
      <c r="C8" s="28" t="s">
        <v>1917</v>
      </c>
      <c r="E8" s="30" t="s">
        <v>1916</v>
      </c>
      <c r="J8" s="29">
        <f>0+J9+J50+J55</f>
      </c>
      <c s="29">
        <f>0+K9+K50+K55</f>
      </c>
      <c s="29">
        <f>0+L9+L50+L55</f>
      </c>
      <c s="29">
        <f>0+M9+M50+M55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62</v>
      </c>
      <c s="34" t="s">
        <v>1918</v>
      </c>
      <c s="35" t="s">
        <v>5</v>
      </c>
      <c s="6" t="s">
        <v>1919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1920</v>
      </c>
    </row>
    <row r="14" spans="1:16" ht="12.75">
      <c r="A14" t="s">
        <v>49</v>
      </c>
      <c s="34" t="s">
        <v>27</v>
      </c>
      <c s="34" t="s">
        <v>1921</v>
      </c>
      <c s="35" t="s">
        <v>5</v>
      </c>
      <c s="6" t="s">
        <v>1922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1923</v>
      </c>
    </row>
    <row r="18" spans="1:16" ht="12.75">
      <c r="A18" t="s">
        <v>49</v>
      </c>
      <c s="34" t="s">
        <v>26</v>
      </c>
      <c s="34" t="s">
        <v>1360</v>
      </c>
      <c s="35" t="s">
        <v>5</v>
      </c>
      <c s="6" t="s">
        <v>1361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51">
      <c r="A21" t="s">
        <v>58</v>
      </c>
      <c r="E21" s="39" t="s">
        <v>1924</v>
      </c>
    </row>
    <row r="22" spans="1:16" ht="12.75">
      <c r="A22" t="s">
        <v>49</v>
      </c>
      <c s="34" t="s">
        <v>75</v>
      </c>
      <c s="34" t="s">
        <v>1215</v>
      </c>
      <c s="35" t="s">
        <v>5</v>
      </c>
      <c s="6" t="s">
        <v>1216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800</v>
      </c>
    </row>
    <row r="26" spans="1:16" ht="12.75">
      <c r="A26" t="s">
        <v>49</v>
      </c>
      <c s="34" t="s">
        <v>79</v>
      </c>
      <c s="34" t="s">
        <v>1925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1926</v>
      </c>
    </row>
    <row r="30" spans="1:16" ht="12.75">
      <c r="A30" t="s">
        <v>49</v>
      </c>
      <c s="34" t="s">
        <v>60</v>
      </c>
      <c s="34" t="s">
        <v>1927</v>
      </c>
      <c s="35" t="s">
        <v>5</v>
      </c>
      <c s="6" t="s">
        <v>1928</v>
      </c>
      <c s="36" t="s">
        <v>188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800</v>
      </c>
    </row>
    <row r="34" spans="1:16" ht="12.75">
      <c r="A34" t="s">
        <v>49</v>
      </c>
      <c s="34" t="s">
        <v>70</v>
      </c>
      <c s="34" t="s">
        <v>1929</v>
      </c>
      <c s="35" t="s">
        <v>5</v>
      </c>
      <c s="6" t="s">
        <v>1930</v>
      </c>
      <c s="36" t="s">
        <v>188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76.5">
      <c r="A37" t="s">
        <v>58</v>
      </c>
      <c r="E37" s="39" t="s">
        <v>1931</v>
      </c>
    </row>
    <row r="38" spans="1:16" ht="12.75">
      <c r="A38" t="s">
        <v>49</v>
      </c>
      <c s="34" t="s">
        <v>86</v>
      </c>
      <c s="34" t="s">
        <v>1932</v>
      </c>
      <c s="35" t="s">
        <v>5</v>
      </c>
      <c s="6" t="s">
        <v>1933</v>
      </c>
      <c s="36" t="s">
        <v>188</v>
      </c>
      <c s="37">
        <v>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1926</v>
      </c>
    </row>
    <row r="42" spans="1:16" ht="12.75">
      <c r="A42" t="s">
        <v>49</v>
      </c>
      <c s="34" t="s">
        <v>89</v>
      </c>
      <c s="34" t="s">
        <v>1934</v>
      </c>
      <c s="35" t="s">
        <v>5</v>
      </c>
      <c s="6" t="s">
        <v>1935</v>
      </c>
      <c s="36" t="s">
        <v>74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800</v>
      </c>
    </row>
    <row r="46" spans="1:16" ht="12.75">
      <c r="A46" t="s">
        <v>49</v>
      </c>
      <c s="34" t="s">
        <v>92</v>
      </c>
      <c s="34" t="s">
        <v>1936</v>
      </c>
      <c s="35" t="s">
        <v>5</v>
      </c>
      <c s="6" t="s">
        <v>1937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1938</v>
      </c>
    </row>
    <row r="50" spans="1:13" ht="12.75">
      <c r="A50" t="s">
        <v>46</v>
      </c>
      <c r="C50" s="31" t="s">
        <v>79</v>
      </c>
      <c r="E50" s="33" t="s">
        <v>1939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96</v>
      </c>
      <c s="34" t="s">
        <v>1940</v>
      </c>
      <c s="35" t="s">
        <v>5</v>
      </c>
      <c s="6" t="s">
        <v>1941</v>
      </c>
      <c s="36" t="s">
        <v>65</v>
      </c>
      <c s="37">
        <v>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66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78.5">
      <c r="A54" t="s">
        <v>58</v>
      </c>
      <c r="E54" s="39" t="s">
        <v>1942</v>
      </c>
    </row>
    <row r="55" spans="1:13" ht="12.75">
      <c r="A55" t="s">
        <v>46</v>
      </c>
      <c r="C55" s="31" t="s">
        <v>293</v>
      </c>
      <c r="E55" s="33" t="s">
        <v>1943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99</v>
      </c>
      <c s="34" t="s">
        <v>1944</v>
      </c>
      <c s="35" t="s">
        <v>5</v>
      </c>
      <c s="6" t="s">
        <v>1945</v>
      </c>
      <c s="36" t="s">
        <v>74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66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78.5">
      <c r="A59" t="s">
        <v>58</v>
      </c>
      <c r="E59" s="39" t="s">
        <v>1946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1913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1913</v>
      </c>
      <c r="E4" s="26" t="s">
        <v>1914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COUNTIFS(L8:L56,"=0",A8:A56,"P")+COUNTIFS(L8:L56,"",A8:A56,"P")+SUM(Q8:Q56)</f>
      </c>
    </row>
    <row r="8" spans="1:13" ht="25.5">
      <c r="A8" t="s">
        <v>44</v>
      </c>
      <c r="C8" s="28" t="s">
        <v>1949</v>
      </c>
      <c r="E8" s="30" t="s">
        <v>1948</v>
      </c>
      <c r="J8" s="29">
        <f>0+J9+J50+J55</f>
      </c>
      <c s="29">
        <f>0+K9+K50+K55</f>
      </c>
      <c s="29">
        <f>0+L9+L50+L55</f>
      </c>
      <c s="29">
        <f>0+M9+M50+M55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62</v>
      </c>
      <c s="34" t="s">
        <v>1918</v>
      </c>
      <c s="35" t="s">
        <v>5</v>
      </c>
      <c s="6" t="s">
        <v>1919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1920</v>
      </c>
    </row>
    <row r="14" spans="1:16" ht="12.75">
      <c r="A14" t="s">
        <v>49</v>
      </c>
      <c s="34" t="s">
        <v>27</v>
      </c>
      <c s="34" t="s">
        <v>1921</v>
      </c>
      <c s="35" t="s">
        <v>5</v>
      </c>
      <c s="6" t="s">
        <v>1922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1923</v>
      </c>
    </row>
    <row r="18" spans="1:16" ht="12.75">
      <c r="A18" t="s">
        <v>49</v>
      </c>
      <c s="34" t="s">
        <v>26</v>
      </c>
      <c s="34" t="s">
        <v>1360</v>
      </c>
      <c s="35" t="s">
        <v>5</v>
      </c>
      <c s="6" t="s">
        <v>1361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51">
      <c r="A21" t="s">
        <v>58</v>
      </c>
      <c r="E21" s="39" t="s">
        <v>1924</v>
      </c>
    </row>
    <row r="22" spans="1:16" ht="12.75">
      <c r="A22" t="s">
        <v>49</v>
      </c>
      <c s="34" t="s">
        <v>75</v>
      </c>
      <c s="34" t="s">
        <v>1215</v>
      </c>
      <c s="35" t="s">
        <v>5</v>
      </c>
      <c s="6" t="s">
        <v>1216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800</v>
      </c>
    </row>
    <row r="26" spans="1:16" ht="12.75">
      <c r="A26" t="s">
        <v>49</v>
      </c>
      <c s="34" t="s">
        <v>79</v>
      </c>
      <c s="34" t="s">
        <v>1925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1926</v>
      </c>
    </row>
    <row r="30" spans="1:16" ht="12.75">
      <c r="A30" t="s">
        <v>49</v>
      </c>
      <c s="34" t="s">
        <v>60</v>
      </c>
      <c s="34" t="s">
        <v>1927</v>
      </c>
      <c s="35" t="s">
        <v>5</v>
      </c>
      <c s="6" t="s">
        <v>1928</v>
      </c>
      <c s="36" t="s">
        <v>188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800</v>
      </c>
    </row>
    <row r="34" spans="1:16" ht="12.75">
      <c r="A34" t="s">
        <v>49</v>
      </c>
      <c s="34" t="s">
        <v>70</v>
      </c>
      <c s="34" t="s">
        <v>1929</v>
      </c>
      <c s="35" t="s">
        <v>5</v>
      </c>
      <c s="6" t="s">
        <v>1930</v>
      </c>
      <c s="36" t="s">
        <v>188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76.5">
      <c r="A37" t="s">
        <v>58</v>
      </c>
      <c r="E37" s="39" t="s">
        <v>1931</v>
      </c>
    </row>
    <row r="38" spans="1:16" ht="12.75">
      <c r="A38" t="s">
        <v>49</v>
      </c>
      <c s="34" t="s">
        <v>86</v>
      </c>
      <c s="34" t="s">
        <v>1932</v>
      </c>
      <c s="35" t="s">
        <v>5</v>
      </c>
      <c s="6" t="s">
        <v>1933</v>
      </c>
      <c s="36" t="s">
        <v>188</v>
      </c>
      <c s="37">
        <v>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1926</v>
      </c>
    </row>
    <row r="42" spans="1:16" ht="12.75">
      <c r="A42" t="s">
        <v>49</v>
      </c>
      <c s="34" t="s">
        <v>89</v>
      </c>
      <c s="34" t="s">
        <v>1934</v>
      </c>
      <c s="35" t="s">
        <v>5</v>
      </c>
      <c s="6" t="s">
        <v>1935</v>
      </c>
      <c s="36" t="s">
        <v>74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800</v>
      </c>
    </row>
    <row r="46" spans="1:16" ht="12.75">
      <c r="A46" t="s">
        <v>49</v>
      </c>
      <c s="34" t="s">
        <v>92</v>
      </c>
      <c s="34" t="s">
        <v>1936</v>
      </c>
      <c s="35" t="s">
        <v>5</v>
      </c>
      <c s="6" t="s">
        <v>1937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1938</v>
      </c>
    </row>
    <row r="50" spans="1:13" ht="12.75">
      <c r="A50" t="s">
        <v>46</v>
      </c>
      <c r="C50" s="31" t="s">
        <v>79</v>
      </c>
      <c r="E50" s="33" t="s">
        <v>1939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96</v>
      </c>
      <c s="34" t="s">
        <v>1940</v>
      </c>
      <c s="35" t="s">
        <v>5</v>
      </c>
      <c s="6" t="s">
        <v>1941</v>
      </c>
      <c s="36" t="s">
        <v>65</v>
      </c>
      <c s="37">
        <v>22.5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66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78.5">
      <c r="A54" t="s">
        <v>58</v>
      </c>
      <c r="E54" s="39" t="s">
        <v>1942</v>
      </c>
    </row>
    <row r="55" spans="1:13" ht="12.75">
      <c r="A55" t="s">
        <v>46</v>
      </c>
      <c r="C55" s="31" t="s">
        <v>293</v>
      </c>
      <c r="E55" s="33" t="s">
        <v>1943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99</v>
      </c>
      <c s="34" t="s">
        <v>1944</v>
      </c>
      <c s="35" t="s">
        <v>5</v>
      </c>
      <c s="6" t="s">
        <v>1945</v>
      </c>
      <c s="36" t="s">
        <v>74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66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78.5">
      <c r="A59" t="s">
        <v>58</v>
      </c>
      <c r="E59" s="39" t="s">
        <v>1946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COUNTIFS(L8:L453,"=0",A8:A453,"P")+COUNTIFS(L8:L453,"",A8:A453,"P")+SUM(Q8:Q453)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0+J9+J14+J23+J448</f>
      </c>
      <c s="29">
        <f>0+K9+K14+K23+K448</f>
      </c>
      <c s="29">
        <f>0+L9+L14+L23+L448</f>
      </c>
      <c s="29">
        <f>0+M9+M14+M23+M448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25.5">
      <c r="A13" t="s">
        <v>58</v>
      </c>
      <c r="E13" s="39" t="s">
        <v>59</v>
      </c>
    </row>
    <row r="14" spans="1:13" ht="12.75">
      <c r="A14" t="s">
        <v>46</v>
      </c>
      <c r="C14" s="31" t="s">
        <v>60</v>
      </c>
      <c r="E14" s="33" t="s">
        <v>61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62</v>
      </c>
      <c s="34" t="s">
        <v>63</v>
      </c>
      <c s="35" t="s">
        <v>5</v>
      </c>
      <c s="6" t="s">
        <v>64</v>
      </c>
      <c s="36" t="s">
        <v>65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57</v>
      </c>
    </row>
    <row r="18" spans="1:5" ht="12.75">
      <c r="A18" t="s">
        <v>58</v>
      </c>
      <c r="E18" s="39" t="s">
        <v>67</v>
      </c>
    </row>
    <row r="19" spans="1:16" ht="12.75">
      <c r="A19" t="s">
        <v>49</v>
      </c>
      <c s="34" t="s">
        <v>27</v>
      </c>
      <c s="34" t="s">
        <v>68</v>
      </c>
      <c s="35" t="s">
        <v>5</v>
      </c>
      <c s="6" t="s">
        <v>69</v>
      </c>
      <c s="36" t="s">
        <v>65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57</v>
      </c>
    </row>
    <row r="22" spans="1:5" ht="12.75">
      <c r="A22" t="s">
        <v>58</v>
      </c>
      <c r="E22" s="39" t="s">
        <v>67</v>
      </c>
    </row>
    <row r="23" spans="1:13" ht="12.75">
      <c r="A23" t="s">
        <v>46</v>
      </c>
      <c r="C23" s="31" t="s">
        <v>70</v>
      </c>
      <c r="E23" s="33" t="s">
        <v>71</v>
      </c>
      <c r="J23" s="32">
        <f>0</f>
      </c>
      <c s="32">
        <f>0</f>
      </c>
      <c s="32">
        <f>0+L24+L28+L32+L36+L40+L44+L48+L52+L56+L60+L64+L68+L72+L76+L80+L84+L88+L92+L96+L100+L104+L108+L112+L116+L120+L124+L128+L132+L136+L140+L144+L148+L152+L156+L160+L164+L168+L172+L176+L180+L184+L188+L192+L196+L200+L204+L208+L212+L216+L220+L224+L228+L232+L236+L240+L244+L248+L252+L256+L260+L264+L268+L272+L276+L280+L284+L288+L292+L296+L300+L304+L308+L312+L316+L320+L324+L328+L332+L336+L340+L344+L348+L352+L356+L360+L364+L368+L372+L376+L380+L384+L388+L392+L396+L400+L404+L408+L412+L416+L420+L424+L428+L432+L436+L440+L444</f>
      </c>
      <c s="32">
        <f>0+M24+M28+M32+M36+M40+M44+M48+M52+M56+M60+M64+M68+M72+M76+M80+M84+M88+M92+M96+M100+M104+M108+M112+M116+M120+M124+M128+M132+M136+M140+M144+M148+M152+M156+M160+M164+M168+M172+M176+M180+M184+M188+M192+M196+M200+M204+M208+M212+M216+M220+M224+M228+M232+M236+M240+M244+M248+M252+M256+M260+M264+M268+M272+M276+M280+M284+M288+M292+M296+M300+M304+M308+M312+M316+M320+M324+M328+M332+M336+M340+M344+M348+M352+M356+M360+M364+M368+M372+M376+M380+M384+M388+M392+M396+M400+M404+M408+M412+M416+M420+M424+M428+M432+M436+M440+M444</f>
      </c>
    </row>
    <row r="24" spans="1:16" ht="12.75">
      <c r="A24" t="s">
        <v>49</v>
      </c>
      <c s="34" t="s">
        <v>26</v>
      </c>
      <c s="34" t="s">
        <v>72</v>
      </c>
      <c s="35" t="s">
        <v>5</v>
      </c>
      <c s="6" t="s">
        <v>73</v>
      </c>
      <c s="36" t="s">
        <v>74</v>
      </c>
      <c s="37">
        <v>4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66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57</v>
      </c>
    </row>
    <row r="27" spans="1:5" ht="12.75">
      <c r="A27" t="s">
        <v>58</v>
      </c>
      <c r="E27" s="39" t="s">
        <v>67</v>
      </c>
    </row>
    <row r="28" spans="1:16" ht="25.5">
      <c r="A28" t="s">
        <v>49</v>
      </c>
      <c s="34" t="s">
        <v>75</v>
      </c>
      <c s="34" t="s">
        <v>76</v>
      </c>
      <c s="35" t="s">
        <v>5</v>
      </c>
      <c s="6" t="s">
        <v>77</v>
      </c>
      <c s="36" t="s">
        <v>74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57</v>
      </c>
    </row>
    <row r="31" spans="1:5" ht="153">
      <c r="A31" t="s">
        <v>58</v>
      </c>
      <c r="E31" s="39" t="s">
        <v>78</v>
      </c>
    </row>
    <row r="32" spans="1:16" ht="12.75">
      <c r="A32" t="s">
        <v>49</v>
      </c>
      <c s="34" t="s">
        <v>79</v>
      </c>
      <c s="34" t="s">
        <v>80</v>
      </c>
      <c s="35" t="s">
        <v>5</v>
      </c>
      <c s="6" t="s">
        <v>81</v>
      </c>
      <c s="36" t="s">
        <v>74</v>
      </c>
      <c s="37">
        <v>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66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57</v>
      </c>
    </row>
    <row r="35" spans="1:5" ht="12.75">
      <c r="A35" t="s">
        <v>58</v>
      </c>
      <c r="E35" s="39" t="s">
        <v>67</v>
      </c>
    </row>
    <row r="36" spans="1:16" ht="12.75">
      <c r="A36" t="s">
        <v>49</v>
      </c>
      <c s="34" t="s">
        <v>60</v>
      </c>
      <c s="34" t="s">
        <v>82</v>
      </c>
      <c s="35" t="s">
        <v>5</v>
      </c>
      <c s="6" t="s">
        <v>83</v>
      </c>
      <c s="36" t="s">
        <v>74</v>
      </c>
      <c s="37">
        <v>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66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57</v>
      </c>
    </row>
    <row r="39" spans="1:5" ht="12.75">
      <c r="A39" t="s">
        <v>58</v>
      </c>
      <c r="E39" s="39" t="s">
        <v>67</v>
      </c>
    </row>
    <row r="40" spans="1:16" ht="12.75">
      <c r="A40" t="s">
        <v>49</v>
      </c>
      <c s="34" t="s">
        <v>70</v>
      </c>
      <c s="34" t="s">
        <v>84</v>
      </c>
      <c s="35" t="s">
        <v>5</v>
      </c>
      <c s="6" t="s">
        <v>85</v>
      </c>
      <c s="36" t="s">
        <v>74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66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57</v>
      </c>
    </row>
    <row r="43" spans="1:5" ht="12.75">
      <c r="A43" t="s">
        <v>58</v>
      </c>
      <c r="E43" s="39" t="s">
        <v>67</v>
      </c>
    </row>
    <row r="44" spans="1:16" ht="12.75">
      <c r="A44" t="s">
        <v>49</v>
      </c>
      <c s="34" t="s">
        <v>86</v>
      </c>
      <c s="34" t="s">
        <v>87</v>
      </c>
      <c s="35" t="s">
        <v>5</v>
      </c>
      <c s="6" t="s">
        <v>88</v>
      </c>
      <c s="36" t="s">
        <v>74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66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57</v>
      </c>
    </row>
    <row r="47" spans="1:5" ht="12.75">
      <c r="A47" t="s">
        <v>58</v>
      </c>
      <c r="E47" s="39" t="s">
        <v>67</v>
      </c>
    </row>
    <row r="48" spans="1:16" ht="12.75">
      <c r="A48" t="s">
        <v>49</v>
      </c>
      <c s="34" t="s">
        <v>89</v>
      </c>
      <c s="34" t="s">
        <v>90</v>
      </c>
      <c s="35" t="s">
        <v>5</v>
      </c>
      <c s="6" t="s">
        <v>91</v>
      </c>
      <c s="36" t="s">
        <v>74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66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57</v>
      </c>
    </row>
    <row r="51" spans="1:5" ht="12.75">
      <c r="A51" t="s">
        <v>58</v>
      </c>
      <c r="E51" s="39" t="s">
        <v>67</v>
      </c>
    </row>
    <row r="52" spans="1:16" ht="12.75">
      <c r="A52" t="s">
        <v>49</v>
      </c>
      <c s="34" t="s">
        <v>92</v>
      </c>
      <c s="34" t="s">
        <v>93</v>
      </c>
      <c s="35" t="s">
        <v>5</v>
      </c>
      <c s="6" t="s">
        <v>94</v>
      </c>
      <c s="36" t="s">
        <v>74</v>
      </c>
      <c s="37">
        <v>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57</v>
      </c>
    </row>
    <row r="55" spans="1:5" ht="140.25">
      <c r="A55" t="s">
        <v>58</v>
      </c>
      <c r="E55" s="39" t="s">
        <v>95</v>
      </c>
    </row>
    <row r="56" spans="1:16" ht="12.75">
      <c r="A56" t="s">
        <v>49</v>
      </c>
      <c s="34" t="s">
        <v>96</v>
      </c>
      <c s="34" t="s">
        <v>97</v>
      </c>
      <c s="35" t="s">
        <v>5</v>
      </c>
      <c s="6" t="s">
        <v>98</v>
      </c>
      <c s="36" t="s">
        <v>74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66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57</v>
      </c>
    </row>
    <row r="59" spans="1:5" ht="12.75">
      <c r="A59" t="s">
        <v>58</v>
      </c>
      <c r="E59" s="39" t="s">
        <v>67</v>
      </c>
    </row>
    <row r="60" spans="1:16" ht="12.75">
      <c r="A60" t="s">
        <v>49</v>
      </c>
      <c s="34" t="s">
        <v>99</v>
      </c>
      <c s="34" t="s">
        <v>100</v>
      </c>
      <c s="35" t="s">
        <v>5</v>
      </c>
      <c s="6" t="s">
        <v>101</v>
      </c>
      <c s="36" t="s">
        <v>74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66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57</v>
      </c>
    </row>
    <row r="63" spans="1:5" ht="12.75">
      <c r="A63" t="s">
        <v>58</v>
      </c>
      <c r="E63" s="39" t="s">
        <v>67</v>
      </c>
    </row>
    <row r="64" spans="1:16" ht="12.75">
      <c r="A64" t="s">
        <v>49</v>
      </c>
      <c s="34" t="s">
        <v>102</v>
      </c>
      <c s="34" t="s">
        <v>103</v>
      </c>
      <c s="35" t="s">
        <v>5</v>
      </c>
      <c s="6" t="s">
        <v>104</v>
      </c>
      <c s="36" t="s">
        <v>74</v>
      </c>
      <c s="37">
        <v>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66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57</v>
      </c>
    </row>
    <row r="67" spans="1:5" ht="12.75">
      <c r="A67" t="s">
        <v>58</v>
      </c>
      <c r="E67" s="39" t="s">
        <v>67</v>
      </c>
    </row>
    <row r="68" spans="1:16" ht="12.75">
      <c r="A68" t="s">
        <v>49</v>
      </c>
      <c s="34" t="s">
        <v>105</v>
      </c>
      <c s="34" t="s">
        <v>106</v>
      </c>
      <c s="35" t="s">
        <v>5</v>
      </c>
      <c s="6" t="s">
        <v>107</v>
      </c>
      <c s="36" t="s">
        <v>74</v>
      </c>
      <c s="37">
        <v>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57</v>
      </c>
    </row>
    <row r="71" spans="1:5" ht="12.75">
      <c r="A71" t="s">
        <v>58</v>
      </c>
      <c r="E71" s="39" t="s">
        <v>67</v>
      </c>
    </row>
    <row r="72" spans="1:16" ht="12.75">
      <c r="A72" t="s">
        <v>49</v>
      </c>
      <c s="34" t="s">
        <v>108</v>
      </c>
      <c s="34" t="s">
        <v>109</v>
      </c>
      <c s="35" t="s">
        <v>5</v>
      </c>
      <c s="6" t="s">
        <v>110</v>
      </c>
      <c s="36" t="s">
        <v>74</v>
      </c>
      <c s="37">
        <v>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57</v>
      </c>
    </row>
    <row r="75" spans="1:5" ht="12.75">
      <c r="A75" t="s">
        <v>58</v>
      </c>
      <c r="E75" s="39" t="s">
        <v>67</v>
      </c>
    </row>
    <row r="76" spans="1:16" ht="12.75">
      <c r="A76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74</v>
      </c>
      <c s="37">
        <v>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66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57</v>
      </c>
    </row>
    <row r="79" spans="1:5" ht="12.75">
      <c r="A79" t="s">
        <v>58</v>
      </c>
      <c r="E79" s="39" t="s">
        <v>67</v>
      </c>
    </row>
    <row r="80" spans="1:16" ht="12.75">
      <c r="A80" t="s">
        <v>49</v>
      </c>
      <c s="34" t="s">
        <v>114</v>
      </c>
      <c s="34" t="s">
        <v>115</v>
      </c>
      <c s="35" t="s">
        <v>5</v>
      </c>
      <c s="6" t="s">
        <v>116</v>
      </c>
      <c s="36" t="s">
        <v>74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66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57</v>
      </c>
    </row>
    <row r="83" spans="1:5" ht="12.75">
      <c r="A83" t="s">
        <v>58</v>
      </c>
      <c r="E83" s="39" t="s">
        <v>67</v>
      </c>
    </row>
    <row r="84" spans="1:16" ht="12.75">
      <c r="A84" t="s">
        <v>49</v>
      </c>
      <c s="34" t="s">
        <v>117</v>
      </c>
      <c s="34" t="s">
        <v>118</v>
      </c>
      <c s="35" t="s">
        <v>5</v>
      </c>
      <c s="6" t="s">
        <v>119</v>
      </c>
      <c s="36" t="s">
        <v>74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66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57</v>
      </c>
    </row>
    <row r="87" spans="1:5" ht="12.75">
      <c r="A87" t="s">
        <v>58</v>
      </c>
      <c r="E87" s="39" t="s">
        <v>67</v>
      </c>
    </row>
    <row r="88" spans="1:16" ht="12.75">
      <c r="A88" t="s">
        <v>49</v>
      </c>
      <c s="34" t="s">
        <v>120</v>
      </c>
      <c s="34" t="s">
        <v>121</v>
      </c>
      <c s="35" t="s">
        <v>5</v>
      </c>
      <c s="6" t="s">
        <v>122</v>
      </c>
      <c s="36" t="s">
        <v>74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66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57</v>
      </c>
    </row>
    <row r="91" spans="1:5" ht="12.75">
      <c r="A91" t="s">
        <v>58</v>
      </c>
      <c r="E91" s="39" t="s">
        <v>67</v>
      </c>
    </row>
    <row r="92" spans="1:16" ht="12.75">
      <c r="A92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74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66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57</v>
      </c>
    </row>
    <row r="95" spans="1:5" ht="12.75">
      <c r="A95" t="s">
        <v>58</v>
      </c>
      <c r="E95" s="39" t="s">
        <v>67</v>
      </c>
    </row>
    <row r="96" spans="1:16" ht="12.75">
      <c r="A96" t="s">
        <v>49</v>
      </c>
      <c s="34" t="s">
        <v>126</v>
      </c>
      <c s="34" t="s">
        <v>127</v>
      </c>
      <c s="35" t="s">
        <v>5</v>
      </c>
      <c s="6" t="s">
        <v>128</v>
      </c>
      <c s="36" t="s">
        <v>74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66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57</v>
      </c>
    </row>
    <row r="99" spans="1:5" ht="12.75">
      <c r="A99" t="s">
        <v>58</v>
      </c>
      <c r="E99" s="39" t="s">
        <v>67</v>
      </c>
    </row>
    <row r="100" spans="1:16" ht="12.75">
      <c r="A100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74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66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57</v>
      </c>
    </row>
    <row r="103" spans="1:5" ht="12.75">
      <c r="A103" t="s">
        <v>58</v>
      </c>
      <c r="E103" s="39" t="s">
        <v>67</v>
      </c>
    </row>
    <row r="104" spans="1:16" ht="25.5">
      <c r="A104" t="s">
        <v>49</v>
      </c>
      <c s="34" t="s">
        <v>132</v>
      </c>
      <c s="34" t="s">
        <v>133</v>
      </c>
      <c s="35" t="s">
        <v>5</v>
      </c>
      <c s="6" t="s">
        <v>134</v>
      </c>
      <c s="36" t="s">
        <v>74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66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57</v>
      </c>
    </row>
    <row r="107" spans="1:5" ht="12.75">
      <c r="A107" t="s">
        <v>58</v>
      </c>
      <c r="E107" s="39" t="s">
        <v>67</v>
      </c>
    </row>
    <row r="108" spans="1:16" ht="25.5">
      <c r="A108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74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66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57</v>
      </c>
    </row>
    <row r="111" spans="1:5" ht="12.75">
      <c r="A111" t="s">
        <v>58</v>
      </c>
      <c r="E111" s="39" t="s">
        <v>67</v>
      </c>
    </row>
    <row r="112" spans="1:16" ht="12.75">
      <c r="A112" t="s">
        <v>49</v>
      </c>
      <c s="34" t="s">
        <v>138</v>
      </c>
      <c s="34" t="s">
        <v>139</v>
      </c>
      <c s="35" t="s">
        <v>5</v>
      </c>
      <c s="6" t="s">
        <v>140</v>
      </c>
      <c s="36" t="s">
        <v>74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66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57</v>
      </c>
    </row>
    <row r="115" spans="1:5" ht="12.75">
      <c r="A115" t="s">
        <v>58</v>
      </c>
      <c r="E115" s="39" t="s">
        <v>67</v>
      </c>
    </row>
    <row r="116" spans="1:16" ht="12.75">
      <c r="A116" t="s">
        <v>49</v>
      </c>
      <c s="34" t="s">
        <v>141</v>
      </c>
      <c s="34" t="s">
        <v>142</v>
      </c>
      <c s="35" t="s">
        <v>5</v>
      </c>
      <c s="6" t="s">
        <v>143</v>
      </c>
      <c s="36" t="s">
        <v>74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57</v>
      </c>
    </row>
    <row r="119" spans="1:5" ht="191.25">
      <c r="A119" t="s">
        <v>58</v>
      </c>
      <c r="E119" s="39" t="s">
        <v>144</v>
      </c>
    </row>
    <row r="120" spans="1:16" ht="12.75">
      <c r="A120" t="s">
        <v>49</v>
      </c>
      <c s="34" t="s">
        <v>145</v>
      </c>
      <c s="34" t="s">
        <v>146</v>
      </c>
      <c s="35" t="s">
        <v>5</v>
      </c>
      <c s="6" t="s">
        <v>147</v>
      </c>
      <c s="36" t="s">
        <v>74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66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57</v>
      </c>
    </row>
    <row r="123" spans="1:5" ht="12.75">
      <c r="A123" t="s">
        <v>58</v>
      </c>
      <c r="E123" s="39" t="s">
        <v>67</v>
      </c>
    </row>
    <row r="124" spans="1:16" ht="12.75">
      <c r="A124" t="s">
        <v>49</v>
      </c>
      <c s="34" t="s">
        <v>148</v>
      </c>
      <c s="34" t="s">
        <v>149</v>
      </c>
      <c s="35" t="s">
        <v>5</v>
      </c>
      <c s="6" t="s">
        <v>150</v>
      </c>
      <c s="36" t="s">
        <v>74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66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57</v>
      </c>
    </row>
    <row r="127" spans="1:5" ht="12.75">
      <c r="A127" t="s">
        <v>58</v>
      </c>
      <c r="E127" s="39" t="s">
        <v>67</v>
      </c>
    </row>
    <row r="128" spans="1:16" ht="12.75">
      <c r="A128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74</v>
      </c>
      <c s="37">
        <v>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66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57</v>
      </c>
    </row>
    <row r="131" spans="1:5" ht="12.75">
      <c r="A131" t="s">
        <v>58</v>
      </c>
      <c r="E131" s="39" t="s">
        <v>67</v>
      </c>
    </row>
    <row r="132" spans="1:16" ht="25.5">
      <c r="A132" t="s">
        <v>49</v>
      </c>
      <c s="34" t="s">
        <v>154</v>
      </c>
      <c s="34" t="s">
        <v>155</v>
      </c>
      <c s="35" t="s">
        <v>5</v>
      </c>
      <c s="6" t="s">
        <v>156</v>
      </c>
      <c s="36" t="s">
        <v>74</v>
      </c>
      <c s="37">
        <v>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66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57</v>
      </c>
    </row>
    <row r="135" spans="1:5" ht="12.75">
      <c r="A135" t="s">
        <v>58</v>
      </c>
      <c r="E135" s="39" t="s">
        <v>67</v>
      </c>
    </row>
    <row r="136" spans="1:16" ht="12.75">
      <c r="A136" t="s">
        <v>49</v>
      </c>
      <c s="34" t="s">
        <v>157</v>
      </c>
      <c s="34" t="s">
        <v>158</v>
      </c>
      <c s="35" t="s">
        <v>5</v>
      </c>
      <c s="6" t="s">
        <v>159</v>
      </c>
      <c s="36" t="s">
        <v>74</v>
      </c>
      <c s="37">
        <v>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66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57</v>
      </c>
    </row>
    <row r="139" spans="1:5" ht="12.75">
      <c r="A139" t="s">
        <v>58</v>
      </c>
      <c r="E139" s="39" t="s">
        <v>67</v>
      </c>
    </row>
    <row r="140" spans="1:16" ht="12.75">
      <c r="A140" t="s">
        <v>49</v>
      </c>
      <c s="34" t="s">
        <v>160</v>
      </c>
      <c s="34" t="s">
        <v>161</v>
      </c>
      <c s="35" t="s">
        <v>5</v>
      </c>
      <c s="6" t="s">
        <v>162</v>
      </c>
      <c s="36" t="s">
        <v>74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66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57</v>
      </c>
    </row>
    <row r="143" spans="1:5" ht="12.75">
      <c r="A143" t="s">
        <v>58</v>
      </c>
      <c r="E143" s="39" t="s">
        <v>67</v>
      </c>
    </row>
    <row r="144" spans="1:16" ht="12.75">
      <c r="A144" t="s">
        <v>49</v>
      </c>
      <c s="34" t="s">
        <v>163</v>
      </c>
      <c s="34" t="s">
        <v>164</v>
      </c>
      <c s="35" t="s">
        <v>5</v>
      </c>
      <c s="6" t="s">
        <v>165</v>
      </c>
      <c s="36" t="s">
        <v>74</v>
      </c>
      <c s="37">
        <v>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66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57</v>
      </c>
    </row>
    <row r="147" spans="1:5" ht="12.75">
      <c r="A147" t="s">
        <v>58</v>
      </c>
      <c r="E147" s="39" t="s">
        <v>67</v>
      </c>
    </row>
    <row r="148" spans="1:16" ht="12.75">
      <c r="A148" t="s">
        <v>49</v>
      </c>
      <c s="34" t="s">
        <v>166</v>
      </c>
      <c s="34" t="s">
        <v>167</v>
      </c>
      <c s="35" t="s">
        <v>5</v>
      </c>
      <c s="6" t="s">
        <v>168</v>
      </c>
      <c s="36" t="s">
        <v>74</v>
      </c>
      <c s="37">
        <v>6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66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57</v>
      </c>
    </row>
    <row r="151" spans="1:5" ht="12.75">
      <c r="A151" t="s">
        <v>58</v>
      </c>
      <c r="E151" s="39" t="s">
        <v>67</v>
      </c>
    </row>
    <row r="152" spans="1:16" ht="12.75">
      <c r="A152" t="s">
        <v>49</v>
      </c>
      <c s="34" t="s">
        <v>169</v>
      </c>
      <c s="34" t="s">
        <v>170</v>
      </c>
      <c s="35" t="s">
        <v>5</v>
      </c>
      <c s="6" t="s">
        <v>171</v>
      </c>
      <c s="36" t="s">
        <v>74</v>
      </c>
      <c s="37">
        <v>8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66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57</v>
      </c>
    </row>
    <row r="155" spans="1:5" ht="12.75">
      <c r="A155" t="s">
        <v>58</v>
      </c>
      <c r="E155" s="39" t="s">
        <v>67</v>
      </c>
    </row>
    <row r="156" spans="1:16" ht="12.75">
      <c r="A156" t="s">
        <v>49</v>
      </c>
      <c s="34" t="s">
        <v>172</v>
      </c>
      <c s="34" t="s">
        <v>173</v>
      </c>
      <c s="35" t="s">
        <v>5</v>
      </c>
      <c s="6" t="s">
        <v>174</v>
      </c>
      <c s="36" t="s">
        <v>74</v>
      </c>
      <c s="37">
        <v>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66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57</v>
      </c>
    </row>
    <row r="159" spans="1:5" ht="12.75">
      <c r="A159" t="s">
        <v>58</v>
      </c>
      <c r="E159" s="39" t="s">
        <v>67</v>
      </c>
    </row>
    <row r="160" spans="1:16" ht="12.75">
      <c r="A160" t="s">
        <v>49</v>
      </c>
      <c s="34" t="s">
        <v>175</v>
      </c>
      <c s="34" t="s">
        <v>176</v>
      </c>
      <c s="35" t="s">
        <v>5</v>
      </c>
      <c s="6" t="s">
        <v>177</v>
      </c>
      <c s="36" t="s">
        <v>74</v>
      </c>
      <c s="37">
        <v>12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66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57</v>
      </c>
    </row>
    <row r="163" spans="1:5" ht="12.75">
      <c r="A163" t="s">
        <v>58</v>
      </c>
      <c r="E163" s="39" t="s">
        <v>67</v>
      </c>
    </row>
    <row r="164" spans="1:16" ht="25.5">
      <c r="A164" t="s">
        <v>49</v>
      </c>
      <c s="34" t="s">
        <v>178</v>
      </c>
      <c s="34" t="s">
        <v>179</v>
      </c>
      <c s="35" t="s">
        <v>5</v>
      </c>
      <c s="6" t="s">
        <v>180</v>
      </c>
      <c s="36" t="s">
        <v>74</v>
      </c>
      <c s="37">
        <v>12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66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57</v>
      </c>
    </row>
    <row r="167" spans="1:5" ht="12.75">
      <c r="A167" t="s">
        <v>58</v>
      </c>
      <c r="E167" s="39" t="s">
        <v>67</v>
      </c>
    </row>
    <row r="168" spans="1:16" ht="12.75">
      <c r="A168" t="s">
        <v>49</v>
      </c>
      <c s="34" t="s">
        <v>181</v>
      </c>
      <c s="34" t="s">
        <v>182</v>
      </c>
      <c s="35" t="s">
        <v>5</v>
      </c>
      <c s="6" t="s">
        <v>183</v>
      </c>
      <c s="36" t="s">
        <v>74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57</v>
      </c>
    </row>
    <row r="171" spans="1:5" ht="89.25">
      <c r="A171" t="s">
        <v>58</v>
      </c>
      <c r="E171" s="39" t="s">
        <v>184</v>
      </c>
    </row>
    <row r="172" spans="1:16" ht="12.75">
      <c r="A172" t="s">
        <v>49</v>
      </c>
      <c s="34" t="s">
        <v>185</v>
      </c>
      <c s="34" t="s">
        <v>186</v>
      </c>
      <c s="35" t="s">
        <v>5</v>
      </c>
      <c s="6" t="s">
        <v>187</v>
      </c>
      <c s="36" t="s">
        <v>188</v>
      </c>
      <c s="37">
        <v>72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66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57</v>
      </c>
    </row>
    <row r="175" spans="1:5" ht="12.75">
      <c r="A175" t="s">
        <v>58</v>
      </c>
      <c r="E175" s="39" t="s">
        <v>67</v>
      </c>
    </row>
    <row r="176" spans="1:16" ht="12.75">
      <c r="A176" t="s">
        <v>49</v>
      </c>
      <c s="34" t="s">
        <v>189</v>
      </c>
      <c s="34" t="s">
        <v>190</v>
      </c>
      <c s="35" t="s">
        <v>5</v>
      </c>
      <c s="6" t="s">
        <v>191</v>
      </c>
      <c s="36" t="s">
        <v>74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57</v>
      </c>
    </row>
    <row r="179" spans="1:5" ht="51">
      <c r="A179" t="s">
        <v>58</v>
      </c>
      <c r="E179" s="39" t="s">
        <v>192</v>
      </c>
    </row>
    <row r="180" spans="1:16" ht="12.75">
      <c r="A180" t="s">
        <v>49</v>
      </c>
      <c s="34" t="s">
        <v>193</v>
      </c>
      <c s="34" t="s">
        <v>194</v>
      </c>
      <c s="35" t="s">
        <v>5</v>
      </c>
      <c s="6" t="s">
        <v>195</v>
      </c>
      <c s="36" t="s">
        <v>74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66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57</v>
      </c>
    </row>
    <row r="183" spans="1:5" ht="12.75">
      <c r="A183" t="s">
        <v>58</v>
      </c>
      <c r="E183" s="39" t="s">
        <v>67</v>
      </c>
    </row>
    <row r="184" spans="1:16" ht="12.75">
      <c r="A184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74</v>
      </c>
      <c s="37">
        <v>4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66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57</v>
      </c>
    </row>
    <row r="187" spans="1:5" ht="12.75">
      <c r="A187" t="s">
        <v>58</v>
      </c>
      <c r="E187" s="39" t="s">
        <v>67</v>
      </c>
    </row>
    <row r="188" spans="1:16" ht="12.75">
      <c r="A188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74</v>
      </c>
      <c s="37">
        <v>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66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57</v>
      </c>
    </row>
    <row r="191" spans="1:5" ht="12.75">
      <c r="A191" t="s">
        <v>58</v>
      </c>
      <c r="E191" s="39" t="s">
        <v>67</v>
      </c>
    </row>
    <row r="192" spans="1:16" ht="12.75">
      <c r="A192" t="s">
        <v>49</v>
      </c>
      <c s="34" t="s">
        <v>202</v>
      </c>
      <c s="34" t="s">
        <v>203</v>
      </c>
      <c s="35" t="s">
        <v>5</v>
      </c>
      <c s="6" t="s">
        <v>204</v>
      </c>
      <c s="36" t="s">
        <v>74</v>
      </c>
      <c s="37">
        <v>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66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57</v>
      </c>
    </row>
    <row r="195" spans="1:5" ht="12.75">
      <c r="A195" t="s">
        <v>58</v>
      </c>
      <c r="E195" s="39" t="s">
        <v>67</v>
      </c>
    </row>
    <row r="196" spans="1:16" ht="12.75">
      <c r="A196" t="s">
        <v>49</v>
      </c>
      <c s="34" t="s">
        <v>205</v>
      </c>
      <c s="34" t="s">
        <v>206</v>
      </c>
      <c s="35" t="s">
        <v>5</v>
      </c>
      <c s="6" t="s">
        <v>207</v>
      </c>
      <c s="36" t="s">
        <v>208</v>
      </c>
      <c s="37">
        <v>0.42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66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57</v>
      </c>
    </row>
    <row r="199" spans="1:5" ht="12.75">
      <c r="A199" t="s">
        <v>58</v>
      </c>
      <c r="E199" s="39" t="s">
        <v>67</v>
      </c>
    </row>
    <row r="200" spans="1:16" ht="25.5">
      <c r="A200" t="s">
        <v>49</v>
      </c>
      <c s="34" t="s">
        <v>209</v>
      </c>
      <c s="34" t="s">
        <v>210</v>
      </c>
      <c s="35" t="s">
        <v>5</v>
      </c>
      <c s="6" t="s">
        <v>211</v>
      </c>
      <c s="36" t="s">
        <v>208</v>
      </c>
      <c s="37">
        <v>0.42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66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57</v>
      </c>
    </row>
    <row r="203" spans="1:5" ht="12.75">
      <c r="A203" t="s">
        <v>58</v>
      </c>
      <c r="E203" s="39" t="s">
        <v>67</v>
      </c>
    </row>
    <row r="204" spans="1:16" ht="12.75">
      <c r="A204" t="s">
        <v>49</v>
      </c>
      <c s="34" t="s">
        <v>212</v>
      </c>
      <c s="34" t="s">
        <v>213</v>
      </c>
      <c s="35" t="s">
        <v>5</v>
      </c>
      <c s="6" t="s">
        <v>214</v>
      </c>
      <c s="36" t="s">
        <v>74</v>
      </c>
      <c s="37">
        <v>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66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57</v>
      </c>
    </row>
    <row r="207" spans="1:5" ht="12.75">
      <c r="A207" t="s">
        <v>58</v>
      </c>
      <c r="E207" s="39" t="s">
        <v>67</v>
      </c>
    </row>
    <row r="208" spans="1:16" ht="12.75">
      <c r="A208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74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66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57</v>
      </c>
    </row>
    <row r="211" spans="1:5" ht="12.75">
      <c r="A211" t="s">
        <v>58</v>
      </c>
      <c r="E211" s="39" t="s">
        <v>67</v>
      </c>
    </row>
    <row r="212" spans="1:16" ht="12.75">
      <c r="A212" t="s">
        <v>49</v>
      </c>
      <c s="34" t="s">
        <v>218</v>
      </c>
      <c s="34" t="s">
        <v>219</v>
      </c>
      <c s="35" t="s">
        <v>5</v>
      </c>
      <c s="6" t="s">
        <v>220</v>
      </c>
      <c s="36" t="s">
        <v>74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66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56</v>
      </c>
      <c r="E214" s="40" t="s">
        <v>57</v>
      </c>
    </row>
    <row r="215" spans="1:5" ht="12.75">
      <c r="A215" t="s">
        <v>58</v>
      </c>
      <c r="E215" s="39" t="s">
        <v>67</v>
      </c>
    </row>
    <row r="216" spans="1:16" ht="12.75">
      <c r="A216" t="s">
        <v>49</v>
      </c>
      <c s="34" t="s">
        <v>221</v>
      </c>
      <c s="34" t="s">
        <v>222</v>
      </c>
      <c s="35" t="s">
        <v>5</v>
      </c>
      <c s="6" t="s">
        <v>223</v>
      </c>
      <c s="36" t="s">
        <v>74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66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12.75">
      <c r="A218" s="35" t="s">
        <v>56</v>
      </c>
      <c r="E218" s="40" t="s">
        <v>57</v>
      </c>
    </row>
    <row r="219" spans="1:5" ht="12.75">
      <c r="A219" t="s">
        <v>58</v>
      </c>
      <c r="E219" s="39" t="s">
        <v>67</v>
      </c>
    </row>
    <row r="220" spans="1:16" ht="12.75">
      <c r="A220" t="s">
        <v>49</v>
      </c>
      <c s="34" t="s">
        <v>224</v>
      </c>
      <c s="34" t="s">
        <v>225</v>
      </c>
      <c s="35" t="s">
        <v>5</v>
      </c>
      <c s="6" t="s">
        <v>226</v>
      </c>
      <c s="36" t="s">
        <v>74</v>
      </c>
      <c s="37">
        <v>28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66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12.75">
      <c r="A222" s="35" t="s">
        <v>56</v>
      </c>
      <c r="E222" s="40" t="s">
        <v>57</v>
      </c>
    </row>
    <row r="223" spans="1:5" ht="12.75">
      <c r="A223" t="s">
        <v>58</v>
      </c>
      <c r="E223" s="39" t="s">
        <v>67</v>
      </c>
    </row>
    <row r="224" spans="1:16" ht="12.75">
      <c r="A224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74</v>
      </c>
      <c s="37">
        <v>28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66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12.75">
      <c r="A226" s="35" t="s">
        <v>56</v>
      </c>
      <c r="E226" s="40" t="s">
        <v>57</v>
      </c>
    </row>
    <row r="227" spans="1:5" ht="12.75">
      <c r="A227" t="s">
        <v>58</v>
      </c>
      <c r="E227" s="39" t="s">
        <v>67</v>
      </c>
    </row>
    <row r="228" spans="1:16" ht="12.75">
      <c r="A228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74</v>
      </c>
      <c s="37">
        <v>8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57</v>
      </c>
    </row>
    <row r="231" spans="1:5" ht="89.25">
      <c r="A231" t="s">
        <v>58</v>
      </c>
      <c r="E231" s="39" t="s">
        <v>233</v>
      </c>
    </row>
    <row r="232" spans="1:16" ht="12.75">
      <c r="A232" t="s">
        <v>49</v>
      </c>
      <c s="34" t="s">
        <v>234</v>
      </c>
      <c s="34" t="s">
        <v>235</v>
      </c>
      <c s="35" t="s">
        <v>5</v>
      </c>
      <c s="6" t="s">
        <v>236</v>
      </c>
      <c s="36" t="s">
        <v>74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66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57</v>
      </c>
    </row>
    <row r="235" spans="1:5" ht="12.75">
      <c r="A235" t="s">
        <v>58</v>
      </c>
      <c r="E235" s="39" t="s">
        <v>67</v>
      </c>
    </row>
    <row r="236" spans="1:16" ht="12.75">
      <c r="A236" t="s">
        <v>49</v>
      </c>
      <c s="34" t="s">
        <v>237</v>
      </c>
      <c s="34" t="s">
        <v>238</v>
      </c>
      <c s="35" t="s">
        <v>5</v>
      </c>
      <c s="6" t="s">
        <v>239</v>
      </c>
      <c s="36" t="s">
        <v>74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66</v>
      </c>
      <c>
        <f>(M236*21)/100</f>
      </c>
      <c t="s">
        <v>27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57</v>
      </c>
    </row>
    <row r="239" spans="1:5" ht="12.75">
      <c r="A239" t="s">
        <v>58</v>
      </c>
      <c r="E239" s="39" t="s">
        <v>67</v>
      </c>
    </row>
    <row r="240" spans="1:16" ht="12.75">
      <c r="A240" t="s">
        <v>49</v>
      </c>
      <c s="34" t="s">
        <v>240</v>
      </c>
      <c s="34" t="s">
        <v>241</v>
      </c>
      <c s="35" t="s">
        <v>5</v>
      </c>
      <c s="6" t="s">
        <v>242</v>
      </c>
      <c s="36" t="s">
        <v>243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66</v>
      </c>
      <c>
        <f>(M240*21)/100</f>
      </c>
      <c t="s">
        <v>27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57</v>
      </c>
    </row>
    <row r="243" spans="1:5" ht="12.75">
      <c r="A243" t="s">
        <v>58</v>
      </c>
      <c r="E243" s="39" t="s">
        <v>67</v>
      </c>
    </row>
    <row r="244" spans="1:16" ht="12.75">
      <c r="A244" t="s">
        <v>49</v>
      </c>
      <c s="34" t="s">
        <v>244</v>
      </c>
      <c s="34" t="s">
        <v>245</v>
      </c>
      <c s="35" t="s">
        <v>5</v>
      </c>
      <c s="6" t="s">
        <v>246</v>
      </c>
      <c s="36" t="s">
        <v>243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66</v>
      </c>
      <c>
        <f>(M244*21)/100</f>
      </c>
      <c t="s">
        <v>27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57</v>
      </c>
    </row>
    <row r="247" spans="1:5" ht="12.75">
      <c r="A247" t="s">
        <v>58</v>
      </c>
      <c r="E247" s="39" t="s">
        <v>67</v>
      </c>
    </row>
    <row r="248" spans="1:16" ht="12.75">
      <c r="A248" t="s">
        <v>49</v>
      </c>
      <c s="34" t="s">
        <v>247</v>
      </c>
      <c s="34" t="s">
        <v>248</v>
      </c>
      <c s="35" t="s">
        <v>5</v>
      </c>
      <c s="6" t="s">
        <v>249</v>
      </c>
      <c s="36" t="s">
        <v>74</v>
      </c>
      <c s="37">
        <v>3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66</v>
      </c>
      <c>
        <f>(M248*21)/100</f>
      </c>
      <c t="s">
        <v>27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57</v>
      </c>
    </row>
    <row r="251" spans="1:5" ht="12.75">
      <c r="A251" t="s">
        <v>58</v>
      </c>
      <c r="E251" s="39" t="s">
        <v>67</v>
      </c>
    </row>
    <row r="252" spans="1:16" ht="12.75">
      <c r="A252" t="s">
        <v>49</v>
      </c>
      <c s="34" t="s">
        <v>250</v>
      </c>
      <c s="34" t="s">
        <v>251</v>
      </c>
      <c s="35" t="s">
        <v>5</v>
      </c>
      <c s="6" t="s">
        <v>252</v>
      </c>
      <c s="36" t="s">
        <v>188</v>
      </c>
      <c s="37">
        <v>48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66</v>
      </c>
      <c>
        <f>(M252*21)/100</f>
      </c>
      <c t="s">
        <v>27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57</v>
      </c>
    </row>
    <row r="255" spans="1:5" ht="12.75">
      <c r="A255" t="s">
        <v>58</v>
      </c>
      <c r="E255" s="39" t="s">
        <v>67</v>
      </c>
    </row>
    <row r="256" spans="1:16" ht="12.75">
      <c r="A256" t="s">
        <v>49</v>
      </c>
      <c s="34" t="s">
        <v>253</v>
      </c>
      <c s="34" t="s">
        <v>254</v>
      </c>
      <c s="35" t="s">
        <v>5</v>
      </c>
      <c s="6" t="s">
        <v>255</v>
      </c>
      <c s="36" t="s">
        <v>188</v>
      </c>
      <c s="37">
        <v>48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66</v>
      </c>
      <c>
        <f>(M256*21)/100</f>
      </c>
      <c t="s">
        <v>27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57</v>
      </c>
    </row>
    <row r="259" spans="1:5" ht="12.75">
      <c r="A259" t="s">
        <v>58</v>
      </c>
      <c r="E259" s="39" t="s">
        <v>67</v>
      </c>
    </row>
    <row r="260" spans="1:16" ht="25.5">
      <c r="A260" t="s">
        <v>49</v>
      </c>
      <c s="34" t="s">
        <v>256</v>
      </c>
      <c s="34" t="s">
        <v>257</v>
      </c>
      <c s="35" t="s">
        <v>5</v>
      </c>
      <c s="6" t="s">
        <v>258</v>
      </c>
      <c s="36" t="s">
        <v>74</v>
      </c>
      <c s="37">
        <v>4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66</v>
      </c>
      <c>
        <f>(M260*21)/100</f>
      </c>
      <c t="s">
        <v>27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57</v>
      </c>
    </row>
    <row r="263" spans="1:5" ht="12.75">
      <c r="A263" t="s">
        <v>58</v>
      </c>
      <c r="E263" s="39" t="s">
        <v>67</v>
      </c>
    </row>
    <row r="264" spans="1:16" ht="12.75">
      <c r="A264" t="s">
        <v>49</v>
      </c>
      <c s="34" t="s">
        <v>259</v>
      </c>
      <c s="34" t="s">
        <v>260</v>
      </c>
      <c s="35" t="s">
        <v>5</v>
      </c>
      <c s="6" t="s">
        <v>261</v>
      </c>
      <c s="36" t="s">
        <v>188</v>
      </c>
      <c s="37">
        <v>24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66</v>
      </c>
      <c>
        <f>(M264*21)/100</f>
      </c>
      <c t="s">
        <v>27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57</v>
      </c>
    </row>
    <row r="267" spans="1:5" ht="12.75">
      <c r="A267" t="s">
        <v>58</v>
      </c>
      <c r="E267" s="39" t="s">
        <v>67</v>
      </c>
    </row>
    <row r="268" spans="1:16" ht="12.75">
      <c r="A268" t="s">
        <v>49</v>
      </c>
      <c s="34" t="s">
        <v>262</v>
      </c>
      <c s="34" t="s">
        <v>263</v>
      </c>
      <c s="35" t="s">
        <v>5</v>
      </c>
      <c s="6" t="s">
        <v>264</v>
      </c>
      <c s="36" t="s">
        <v>188</v>
      </c>
      <c s="37">
        <v>72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66</v>
      </c>
      <c>
        <f>(M268*21)/100</f>
      </c>
      <c t="s">
        <v>27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57</v>
      </c>
    </row>
    <row r="271" spans="1:5" ht="12.75">
      <c r="A271" t="s">
        <v>58</v>
      </c>
      <c r="E271" s="39" t="s">
        <v>67</v>
      </c>
    </row>
    <row r="272" spans="1:16" ht="12.75">
      <c r="A272" t="s">
        <v>49</v>
      </c>
      <c s="34" t="s">
        <v>265</v>
      </c>
      <c s="34" t="s">
        <v>266</v>
      </c>
      <c s="35" t="s">
        <v>5</v>
      </c>
      <c s="6" t="s">
        <v>267</v>
      </c>
      <c s="36" t="s">
        <v>188</v>
      </c>
      <c s="37">
        <v>8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66</v>
      </c>
      <c>
        <f>(M272*21)/100</f>
      </c>
      <c t="s">
        <v>27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57</v>
      </c>
    </row>
    <row r="275" spans="1:5" ht="12.75">
      <c r="A275" t="s">
        <v>58</v>
      </c>
      <c r="E275" s="39" t="s">
        <v>67</v>
      </c>
    </row>
    <row r="276" spans="1:16" ht="12.75">
      <c r="A276" t="s">
        <v>49</v>
      </c>
      <c s="34" t="s">
        <v>268</v>
      </c>
      <c s="34" t="s">
        <v>269</v>
      </c>
      <c s="35" t="s">
        <v>5</v>
      </c>
      <c s="6" t="s">
        <v>270</v>
      </c>
      <c s="36" t="s">
        <v>74</v>
      </c>
      <c s="37">
        <v>4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66</v>
      </c>
      <c>
        <f>(M276*21)/100</f>
      </c>
      <c t="s">
        <v>27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57</v>
      </c>
    </row>
    <row r="279" spans="1:5" ht="12.75">
      <c r="A279" t="s">
        <v>58</v>
      </c>
      <c r="E279" s="39" t="s">
        <v>67</v>
      </c>
    </row>
    <row r="280" spans="1:16" ht="25.5">
      <c r="A280" t="s">
        <v>49</v>
      </c>
      <c s="34" t="s">
        <v>271</v>
      </c>
      <c s="34" t="s">
        <v>272</v>
      </c>
      <c s="35" t="s">
        <v>5</v>
      </c>
      <c s="6" t="s">
        <v>273</v>
      </c>
      <c s="36" t="s">
        <v>74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66</v>
      </c>
      <c>
        <f>(M280*21)/100</f>
      </c>
      <c t="s">
        <v>27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57</v>
      </c>
    </row>
    <row r="283" spans="1:5" ht="12.75">
      <c r="A283" t="s">
        <v>58</v>
      </c>
      <c r="E283" s="39" t="s">
        <v>67</v>
      </c>
    </row>
    <row r="284" spans="1:16" ht="38.25">
      <c r="A284" t="s">
        <v>49</v>
      </c>
      <c s="34" t="s">
        <v>274</v>
      </c>
      <c s="34" t="s">
        <v>275</v>
      </c>
      <c s="35" t="s">
        <v>5</v>
      </c>
      <c s="6" t="s">
        <v>276</v>
      </c>
      <c s="36" t="s">
        <v>74</v>
      </c>
      <c s="37">
        <v>13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66</v>
      </c>
      <c>
        <f>(M284*21)/100</f>
      </c>
      <c t="s">
        <v>27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57</v>
      </c>
    </row>
    <row r="287" spans="1:5" ht="12.75">
      <c r="A287" t="s">
        <v>58</v>
      </c>
      <c r="E287" s="39" t="s">
        <v>67</v>
      </c>
    </row>
    <row r="288" spans="1:16" ht="12.75">
      <c r="A288" t="s">
        <v>49</v>
      </c>
      <c s="34" t="s">
        <v>277</v>
      </c>
      <c s="34" t="s">
        <v>278</v>
      </c>
      <c s="35" t="s">
        <v>5</v>
      </c>
      <c s="6" t="s">
        <v>279</v>
      </c>
      <c s="36" t="s">
        <v>74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57</v>
      </c>
    </row>
    <row r="291" spans="1:5" ht="89.25">
      <c r="A291" t="s">
        <v>58</v>
      </c>
      <c r="E291" s="39" t="s">
        <v>280</v>
      </c>
    </row>
    <row r="292" spans="1:16" ht="12.75">
      <c r="A292" t="s">
        <v>49</v>
      </c>
      <c s="34" t="s">
        <v>281</v>
      </c>
      <c s="34" t="s">
        <v>282</v>
      </c>
      <c s="35" t="s">
        <v>5</v>
      </c>
      <c s="6" t="s">
        <v>283</v>
      </c>
      <c s="36" t="s">
        <v>74</v>
      </c>
      <c s="37">
        <v>139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66</v>
      </c>
      <c>
        <f>(M292*21)/100</f>
      </c>
      <c t="s">
        <v>27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57</v>
      </c>
    </row>
    <row r="295" spans="1:5" ht="12.75">
      <c r="A295" t="s">
        <v>58</v>
      </c>
      <c r="E295" s="39" t="s">
        <v>67</v>
      </c>
    </row>
    <row r="296" spans="1:16" ht="12.75">
      <c r="A296" t="s">
        <v>49</v>
      </c>
      <c s="34" t="s">
        <v>284</v>
      </c>
      <c s="34" t="s">
        <v>285</v>
      </c>
      <c s="35" t="s">
        <v>5</v>
      </c>
      <c s="6" t="s">
        <v>286</v>
      </c>
      <c s="36" t="s">
        <v>74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66</v>
      </c>
      <c>
        <f>(M296*21)/100</f>
      </c>
      <c t="s">
        <v>27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57</v>
      </c>
    </row>
    <row r="299" spans="1:5" ht="12.75">
      <c r="A299" t="s">
        <v>58</v>
      </c>
      <c r="E299" s="39" t="s">
        <v>67</v>
      </c>
    </row>
    <row r="300" spans="1:16" ht="12.75">
      <c r="A300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74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66</v>
      </c>
      <c>
        <f>(M300*21)/100</f>
      </c>
      <c t="s">
        <v>27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57</v>
      </c>
    </row>
    <row r="303" spans="1:5" ht="12.75">
      <c r="A303" t="s">
        <v>58</v>
      </c>
      <c r="E303" s="39" t="s">
        <v>67</v>
      </c>
    </row>
    <row r="304" spans="1:16" ht="12.75">
      <c r="A304" t="s">
        <v>49</v>
      </c>
      <c s="34" t="s">
        <v>290</v>
      </c>
      <c s="34" t="s">
        <v>291</v>
      </c>
      <c s="35" t="s">
        <v>5</v>
      </c>
      <c s="6" t="s">
        <v>292</v>
      </c>
      <c s="36" t="s">
        <v>74</v>
      </c>
      <c s="37">
        <v>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66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57</v>
      </c>
    </row>
    <row r="307" spans="1:5" ht="12.75">
      <c r="A307" t="s">
        <v>58</v>
      </c>
      <c r="E307" s="39" t="s">
        <v>67</v>
      </c>
    </row>
    <row r="308" spans="1:16" ht="12.75">
      <c r="A308" t="s">
        <v>49</v>
      </c>
      <c s="34" t="s">
        <v>293</v>
      </c>
      <c s="34" t="s">
        <v>294</v>
      </c>
      <c s="35" t="s">
        <v>5</v>
      </c>
      <c s="6" t="s">
        <v>295</v>
      </c>
      <c s="36" t="s">
        <v>74</v>
      </c>
      <c s="37">
        <v>4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66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57</v>
      </c>
    </row>
    <row r="311" spans="1:5" ht="12.75">
      <c r="A311" t="s">
        <v>58</v>
      </c>
      <c r="E311" s="39" t="s">
        <v>67</v>
      </c>
    </row>
    <row r="312" spans="1:16" ht="12.75">
      <c r="A312" t="s">
        <v>49</v>
      </c>
      <c s="34" t="s">
        <v>296</v>
      </c>
      <c s="34" t="s">
        <v>297</v>
      </c>
      <c s="35" t="s">
        <v>5</v>
      </c>
      <c s="6" t="s">
        <v>298</v>
      </c>
      <c s="36" t="s">
        <v>74</v>
      </c>
      <c s="37">
        <v>6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66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57</v>
      </c>
    </row>
    <row r="315" spans="1:5" ht="12.75">
      <c r="A315" t="s">
        <v>58</v>
      </c>
      <c r="E315" s="39" t="s">
        <v>67</v>
      </c>
    </row>
    <row r="316" spans="1:16" ht="12.75">
      <c r="A316" t="s">
        <v>49</v>
      </c>
      <c s="34" t="s">
        <v>299</v>
      </c>
      <c s="34" t="s">
        <v>300</v>
      </c>
      <c s="35" t="s">
        <v>5</v>
      </c>
      <c s="6" t="s">
        <v>301</v>
      </c>
      <c s="36" t="s">
        <v>74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66</v>
      </c>
      <c>
        <f>(M316*21)/100</f>
      </c>
      <c t="s">
        <v>27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57</v>
      </c>
    </row>
    <row r="319" spans="1:5" ht="12.75">
      <c r="A319" t="s">
        <v>58</v>
      </c>
      <c r="E319" s="39" t="s">
        <v>67</v>
      </c>
    </row>
    <row r="320" spans="1:16" ht="12.75">
      <c r="A320" t="s">
        <v>49</v>
      </c>
      <c s="34" t="s">
        <v>302</v>
      </c>
      <c s="34" t="s">
        <v>303</v>
      </c>
      <c s="35" t="s">
        <v>5</v>
      </c>
      <c s="6" t="s">
        <v>304</v>
      </c>
      <c s="36" t="s">
        <v>74</v>
      </c>
      <c s="37">
        <v>28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66</v>
      </c>
      <c>
        <f>(M320*21)/100</f>
      </c>
      <c t="s">
        <v>27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57</v>
      </c>
    </row>
    <row r="323" spans="1:5" ht="12.75">
      <c r="A323" t="s">
        <v>58</v>
      </c>
      <c r="E323" s="39" t="s">
        <v>67</v>
      </c>
    </row>
    <row r="324" spans="1:16" ht="12.75">
      <c r="A324" t="s">
        <v>49</v>
      </c>
      <c s="34" t="s">
        <v>305</v>
      </c>
      <c s="34" t="s">
        <v>306</v>
      </c>
      <c s="35" t="s">
        <v>5</v>
      </c>
      <c s="6" t="s">
        <v>307</v>
      </c>
      <c s="36" t="s">
        <v>243</v>
      </c>
      <c s="37">
        <v>110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66</v>
      </c>
      <c>
        <f>(M324*21)/100</f>
      </c>
      <c t="s">
        <v>27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57</v>
      </c>
    </row>
    <row r="327" spans="1:5" ht="12.75">
      <c r="A327" t="s">
        <v>58</v>
      </c>
      <c r="E327" s="39" t="s">
        <v>67</v>
      </c>
    </row>
    <row r="328" spans="1:16" ht="12.75">
      <c r="A328" t="s">
        <v>49</v>
      </c>
      <c s="34" t="s">
        <v>308</v>
      </c>
      <c s="34" t="s">
        <v>309</v>
      </c>
      <c s="35" t="s">
        <v>5</v>
      </c>
      <c s="6" t="s">
        <v>310</v>
      </c>
      <c s="36" t="s">
        <v>74</v>
      </c>
      <c s="37">
        <v>2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66</v>
      </c>
      <c>
        <f>(M328*21)/100</f>
      </c>
      <c t="s">
        <v>27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57</v>
      </c>
    </row>
    <row r="331" spans="1:5" ht="12.75">
      <c r="A331" t="s">
        <v>58</v>
      </c>
      <c r="E331" s="39" t="s">
        <v>67</v>
      </c>
    </row>
    <row r="332" spans="1:16" ht="12.75">
      <c r="A332" t="s">
        <v>49</v>
      </c>
      <c s="34" t="s">
        <v>311</v>
      </c>
      <c s="34" t="s">
        <v>312</v>
      </c>
      <c s="35" t="s">
        <v>5</v>
      </c>
      <c s="6" t="s">
        <v>313</v>
      </c>
      <c s="36" t="s">
        <v>74</v>
      </c>
      <c s="37">
        <v>5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66</v>
      </c>
      <c>
        <f>(M332*21)/100</f>
      </c>
      <c t="s">
        <v>27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57</v>
      </c>
    </row>
    <row r="335" spans="1:5" ht="12.75">
      <c r="A335" t="s">
        <v>58</v>
      </c>
      <c r="E335" s="39" t="s">
        <v>67</v>
      </c>
    </row>
    <row r="336" spans="1:16" ht="25.5">
      <c r="A336" t="s">
        <v>49</v>
      </c>
      <c s="34" t="s">
        <v>314</v>
      </c>
      <c s="34" t="s">
        <v>315</v>
      </c>
      <c s="35" t="s">
        <v>5</v>
      </c>
      <c s="6" t="s">
        <v>316</v>
      </c>
      <c s="36" t="s">
        <v>243</v>
      </c>
      <c s="37">
        <v>15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66</v>
      </c>
      <c>
        <f>(M336*21)/100</f>
      </c>
      <c t="s">
        <v>27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57</v>
      </c>
    </row>
    <row r="339" spans="1:5" ht="12.75">
      <c r="A339" t="s">
        <v>58</v>
      </c>
      <c r="E339" s="39" t="s">
        <v>67</v>
      </c>
    </row>
    <row r="340" spans="1:16" ht="25.5">
      <c r="A340" t="s">
        <v>49</v>
      </c>
      <c s="34" t="s">
        <v>317</v>
      </c>
      <c s="34" t="s">
        <v>318</v>
      </c>
      <c s="35" t="s">
        <v>5</v>
      </c>
      <c s="6" t="s">
        <v>319</v>
      </c>
      <c s="36" t="s">
        <v>74</v>
      </c>
      <c s="37">
        <v>2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66</v>
      </c>
      <c>
        <f>(M340*21)/100</f>
      </c>
      <c t="s">
        <v>27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57</v>
      </c>
    </row>
    <row r="343" spans="1:5" ht="12.75">
      <c r="A343" t="s">
        <v>58</v>
      </c>
      <c r="E343" s="39" t="s">
        <v>67</v>
      </c>
    </row>
    <row r="344" spans="1:16" ht="12.75">
      <c r="A344" t="s">
        <v>49</v>
      </c>
      <c s="34" t="s">
        <v>320</v>
      </c>
      <c s="34" t="s">
        <v>321</v>
      </c>
      <c s="35" t="s">
        <v>5</v>
      </c>
      <c s="6" t="s">
        <v>322</v>
      </c>
      <c s="36" t="s">
        <v>243</v>
      </c>
      <c s="37">
        <v>30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66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57</v>
      </c>
    </row>
    <row r="347" spans="1:5" ht="12.75">
      <c r="A347" t="s">
        <v>58</v>
      </c>
      <c r="E347" s="39" t="s">
        <v>67</v>
      </c>
    </row>
    <row r="348" spans="1:16" ht="25.5">
      <c r="A348" t="s">
        <v>49</v>
      </c>
      <c s="34" t="s">
        <v>323</v>
      </c>
      <c s="34" t="s">
        <v>324</v>
      </c>
      <c s="35" t="s">
        <v>5</v>
      </c>
      <c s="6" t="s">
        <v>325</v>
      </c>
      <c s="36" t="s">
        <v>74</v>
      </c>
      <c s="37">
        <v>8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66</v>
      </c>
      <c>
        <f>(M348*21)/100</f>
      </c>
      <c t="s">
        <v>27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57</v>
      </c>
    </row>
    <row r="351" spans="1:5" ht="12.75">
      <c r="A351" t="s">
        <v>58</v>
      </c>
      <c r="E351" s="39" t="s">
        <v>67</v>
      </c>
    </row>
    <row r="352" spans="1:16" ht="12.75">
      <c r="A352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243</v>
      </c>
      <c s="37">
        <v>30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66</v>
      </c>
      <c>
        <f>(M352*21)/100</f>
      </c>
      <c t="s">
        <v>27</v>
      </c>
    </row>
    <row r="353" spans="1:5" ht="12.75">
      <c r="A353" s="35" t="s">
        <v>55</v>
      </c>
      <c r="E353" s="39" t="s">
        <v>5</v>
      </c>
    </row>
    <row r="354" spans="1:5" ht="12.75">
      <c r="A354" s="35" t="s">
        <v>56</v>
      </c>
      <c r="E354" s="40" t="s">
        <v>57</v>
      </c>
    </row>
    <row r="355" spans="1:5" ht="12.75">
      <c r="A355" t="s">
        <v>58</v>
      </c>
      <c r="E355" s="39" t="s">
        <v>67</v>
      </c>
    </row>
    <row r="356" spans="1:16" ht="25.5">
      <c r="A356" t="s">
        <v>49</v>
      </c>
      <c s="34" t="s">
        <v>329</v>
      </c>
      <c s="34" t="s">
        <v>330</v>
      </c>
      <c s="35" t="s">
        <v>5</v>
      </c>
      <c s="6" t="s">
        <v>331</v>
      </c>
      <c s="36" t="s">
        <v>74</v>
      </c>
      <c s="37">
        <v>14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66</v>
      </c>
      <c>
        <f>(M356*21)/100</f>
      </c>
      <c t="s">
        <v>27</v>
      </c>
    </row>
    <row r="357" spans="1:5" ht="12.75">
      <c r="A357" s="35" t="s">
        <v>55</v>
      </c>
      <c r="E357" s="39" t="s">
        <v>5</v>
      </c>
    </row>
    <row r="358" spans="1:5" ht="12.75">
      <c r="A358" s="35" t="s">
        <v>56</v>
      </c>
      <c r="E358" s="40" t="s">
        <v>57</v>
      </c>
    </row>
    <row r="359" spans="1:5" ht="12.75">
      <c r="A359" t="s">
        <v>58</v>
      </c>
      <c r="E359" s="39" t="s">
        <v>67</v>
      </c>
    </row>
    <row r="360" spans="1:16" ht="25.5">
      <c r="A360" t="s">
        <v>49</v>
      </c>
      <c s="34" t="s">
        <v>332</v>
      </c>
      <c s="34" t="s">
        <v>333</v>
      </c>
      <c s="35" t="s">
        <v>5</v>
      </c>
      <c s="6" t="s">
        <v>334</v>
      </c>
      <c s="36" t="s">
        <v>243</v>
      </c>
      <c s="37">
        <v>175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66</v>
      </c>
      <c>
        <f>(M360*21)/100</f>
      </c>
      <c t="s">
        <v>27</v>
      </c>
    </row>
    <row r="361" spans="1:5" ht="12.75">
      <c r="A361" s="35" t="s">
        <v>55</v>
      </c>
      <c r="E361" s="39" t="s">
        <v>5</v>
      </c>
    </row>
    <row r="362" spans="1:5" ht="12.75">
      <c r="A362" s="35" t="s">
        <v>56</v>
      </c>
      <c r="E362" s="40" t="s">
        <v>57</v>
      </c>
    </row>
    <row r="363" spans="1:5" ht="12.75">
      <c r="A363" t="s">
        <v>58</v>
      </c>
      <c r="E363" s="39" t="s">
        <v>67</v>
      </c>
    </row>
    <row r="364" spans="1:16" ht="12.75">
      <c r="A364" t="s">
        <v>49</v>
      </c>
      <c s="34" t="s">
        <v>335</v>
      </c>
      <c s="34" t="s">
        <v>336</v>
      </c>
      <c s="35" t="s">
        <v>5</v>
      </c>
      <c s="6" t="s">
        <v>337</v>
      </c>
      <c s="36" t="s">
        <v>74</v>
      </c>
      <c s="37">
        <v>5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66</v>
      </c>
      <c>
        <f>(M364*21)/100</f>
      </c>
      <c t="s">
        <v>27</v>
      </c>
    </row>
    <row r="365" spans="1:5" ht="12.75">
      <c r="A365" s="35" t="s">
        <v>55</v>
      </c>
      <c r="E365" s="39" t="s">
        <v>5</v>
      </c>
    </row>
    <row r="366" spans="1:5" ht="12.75">
      <c r="A366" s="35" t="s">
        <v>56</v>
      </c>
      <c r="E366" s="40" t="s">
        <v>57</v>
      </c>
    </row>
    <row r="367" spans="1:5" ht="12.75">
      <c r="A367" t="s">
        <v>58</v>
      </c>
      <c r="E367" s="39" t="s">
        <v>67</v>
      </c>
    </row>
    <row r="368" spans="1:16" ht="12.75">
      <c r="A368" t="s">
        <v>49</v>
      </c>
      <c s="34" t="s">
        <v>338</v>
      </c>
      <c s="34" t="s">
        <v>339</v>
      </c>
      <c s="35" t="s">
        <v>5</v>
      </c>
      <c s="6" t="s">
        <v>340</v>
      </c>
      <c s="36" t="s">
        <v>74</v>
      </c>
      <c s="37">
        <v>2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66</v>
      </c>
      <c>
        <f>(M368*21)/100</f>
      </c>
      <c t="s">
        <v>27</v>
      </c>
    </row>
    <row r="369" spans="1:5" ht="12.75">
      <c r="A369" s="35" t="s">
        <v>55</v>
      </c>
      <c r="E369" s="39" t="s">
        <v>5</v>
      </c>
    </row>
    <row r="370" spans="1:5" ht="12.75">
      <c r="A370" s="35" t="s">
        <v>56</v>
      </c>
      <c r="E370" s="40" t="s">
        <v>57</v>
      </c>
    </row>
    <row r="371" spans="1:5" ht="12.75">
      <c r="A371" t="s">
        <v>58</v>
      </c>
      <c r="E371" s="39" t="s">
        <v>67</v>
      </c>
    </row>
    <row r="372" spans="1:16" ht="12.75">
      <c r="A372" t="s">
        <v>49</v>
      </c>
      <c s="34" t="s">
        <v>341</v>
      </c>
      <c s="34" t="s">
        <v>342</v>
      </c>
      <c s="35" t="s">
        <v>5</v>
      </c>
      <c s="6" t="s">
        <v>343</v>
      </c>
      <c s="36" t="s">
        <v>74</v>
      </c>
      <c s="37">
        <v>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66</v>
      </c>
      <c>
        <f>(M372*21)/100</f>
      </c>
      <c t="s">
        <v>27</v>
      </c>
    </row>
    <row r="373" spans="1:5" ht="12.75">
      <c r="A373" s="35" t="s">
        <v>55</v>
      </c>
      <c r="E373" s="39" t="s">
        <v>5</v>
      </c>
    </row>
    <row r="374" spans="1:5" ht="12.75">
      <c r="A374" s="35" t="s">
        <v>56</v>
      </c>
      <c r="E374" s="40" t="s">
        <v>57</v>
      </c>
    </row>
    <row r="375" spans="1:5" ht="12.75">
      <c r="A375" t="s">
        <v>58</v>
      </c>
      <c r="E375" s="39" t="s">
        <v>67</v>
      </c>
    </row>
    <row r="376" spans="1:16" ht="12.75">
      <c r="A376" t="s">
        <v>49</v>
      </c>
      <c s="34" t="s">
        <v>344</v>
      </c>
      <c s="34" t="s">
        <v>345</v>
      </c>
      <c s="35" t="s">
        <v>5</v>
      </c>
      <c s="6" t="s">
        <v>346</v>
      </c>
      <c s="36" t="s">
        <v>74</v>
      </c>
      <c s="37">
        <v>2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66</v>
      </c>
      <c>
        <f>(M376*21)/100</f>
      </c>
      <c t="s">
        <v>27</v>
      </c>
    </row>
    <row r="377" spans="1:5" ht="12.75">
      <c r="A377" s="35" t="s">
        <v>55</v>
      </c>
      <c r="E377" s="39" t="s">
        <v>5</v>
      </c>
    </row>
    <row r="378" spans="1:5" ht="12.75">
      <c r="A378" s="35" t="s">
        <v>56</v>
      </c>
      <c r="E378" s="40" t="s">
        <v>57</v>
      </c>
    </row>
    <row r="379" spans="1:5" ht="12.75">
      <c r="A379" t="s">
        <v>58</v>
      </c>
      <c r="E379" s="39" t="s">
        <v>67</v>
      </c>
    </row>
    <row r="380" spans="1:16" ht="25.5">
      <c r="A380" t="s">
        <v>49</v>
      </c>
      <c s="34" t="s">
        <v>347</v>
      </c>
      <c s="34" t="s">
        <v>348</v>
      </c>
      <c s="35" t="s">
        <v>5</v>
      </c>
      <c s="6" t="s">
        <v>349</v>
      </c>
      <c s="36" t="s">
        <v>74</v>
      </c>
      <c s="37">
        <v>8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66</v>
      </c>
      <c>
        <f>(M380*21)/100</f>
      </c>
      <c t="s">
        <v>27</v>
      </c>
    </row>
    <row r="381" spans="1:5" ht="12.75">
      <c r="A381" s="35" t="s">
        <v>55</v>
      </c>
      <c r="E381" s="39" t="s">
        <v>350</v>
      </c>
    </row>
    <row r="382" spans="1:5" ht="12.75">
      <c r="A382" s="35" t="s">
        <v>56</v>
      </c>
      <c r="E382" s="40" t="s">
        <v>57</v>
      </c>
    </row>
    <row r="383" spans="1:5" ht="12.75">
      <c r="A383" t="s">
        <v>58</v>
      </c>
      <c r="E383" s="39" t="s">
        <v>67</v>
      </c>
    </row>
    <row r="384" spans="1:16" ht="12.75">
      <c r="A384" t="s">
        <v>49</v>
      </c>
      <c s="34" t="s">
        <v>351</v>
      </c>
      <c s="34" t="s">
        <v>352</v>
      </c>
      <c s="35" t="s">
        <v>5</v>
      </c>
      <c s="6" t="s">
        <v>353</v>
      </c>
      <c s="36" t="s">
        <v>74</v>
      </c>
      <c s="37">
        <v>12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66</v>
      </c>
      <c>
        <f>(M384*21)/100</f>
      </c>
      <c t="s">
        <v>27</v>
      </c>
    </row>
    <row r="385" spans="1:5" ht="12.75">
      <c r="A385" s="35" t="s">
        <v>55</v>
      </c>
      <c r="E385" s="39" t="s">
        <v>5</v>
      </c>
    </row>
    <row r="386" spans="1:5" ht="12.75">
      <c r="A386" s="35" t="s">
        <v>56</v>
      </c>
      <c r="E386" s="40" t="s">
        <v>57</v>
      </c>
    </row>
    <row r="387" spans="1:5" ht="12.75">
      <c r="A387" t="s">
        <v>58</v>
      </c>
      <c r="E387" s="39" t="s">
        <v>67</v>
      </c>
    </row>
    <row r="388" spans="1:16" ht="12.75">
      <c r="A388" t="s">
        <v>49</v>
      </c>
      <c s="34" t="s">
        <v>354</v>
      </c>
      <c s="34" t="s">
        <v>355</v>
      </c>
      <c s="35" t="s">
        <v>5</v>
      </c>
      <c s="6" t="s">
        <v>356</v>
      </c>
      <c s="36" t="s">
        <v>74</v>
      </c>
      <c s="37">
        <v>3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66</v>
      </c>
      <c>
        <f>(M388*21)/100</f>
      </c>
      <c t="s">
        <v>27</v>
      </c>
    </row>
    <row r="389" spans="1:5" ht="12.75">
      <c r="A389" s="35" t="s">
        <v>55</v>
      </c>
      <c r="E389" s="39" t="s">
        <v>5</v>
      </c>
    </row>
    <row r="390" spans="1:5" ht="12.75">
      <c r="A390" s="35" t="s">
        <v>56</v>
      </c>
      <c r="E390" s="40" t="s">
        <v>57</v>
      </c>
    </row>
    <row r="391" spans="1:5" ht="12.75">
      <c r="A391" t="s">
        <v>58</v>
      </c>
      <c r="E391" s="39" t="s">
        <v>67</v>
      </c>
    </row>
    <row r="392" spans="1:16" ht="25.5">
      <c r="A392" t="s">
        <v>49</v>
      </c>
      <c s="34" t="s">
        <v>357</v>
      </c>
      <c s="34" t="s">
        <v>358</v>
      </c>
      <c s="35" t="s">
        <v>5</v>
      </c>
      <c s="6" t="s">
        <v>359</v>
      </c>
      <c s="36" t="s">
        <v>74</v>
      </c>
      <c s="37">
        <v>1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54</v>
      </c>
      <c>
        <f>(M392*21)/100</f>
      </c>
      <c t="s">
        <v>27</v>
      </c>
    </row>
    <row r="393" spans="1:5" ht="12.75">
      <c r="A393" s="35" t="s">
        <v>55</v>
      </c>
      <c r="E393" s="39" t="s">
        <v>5</v>
      </c>
    </row>
    <row r="394" spans="1:5" ht="12.75">
      <c r="A394" s="35" t="s">
        <v>56</v>
      </c>
      <c r="E394" s="40" t="s">
        <v>57</v>
      </c>
    </row>
    <row r="395" spans="1:5" ht="38.25">
      <c r="A395" t="s">
        <v>58</v>
      </c>
      <c r="E395" s="39" t="s">
        <v>360</v>
      </c>
    </row>
    <row r="396" spans="1:16" ht="25.5">
      <c r="A396" t="s">
        <v>49</v>
      </c>
      <c s="34" t="s">
        <v>361</v>
      </c>
      <c s="34" t="s">
        <v>362</v>
      </c>
      <c s="35" t="s">
        <v>5</v>
      </c>
      <c s="6" t="s">
        <v>363</v>
      </c>
      <c s="36" t="s">
        <v>243</v>
      </c>
      <c s="37">
        <v>30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66</v>
      </c>
      <c>
        <f>(M396*21)/100</f>
      </c>
      <c t="s">
        <v>27</v>
      </c>
    </row>
    <row r="397" spans="1:5" ht="12.75">
      <c r="A397" s="35" t="s">
        <v>55</v>
      </c>
      <c r="E397" s="39" t="s">
        <v>5</v>
      </c>
    </row>
    <row r="398" spans="1:5" ht="12.75">
      <c r="A398" s="35" t="s">
        <v>56</v>
      </c>
      <c r="E398" s="40" t="s">
        <v>57</v>
      </c>
    </row>
    <row r="399" spans="1:5" ht="12.75">
      <c r="A399" t="s">
        <v>58</v>
      </c>
      <c r="E399" s="39" t="s">
        <v>67</v>
      </c>
    </row>
    <row r="400" spans="1:16" ht="25.5">
      <c r="A400" t="s">
        <v>49</v>
      </c>
      <c s="34" t="s">
        <v>364</v>
      </c>
      <c s="34" t="s">
        <v>365</v>
      </c>
      <c s="35" t="s">
        <v>5</v>
      </c>
      <c s="6" t="s">
        <v>366</v>
      </c>
      <c s="36" t="s">
        <v>243</v>
      </c>
      <c s="37">
        <v>40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66</v>
      </c>
      <c>
        <f>(M400*21)/100</f>
      </c>
      <c t="s">
        <v>27</v>
      </c>
    </row>
    <row r="401" spans="1:5" ht="12.75">
      <c r="A401" s="35" t="s">
        <v>55</v>
      </c>
      <c r="E401" s="39" t="s">
        <v>5</v>
      </c>
    </row>
    <row r="402" spans="1:5" ht="12.75">
      <c r="A402" s="35" t="s">
        <v>56</v>
      </c>
      <c r="E402" s="40" t="s">
        <v>57</v>
      </c>
    </row>
    <row r="403" spans="1:5" ht="12.75">
      <c r="A403" t="s">
        <v>58</v>
      </c>
      <c r="E403" s="39" t="s">
        <v>67</v>
      </c>
    </row>
    <row r="404" spans="1:16" ht="12.75">
      <c r="A404" t="s">
        <v>49</v>
      </c>
      <c s="34" t="s">
        <v>367</v>
      </c>
      <c s="34" t="s">
        <v>368</v>
      </c>
      <c s="35" t="s">
        <v>5</v>
      </c>
      <c s="6" t="s">
        <v>369</v>
      </c>
      <c s="36" t="s">
        <v>243</v>
      </c>
      <c s="37">
        <v>45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66</v>
      </c>
      <c>
        <f>(M404*21)/100</f>
      </c>
      <c t="s">
        <v>27</v>
      </c>
    </row>
    <row r="405" spans="1:5" ht="12.75">
      <c r="A405" s="35" t="s">
        <v>55</v>
      </c>
      <c r="E405" s="39" t="s">
        <v>5</v>
      </c>
    </row>
    <row r="406" spans="1:5" ht="12.75">
      <c r="A406" s="35" t="s">
        <v>56</v>
      </c>
      <c r="E406" s="40" t="s">
        <v>57</v>
      </c>
    </row>
    <row r="407" spans="1:5" ht="12.75">
      <c r="A407" t="s">
        <v>58</v>
      </c>
      <c r="E407" s="39" t="s">
        <v>67</v>
      </c>
    </row>
    <row r="408" spans="1:16" ht="12.75">
      <c r="A408" t="s">
        <v>49</v>
      </c>
      <c s="34" t="s">
        <v>370</v>
      </c>
      <c s="34" t="s">
        <v>371</v>
      </c>
      <c s="35" t="s">
        <v>5</v>
      </c>
      <c s="6" t="s">
        <v>372</v>
      </c>
      <c s="36" t="s">
        <v>74</v>
      </c>
      <c s="37">
        <v>32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66</v>
      </c>
      <c>
        <f>(M408*21)/100</f>
      </c>
      <c t="s">
        <v>27</v>
      </c>
    </row>
    <row r="409" spans="1:5" ht="12.75">
      <c r="A409" s="35" t="s">
        <v>55</v>
      </c>
      <c r="E409" s="39" t="s">
        <v>5</v>
      </c>
    </row>
    <row r="410" spans="1:5" ht="12.75">
      <c r="A410" s="35" t="s">
        <v>56</v>
      </c>
      <c r="E410" s="40" t="s">
        <v>57</v>
      </c>
    </row>
    <row r="411" spans="1:5" ht="12.75">
      <c r="A411" t="s">
        <v>58</v>
      </c>
      <c r="E411" s="39" t="s">
        <v>67</v>
      </c>
    </row>
    <row r="412" spans="1:16" ht="25.5">
      <c r="A412" t="s">
        <v>49</v>
      </c>
      <c s="34" t="s">
        <v>373</v>
      </c>
      <c s="34" t="s">
        <v>374</v>
      </c>
      <c s="35" t="s">
        <v>5</v>
      </c>
      <c s="6" t="s">
        <v>375</v>
      </c>
      <c s="36" t="s">
        <v>74</v>
      </c>
      <c s="37">
        <v>80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66</v>
      </c>
      <c>
        <f>(M412*21)/100</f>
      </c>
      <c t="s">
        <v>27</v>
      </c>
    </row>
    <row r="413" spans="1:5" ht="12.75">
      <c r="A413" s="35" t="s">
        <v>55</v>
      </c>
      <c r="E413" s="39" t="s">
        <v>5</v>
      </c>
    </row>
    <row r="414" spans="1:5" ht="12.75">
      <c r="A414" s="35" t="s">
        <v>56</v>
      </c>
      <c r="E414" s="40" t="s">
        <v>57</v>
      </c>
    </row>
    <row r="415" spans="1:5" ht="12.75">
      <c r="A415" t="s">
        <v>58</v>
      </c>
      <c r="E415" s="39" t="s">
        <v>67</v>
      </c>
    </row>
    <row r="416" spans="1:16" ht="12.75">
      <c r="A416" t="s">
        <v>49</v>
      </c>
      <c s="34" t="s">
        <v>376</v>
      </c>
      <c s="34" t="s">
        <v>377</v>
      </c>
      <c s="35" t="s">
        <v>5</v>
      </c>
      <c s="6" t="s">
        <v>378</v>
      </c>
      <c s="36" t="s">
        <v>65</v>
      </c>
      <c s="37">
        <v>0.2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66</v>
      </c>
      <c>
        <f>(M416*21)/100</f>
      </c>
      <c t="s">
        <v>27</v>
      </c>
    </row>
    <row r="417" spans="1:5" ht="12.75">
      <c r="A417" s="35" t="s">
        <v>55</v>
      </c>
      <c r="E417" s="39" t="s">
        <v>5</v>
      </c>
    </row>
    <row r="418" spans="1:5" ht="12.75">
      <c r="A418" s="35" t="s">
        <v>56</v>
      </c>
      <c r="E418" s="40" t="s">
        <v>57</v>
      </c>
    </row>
    <row r="419" spans="1:5" ht="12.75">
      <c r="A419" t="s">
        <v>58</v>
      </c>
      <c r="E419" s="39" t="s">
        <v>67</v>
      </c>
    </row>
    <row r="420" spans="1:16" ht="12.75">
      <c r="A420" t="s">
        <v>49</v>
      </c>
      <c s="34" t="s">
        <v>379</v>
      </c>
      <c s="34" t="s">
        <v>380</v>
      </c>
      <c s="35" t="s">
        <v>5</v>
      </c>
      <c s="6" t="s">
        <v>381</v>
      </c>
      <c s="36" t="s">
        <v>74</v>
      </c>
      <c s="37">
        <v>2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66</v>
      </c>
      <c>
        <f>(M420*21)/100</f>
      </c>
      <c t="s">
        <v>27</v>
      </c>
    </row>
    <row r="421" spans="1:5" ht="12.75">
      <c r="A421" s="35" t="s">
        <v>55</v>
      </c>
      <c r="E421" s="39" t="s">
        <v>5</v>
      </c>
    </row>
    <row r="422" spans="1:5" ht="12.75">
      <c r="A422" s="35" t="s">
        <v>56</v>
      </c>
      <c r="E422" s="40" t="s">
        <v>57</v>
      </c>
    </row>
    <row r="423" spans="1:5" ht="12.75">
      <c r="A423" t="s">
        <v>58</v>
      </c>
      <c r="E423" s="39" t="s">
        <v>67</v>
      </c>
    </row>
    <row r="424" spans="1:16" ht="12.75">
      <c r="A424" t="s">
        <v>49</v>
      </c>
      <c s="34" t="s">
        <v>382</v>
      </c>
      <c s="34" t="s">
        <v>383</v>
      </c>
      <c s="35" t="s">
        <v>5</v>
      </c>
      <c s="6" t="s">
        <v>384</v>
      </c>
      <c s="36" t="s">
        <v>243</v>
      </c>
      <c s="37">
        <v>70</v>
      </c>
      <c s="36">
        <v>0</v>
      </c>
      <c s="36">
        <f>ROUND(G424*H424,6)</f>
      </c>
      <c r="L424" s="38">
        <v>0</v>
      </c>
      <c s="32">
        <f>ROUND(ROUND(L424,2)*ROUND(G424,3),2)</f>
      </c>
      <c s="36" t="s">
        <v>66</v>
      </c>
      <c>
        <f>(M424*21)/100</f>
      </c>
      <c t="s">
        <v>27</v>
      </c>
    </row>
    <row r="425" spans="1:5" ht="12.75">
      <c r="A425" s="35" t="s">
        <v>55</v>
      </c>
      <c r="E425" s="39" t="s">
        <v>5</v>
      </c>
    </row>
    <row r="426" spans="1:5" ht="12.75">
      <c r="A426" s="35" t="s">
        <v>56</v>
      </c>
      <c r="E426" s="40" t="s">
        <v>57</v>
      </c>
    </row>
    <row r="427" spans="1:5" ht="12.75">
      <c r="A427" t="s">
        <v>58</v>
      </c>
      <c r="E427" s="39" t="s">
        <v>67</v>
      </c>
    </row>
    <row r="428" spans="1:16" ht="25.5">
      <c r="A428" t="s">
        <v>49</v>
      </c>
      <c s="34" t="s">
        <v>385</v>
      </c>
      <c s="34" t="s">
        <v>386</v>
      </c>
      <c s="35" t="s">
        <v>5</v>
      </c>
      <c s="6" t="s">
        <v>387</v>
      </c>
      <c s="36" t="s">
        <v>243</v>
      </c>
      <c s="37">
        <v>4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66</v>
      </c>
      <c>
        <f>(M428*21)/100</f>
      </c>
      <c t="s">
        <v>27</v>
      </c>
    </row>
    <row r="429" spans="1:5" ht="12.75">
      <c r="A429" s="35" t="s">
        <v>55</v>
      </c>
      <c r="E429" s="39" t="s">
        <v>5</v>
      </c>
    </row>
    <row r="430" spans="1:5" ht="12.75">
      <c r="A430" s="35" t="s">
        <v>56</v>
      </c>
      <c r="E430" s="40" t="s">
        <v>57</v>
      </c>
    </row>
    <row r="431" spans="1:5" ht="12.75">
      <c r="A431" t="s">
        <v>58</v>
      </c>
      <c r="E431" s="39" t="s">
        <v>67</v>
      </c>
    </row>
    <row r="432" spans="1:16" ht="25.5">
      <c r="A432" t="s">
        <v>49</v>
      </c>
      <c s="34" t="s">
        <v>388</v>
      </c>
      <c s="34" t="s">
        <v>389</v>
      </c>
      <c s="35" t="s">
        <v>5</v>
      </c>
      <c s="6" t="s">
        <v>390</v>
      </c>
      <c s="36" t="s">
        <v>243</v>
      </c>
      <c s="37">
        <v>25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66</v>
      </c>
      <c>
        <f>(M432*21)/100</f>
      </c>
      <c t="s">
        <v>27</v>
      </c>
    </row>
    <row r="433" spans="1:5" ht="12.75">
      <c r="A433" s="35" t="s">
        <v>55</v>
      </c>
      <c r="E433" s="39" t="s">
        <v>5</v>
      </c>
    </row>
    <row r="434" spans="1:5" ht="12.75">
      <c r="A434" s="35" t="s">
        <v>56</v>
      </c>
      <c r="E434" s="40" t="s">
        <v>57</v>
      </c>
    </row>
    <row r="435" spans="1:5" ht="12.75">
      <c r="A435" t="s">
        <v>58</v>
      </c>
      <c r="E435" s="39" t="s">
        <v>67</v>
      </c>
    </row>
    <row r="436" spans="1:16" ht="12.75">
      <c r="A436" t="s">
        <v>49</v>
      </c>
      <c s="34" t="s">
        <v>391</v>
      </c>
      <c s="34" t="s">
        <v>392</v>
      </c>
      <c s="35" t="s">
        <v>5</v>
      </c>
      <c s="6" t="s">
        <v>393</v>
      </c>
      <c s="36" t="s">
        <v>74</v>
      </c>
      <c s="37">
        <v>1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54</v>
      </c>
      <c>
        <f>(M436*21)/100</f>
      </c>
      <c t="s">
        <v>27</v>
      </c>
    </row>
    <row r="437" spans="1:5" ht="12.75">
      <c r="A437" s="35" t="s">
        <v>55</v>
      </c>
      <c r="E437" s="39" t="s">
        <v>5</v>
      </c>
    </row>
    <row r="438" spans="1:5" ht="12.75">
      <c r="A438" s="35" t="s">
        <v>56</v>
      </c>
      <c r="E438" s="40" t="s">
        <v>57</v>
      </c>
    </row>
    <row r="439" spans="1:5" ht="127.5">
      <c r="A439" t="s">
        <v>58</v>
      </c>
      <c r="E439" s="39" t="s">
        <v>394</v>
      </c>
    </row>
    <row r="440" spans="1:16" ht="25.5">
      <c r="A440" t="s">
        <v>49</v>
      </c>
      <c s="34" t="s">
        <v>395</v>
      </c>
      <c s="34" t="s">
        <v>396</v>
      </c>
      <c s="35" t="s">
        <v>5</v>
      </c>
      <c s="6" t="s">
        <v>397</v>
      </c>
      <c s="36" t="s">
        <v>74</v>
      </c>
      <c s="37">
        <v>1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66</v>
      </c>
      <c>
        <f>(M440*21)/100</f>
      </c>
      <c t="s">
        <v>27</v>
      </c>
    </row>
    <row r="441" spans="1:5" ht="12.75">
      <c r="A441" s="35" t="s">
        <v>55</v>
      </c>
      <c r="E441" s="39" t="s">
        <v>5</v>
      </c>
    </row>
    <row r="442" spans="1:5" ht="12.75">
      <c r="A442" s="35" t="s">
        <v>56</v>
      </c>
      <c r="E442" s="40" t="s">
        <v>57</v>
      </c>
    </row>
    <row r="443" spans="1:5" ht="12.75">
      <c r="A443" t="s">
        <v>58</v>
      </c>
      <c r="E443" s="39" t="s">
        <v>67</v>
      </c>
    </row>
    <row r="444" spans="1:16" ht="12.75">
      <c r="A444" t="s">
        <v>49</v>
      </c>
      <c s="34" t="s">
        <v>398</v>
      </c>
      <c s="34" t="s">
        <v>399</v>
      </c>
      <c s="35" t="s">
        <v>5</v>
      </c>
      <c s="6" t="s">
        <v>400</v>
      </c>
      <c s="36" t="s">
        <v>74</v>
      </c>
      <c s="37">
        <v>1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66</v>
      </c>
      <c>
        <f>(M444*21)/100</f>
      </c>
      <c t="s">
        <v>27</v>
      </c>
    </row>
    <row r="445" spans="1:5" ht="12.75">
      <c r="A445" s="35" t="s">
        <v>55</v>
      </c>
      <c r="E445" s="39" t="s">
        <v>5</v>
      </c>
    </row>
    <row r="446" spans="1:5" ht="12.75">
      <c r="A446" s="35" t="s">
        <v>56</v>
      </c>
      <c r="E446" s="40" t="s">
        <v>57</v>
      </c>
    </row>
    <row r="447" spans="1:5" ht="12.75">
      <c r="A447" t="s">
        <v>58</v>
      </c>
      <c r="E447" s="39" t="s">
        <v>67</v>
      </c>
    </row>
    <row r="448" spans="1:13" ht="12.75">
      <c r="A448" t="s">
        <v>46</v>
      </c>
      <c r="C448" s="31" t="s">
        <v>401</v>
      </c>
      <c r="E448" s="33" t="s">
        <v>402</v>
      </c>
      <c r="J448" s="32">
        <f>0</f>
      </c>
      <c s="32">
        <f>0</f>
      </c>
      <c s="32">
        <f>0+L449+L453</f>
      </c>
      <c s="32">
        <f>0+M449+M453</f>
      </c>
    </row>
    <row r="449" spans="1:16" ht="25.5">
      <c r="A449" t="s">
        <v>49</v>
      </c>
      <c s="34" t="s">
        <v>403</v>
      </c>
      <c s="34" t="s">
        <v>404</v>
      </c>
      <c s="35" t="s">
        <v>405</v>
      </c>
      <c s="6" t="s">
        <v>406</v>
      </c>
      <c s="36" t="s">
        <v>407</v>
      </c>
      <c s="37">
        <v>0.05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408</v>
      </c>
      <c>
        <f>(M449*21)/100</f>
      </c>
      <c t="s">
        <v>27</v>
      </c>
    </row>
    <row r="450" spans="1:5" ht="25.5">
      <c r="A450" s="35" t="s">
        <v>55</v>
      </c>
      <c r="E450" s="39" t="s">
        <v>409</v>
      </c>
    </row>
    <row r="451" spans="1:5" ht="12.75">
      <c r="A451" s="35" t="s">
        <v>56</v>
      </c>
      <c r="E451" s="40" t="s">
        <v>57</v>
      </c>
    </row>
    <row r="452" spans="1:5" ht="102">
      <c r="A452" t="s">
        <v>58</v>
      </c>
      <c r="E452" s="39" t="s">
        <v>410</v>
      </c>
    </row>
    <row r="453" spans="1:16" ht="12.75">
      <c r="A453" t="s">
        <v>49</v>
      </c>
      <c s="34" t="s">
        <v>411</v>
      </c>
      <c s="34" t="s">
        <v>412</v>
      </c>
      <c s="35" t="s">
        <v>413</v>
      </c>
      <c s="6" t="s">
        <v>414</v>
      </c>
      <c s="36" t="s">
        <v>407</v>
      </c>
      <c s="37">
        <v>0.01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408</v>
      </c>
      <c>
        <f>(M453*21)/100</f>
      </c>
      <c t="s">
        <v>27</v>
      </c>
    </row>
    <row r="454" spans="1:5" ht="25.5">
      <c r="A454" s="35" t="s">
        <v>55</v>
      </c>
      <c r="E454" s="39" t="s">
        <v>409</v>
      </c>
    </row>
    <row r="455" spans="1:5" ht="12.75">
      <c r="A455" s="35" t="s">
        <v>56</v>
      </c>
      <c r="E455" s="40" t="s">
        <v>57</v>
      </c>
    </row>
    <row r="456" spans="1:5" ht="102">
      <c r="A456" t="s">
        <v>58</v>
      </c>
      <c r="E456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1913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1913</v>
      </c>
      <c r="E4" s="26" t="s">
        <v>1914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COUNTIFS(L8:L56,"=0",A8:A56,"P")+COUNTIFS(L8:L56,"",A8:A56,"P")+SUM(Q8:Q56)</f>
      </c>
    </row>
    <row r="8" spans="1:13" ht="12.75">
      <c r="A8" t="s">
        <v>44</v>
      </c>
      <c r="C8" s="28" t="s">
        <v>1952</v>
      </c>
      <c r="E8" s="30" t="s">
        <v>1951</v>
      </c>
      <c r="J8" s="29">
        <f>0+J9+J50+J55</f>
      </c>
      <c s="29">
        <f>0+K9+K50+K55</f>
      </c>
      <c s="29">
        <f>0+L9+L50+L55</f>
      </c>
      <c s="29">
        <f>0+M9+M50+M55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62</v>
      </c>
      <c s="34" t="s">
        <v>1918</v>
      </c>
      <c s="35" t="s">
        <v>5</v>
      </c>
      <c s="6" t="s">
        <v>1919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1920</v>
      </c>
    </row>
    <row r="14" spans="1:16" ht="12.75">
      <c r="A14" t="s">
        <v>49</v>
      </c>
      <c s="34" t="s">
        <v>27</v>
      </c>
      <c s="34" t="s">
        <v>1921</v>
      </c>
      <c s="35" t="s">
        <v>5</v>
      </c>
      <c s="6" t="s">
        <v>1922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1923</v>
      </c>
    </row>
    <row r="18" spans="1:16" ht="12.75">
      <c r="A18" t="s">
        <v>49</v>
      </c>
      <c s="34" t="s">
        <v>26</v>
      </c>
      <c s="34" t="s">
        <v>1360</v>
      </c>
      <c s="35" t="s">
        <v>5</v>
      </c>
      <c s="6" t="s">
        <v>1361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51">
      <c r="A21" t="s">
        <v>58</v>
      </c>
      <c r="E21" s="39" t="s">
        <v>1924</v>
      </c>
    </row>
    <row r="22" spans="1:16" ht="12.75">
      <c r="A22" t="s">
        <v>49</v>
      </c>
      <c s="34" t="s">
        <v>75</v>
      </c>
      <c s="34" t="s">
        <v>1215</v>
      </c>
      <c s="35" t="s">
        <v>5</v>
      </c>
      <c s="6" t="s">
        <v>1216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800</v>
      </c>
    </row>
    <row r="26" spans="1:16" ht="12.75">
      <c r="A26" t="s">
        <v>49</v>
      </c>
      <c s="34" t="s">
        <v>79</v>
      </c>
      <c s="34" t="s">
        <v>1925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1926</v>
      </c>
    </row>
    <row r="30" spans="1:16" ht="12.75">
      <c r="A30" t="s">
        <v>49</v>
      </c>
      <c s="34" t="s">
        <v>60</v>
      </c>
      <c s="34" t="s">
        <v>1927</v>
      </c>
      <c s="35" t="s">
        <v>5</v>
      </c>
      <c s="6" t="s">
        <v>1928</v>
      </c>
      <c s="36" t="s">
        <v>188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800</v>
      </c>
    </row>
    <row r="34" spans="1:16" ht="12.75">
      <c r="A34" t="s">
        <v>49</v>
      </c>
      <c s="34" t="s">
        <v>70</v>
      </c>
      <c s="34" t="s">
        <v>1929</v>
      </c>
      <c s="35" t="s">
        <v>5</v>
      </c>
      <c s="6" t="s">
        <v>1930</v>
      </c>
      <c s="36" t="s">
        <v>188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76.5">
      <c r="A37" t="s">
        <v>58</v>
      </c>
      <c r="E37" s="39" t="s">
        <v>1931</v>
      </c>
    </row>
    <row r="38" spans="1:16" ht="12.75">
      <c r="A38" t="s">
        <v>49</v>
      </c>
      <c s="34" t="s">
        <v>86</v>
      </c>
      <c s="34" t="s">
        <v>1932</v>
      </c>
      <c s="35" t="s">
        <v>5</v>
      </c>
      <c s="6" t="s">
        <v>1933</v>
      </c>
      <c s="36" t="s">
        <v>188</v>
      </c>
      <c s="37">
        <v>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1926</v>
      </c>
    </row>
    <row r="42" spans="1:16" ht="12.75">
      <c r="A42" t="s">
        <v>49</v>
      </c>
      <c s="34" t="s">
        <v>89</v>
      </c>
      <c s="34" t="s">
        <v>1934</v>
      </c>
      <c s="35" t="s">
        <v>5</v>
      </c>
      <c s="6" t="s">
        <v>1935</v>
      </c>
      <c s="36" t="s">
        <v>74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800</v>
      </c>
    </row>
    <row r="46" spans="1:16" ht="12.75">
      <c r="A46" t="s">
        <v>49</v>
      </c>
      <c s="34" t="s">
        <v>92</v>
      </c>
      <c s="34" t="s">
        <v>1936</v>
      </c>
      <c s="35" t="s">
        <v>5</v>
      </c>
      <c s="6" t="s">
        <v>1937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1938</v>
      </c>
    </row>
    <row r="50" spans="1:13" ht="12.75">
      <c r="A50" t="s">
        <v>46</v>
      </c>
      <c r="C50" s="31" t="s">
        <v>79</v>
      </c>
      <c r="E50" s="33" t="s">
        <v>1939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96</v>
      </c>
      <c s="34" t="s">
        <v>1940</v>
      </c>
      <c s="35" t="s">
        <v>5</v>
      </c>
      <c s="6" t="s">
        <v>1941</v>
      </c>
      <c s="36" t="s">
        <v>65</v>
      </c>
      <c s="37">
        <v>7.5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66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78.5">
      <c r="A54" t="s">
        <v>58</v>
      </c>
      <c r="E54" s="39" t="s">
        <v>1942</v>
      </c>
    </row>
    <row r="55" spans="1:13" ht="12.75">
      <c r="A55" t="s">
        <v>46</v>
      </c>
      <c r="C55" s="31" t="s">
        <v>293</v>
      </c>
      <c r="E55" s="33" t="s">
        <v>1943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99</v>
      </c>
      <c s="34" t="s">
        <v>1944</v>
      </c>
      <c s="35" t="s">
        <v>5</v>
      </c>
      <c s="6" t="s">
        <v>1945</v>
      </c>
      <c s="36" t="s">
        <v>74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66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78.5">
      <c r="A59" t="s">
        <v>58</v>
      </c>
      <c r="E59" s="39" t="s">
        <v>1946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1913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1913</v>
      </c>
      <c r="E4" s="26" t="s">
        <v>1914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COUNTIFS(L8:L88,"=0",A8:A88,"P")+COUNTIFS(L8:L88,"",A8:A88,"P")+SUM(Q8:Q88)</f>
      </c>
    </row>
    <row r="8" spans="1:13" ht="12.75">
      <c r="A8" t="s">
        <v>44</v>
      </c>
      <c r="C8" s="28" t="s">
        <v>1955</v>
      </c>
      <c r="E8" s="30" t="s">
        <v>1954</v>
      </c>
      <c r="J8" s="29">
        <f>0+J9+J50+J55</f>
      </c>
      <c s="29">
        <f>0+K9+K50+K55</f>
      </c>
      <c s="29">
        <f>0+L9+L50+L55</f>
      </c>
      <c s="29">
        <f>0+M9+M50+M55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62</v>
      </c>
      <c s="34" t="s">
        <v>1918</v>
      </c>
      <c s="35" t="s">
        <v>5</v>
      </c>
      <c s="6" t="s">
        <v>1919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1920</v>
      </c>
    </row>
    <row r="14" spans="1:16" ht="12.75">
      <c r="A14" t="s">
        <v>49</v>
      </c>
      <c s="34" t="s">
        <v>27</v>
      </c>
      <c s="34" t="s">
        <v>1921</v>
      </c>
      <c s="35" t="s">
        <v>5</v>
      </c>
      <c s="6" t="s">
        <v>1922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1923</v>
      </c>
    </row>
    <row r="18" spans="1:16" ht="12.75">
      <c r="A18" t="s">
        <v>49</v>
      </c>
      <c s="34" t="s">
        <v>26</v>
      </c>
      <c s="34" t="s">
        <v>1360</v>
      </c>
      <c s="35" t="s">
        <v>5</v>
      </c>
      <c s="6" t="s">
        <v>1361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51">
      <c r="A21" t="s">
        <v>58</v>
      </c>
      <c r="E21" s="39" t="s">
        <v>1924</v>
      </c>
    </row>
    <row r="22" spans="1:16" ht="12.75">
      <c r="A22" t="s">
        <v>49</v>
      </c>
      <c s="34" t="s">
        <v>75</v>
      </c>
      <c s="34" t="s">
        <v>1215</v>
      </c>
      <c s="35" t="s">
        <v>5</v>
      </c>
      <c s="6" t="s">
        <v>1216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800</v>
      </c>
    </row>
    <row r="26" spans="1:16" ht="12.75">
      <c r="A26" t="s">
        <v>49</v>
      </c>
      <c s="34" t="s">
        <v>79</v>
      </c>
      <c s="34" t="s">
        <v>1925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1926</v>
      </c>
    </row>
    <row r="30" spans="1:16" ht="12.75">
      <c r="A30" t="s">
        <v>49</v>
      </c>
      <c s="34" t="s">
        <v>60</v>
      </c>
      <c s="34" t="s">
        <v>1927</v>
      </c>
      <c s="35" t="s">
        <v>5</v>
      </c>
      <c s="6" t="s">
        <v>1928</v>
      </c>
      <c s="36" t="s">
        <v>188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800</v>
      </c>
    </row>
    <row r="34" spans="1:16" ht="12.75">
      <c r="A34" t="s">
        <v>49</v>
      </c>
      <c s="34" t="s">
        <v>70</v>
      </c>
      <c s="34" t="s">
        <v>1929</v>
      </c>
      <c s="35" t="s">
        <v>5</v>
      </c>
      <c s="6" t="s">
        <v>1930</v>
      </c>
      <c s="36" t="s">
        <v>188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76.5">
      <c r="A37" t="s">
        <v>58</v>
      </c>
      <c r="E37" s="39" t="s">
        <v>1931</v>
      </c>
    </row>
    <row r="38" spans="1:16" ht="12.75">
      <c r="A38" t="s">
        <v>49</v>
      </c>
      <c s="34" t="s">
        <v>86</v>
      </c>
      <c s="34" t="s">
        <v>1932</v>
      </c>
      <c s="35" t="s">
        <v>5</v>
      </c>
      <c s="6" t="s">
        <v>1933</v>
      </c>
      <c s="36" t="s">
        <v>188</v>
      </c>
      <c s="37">
        <v>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1926</v>
      </c>
    </row>
    <row r="42" spans="1:16" ht="12.75">
      <c r="A42" t="s">
        <v>49</v>
      </c>
      <c s="34" t="s">
        <v>89</v>
      </c>
      <c s="34" t="s">
        <v>1934</v>
      </c>
      <c s="35" t="s">
        <v>5</v>
      </c>
      <c s="6" t="s">
        <v>1935</v>
      </c>
      <c s="36" t="s">
        <v>74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800</v>
      </c>
    </row>
    <row r="46" spans="1:16" ht="12.75">
      <c r="A46" t="s">
        <v>49</v>
      </c>
      <c s="34" t="s">
        <v>92</v>
      </c>
      <c s="34" t="s">
        <v>1936</v>
      </c>
      <c s="35" t="s">
        <v>5</v>
      </c>
      <c s="6" t="s">
        <v>1937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1938</v>
      </c>
    </row>
    <row r="50" spans="1:13" ht="12.75">
      <c r="A50" t="s">
        <v>46</v>
      </c>
      <c r="C50" s="31" t="s">
        <v>79</v>
      </c>
      <c r="E50" s="33" t="s">
        <v>1939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96</v>
      </c>
      <c s="34" t="s">
        <v>1940</v>
      </c>
      <c s="35" t="s">
        <v>5</v>
      </c>
      <c s="6" t="s">
        <v>1941</v>
      </c>
      <c s="36" t="s">
        <v>65</v>
      </c>
      <c s="37">
        <v>7.5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66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78.5">
      <c r="A54" t="s">
        <v>58</v>
      </c>
      <c r="E54" s="39" t="s">
        <v>1942</v>
      </c>
    </row>
    <row r="55" spans="1:13" ht="12.75">
      <c r="A55" t="s">
        <v>46</v>
      </c>
      <c r="C55" s="31" t="s">
        <v>293</v>
      </c>
      <c r="E55" s="33" t="s">
        <v>1943</v>
      </c>
      <c r="J55" s="32">
        <f>0</f>
      </c>
      <c s="32">
        <f>0</f>
      </c>
      <c s="32">
        <f>0+L56+L60+L64+L68+L72+L76+L80+L84+L88</f>
      </c>
      <c s="32">
        <f>0+M56+M60+M64+M68+M72+M76+M80+M84+M88</f>
      </c>
    </row>
    <row r="56" spans="1:16" ht="12.75">
      <c r="A56" t="s">
        <v>49</v>
      </c>
      <c s="34" t="s">
        <v>99</v>
      </c>
      <c s="34" t="s">
        <v>1956</v>
      </c>
      <c s="35" t="s">
        <v>5</v>
      </c>
      <c s="6" t="s">
        <v>1957</v>
      </c>
      <c s="36" t="s">
        <v>74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66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58</v>
      </c>
      <c r="E59" s="39" t="s">
        <v>1958</v>
      </c>
    </row>
    <row r="60" spans="1:16" ht="12.75">
      <c r="A60" t="s">
        <v>49</v>
      </c>
      <c s="34" t="s">
        <v>102</v>
      </c>
      <c s="34" t="s">
        <v>1959</v>
      </c>
      <c s="35" t="s">
        <v>5</v>
      </c>
      <c s="6" t="s">
        <v>1960</v>
      </c>
      <c s="36" t="s">
        <v>74</v>
      </c>
      <c s="37">
        <v>100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66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78.5">
      <c r="A63" t="s">
        <v>58</v>
      </c>
      <c r="E63" s="39" t="s">
        <v>1946</v>
      </c>
    </row>
    <row r="64" spans="1:16" ht="12.75">
      <c r="A64" t="s">
        <v>49</v>
      </c>
      <c s="34" t="s">
        <v>105</v>
      </c>
      <c s="34" t="s">
        <v>1961</v>
      </c>
      <c s="35" t="s">
        <v>5</v>
      </c>
      <c s="6" t="s">
        <v>1962</v>
      </c>
      <c s="36" t="s">
        <v>74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66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127.5">
      <c r="A67" t="s">
        <v>58</v>
      </c>
      <c r="E67" s="39" t="s">
        <v>1958</v>
      </c>
    </row>
    <row r="68" spans="1:16" ht="25.5">
      <c r="A68" t="s">
        <v>49</v>
      </c>
      <c s="34" t="s">
        <v>108</v>
      </c>
      <c s="34" t="s">
        <v>1963</v>
      </c>
      <c s="35" t="s">
        <v>5</v>
      </c>
      <c s="6" t="s">
        <v>1964</v>
      </c>
      <c s="36" t="s">
        <v>74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5</v>
      </c>
    </row>
    <row r="71" spans="1:5" ht="178.5">
      <c r="A71" t="s">
        <v>58</v>
      </c>
      <c r="E71" s="39" t="s">
        <v>1946</v>
      </c>
    </row>
    <row r="72" spans="1:16" ht="12.75">
      <c r="A72" t="s">
        <v>49</v>
      </c>
      <c s="34" t="s">
        <v>111</v>
      </c>
      <c s="34" t="s">
        <v>1201</v>
      </c>
      <c s="35" t="s">
        <v>5</v>
      </c>
      <c s="6" t="s">
        <v>1202</v>
      </c>
      <c s="36" t="s">
        <v>243</v>
      </c>
      <c s="37">
        <v>40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76.5">
      <c r="A75" t="s">
        <v>58</v>
      </c>
      <c r="E75" s="39" t="s">
        <v>1965</v>
      </c>
    </row>
    <row r="76" spans="1:16" ht="12.75">
      <c r="A76" t="s">
        <v>49</v>
      </c>
      <c s="34" t="s">
        <v>114</v>
      </c>
      <c s="34" t="s">
        <v>1966</v>
      </c>
      <c s="35" t="s">
        <v>5</v>
      </c>
      <c s="6" t="s">
        <v>1967</v>
      </c>
      <c s="36" t="s">
        <v>74</v>
      </c>
      <c s="37">
        <v>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66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12.75">
      <c r="A79" t="s">
        <v>58</v>
      </c>
      <c r="E79" s="39" t="s">
        <v>1968</v>
      </c>
    </row>
    <row r="80" spans="1:16" ht="12.75">
      <c r="A80" t="s">
        <v>49</v>
      </c>
      <c s="34" t="s">
        <v>117</v>
      </c>
      <c s="34" t="s">
        <v>1969</v>
      </c>
      <c s="35" t="s">
        <v>5</v>
      </c>
      <c s="6" t="s">
        <v>1970</v>
      </c>
      <c s="36" t="s">
        <v>74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66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12.75">
      <c r="A83" t="s">
        <v>58</v>
      </c>
      <c r="E83" s="39" t="s">
        <v>1968</v>
      </c>
    </row>
    <row r="84" spans="1:16" ht="12.75">
      <c r="A84" t="s">
        <v>49</v>
      </c>
      <c s="34" t="s">
        <v>120</v>
      </c>
      <c s="34" t="s">
        <v>1971</v>
      </c>
      <c s="35" t="s">
        <v>5</v>
      </c>
      <c s="6" t="s">
        <v>1972</v>
      </c>
      <c s="36" t="s">
        <v>243</v>
      </c>
      <c s="37">
        <v>100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66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12.75">
      <c r="A87" t="s">
        <v>58</v>
      </c>
      <c r="E87" s="39" t="s">
        <v>1968</v>
      </c>
    </row>
    <row r="88" spans="1:16" ht="25.5">
      <c r="A88" t="s">
        <v>49</v>
      </c>
      <c s="34" t="s">
        <v>123</v>
      </c>
      <c s="34" t="s">
        <v>701</v>
      </c>
      <c s="35" t="s">
        <v>5</v>
      </c>
      <c s="6" t="s">
        <v>702</v>
      </c>
      <c s="36" t="s">
        <v>74</v>
      </c>
      <c s="37">
        <v>100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66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5</v>
      </c>
    </row>
    <row r="91" spans="1:5" ht="63.75">
      <c r="A91" t="s">
        <v>58</v>
      </c>
      <c r="E91" s="39" t="s">
        <v>1973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1974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1974</v>
      </c>
      <c r="E4" s="26" t="s">
        <v>1975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1978</v>
      </c>
      <c r="E8" s="30" t="s">
        <v>1977</v>
      </c>
      <c r="J8" s="29">
        <f>0+J9+J26+J31</f>
      </c>
      <c s="29">
        <f>0+K9+K26+K31</f>
      </c>
      <c s="29">
        <f>0+L9+L26+L31</f>
      </c>
      <c s="29">
        <f>0+M9+M26+M31</f>
      </c>
    </row>
    <row r="9" spans="1:13" ht="12.75">
      <c r="A9" t="s">
        <v>46</v>
      </c>
      <c r="C9" s="31" t="s">
        <v>62</v>
      </c>
      <c r="E9" s="33" t="s">
        <v>418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27</v>
      </c>
      <c s="34" t="s">
        <v>801</v>
      </c>
      <c s="35" t="s">
        <v>5</v>
      </c>
      <c s="6" t="s">
        <v>802</v>
      </c>
      <c s="36" t="s">
        <v>427</v>
      </c>
      <c s="37">
        <v>13.5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1979</v>
      </c>
      <c>
        <f>(M10*21)/100</f>
      </c>
      <c t="s">
        <v>27</v>
      </c>
    </row>
    <row r="11" spans="1:5" ht="12.75">
      <c r="A11" s="35" t="s">
        <v>55</v>
      </c>
      <c r="E11" s="39" t="s">
        <v>799</v>
      </c>
    </row>
    <row r="12" spans="1:5" ht="12.75">
      <c r="A12" s="35" t="s">
        <v>56</v>
      </c>
      <c r="E12" s="40" t="s">
        <v>1980</v>
      </c>
    </row>
    <row r="13" spans="1:5" ht="12.75">
      <c r="A13" t="s">
        <v>58</v>
      </c>
      <c r="E13" s="39" t="s">
        <v>67</v>
      </c>
    </row>
    <row r="14" spans="1:16" ht="12.75">
      <c r="A14" t="s">
        <v>49</v>
      </c>
      <c s="34" t="s">
        <v>26</v>
      </c>
      <c s="34" t="s">
        <v>1388</v>
      </c>
      <c s="35" t="s">
        <v>5</v>
      </c>
      <c s="6" t="s">
        <v>1389</v>
      </c>
      <c s="36" t="s">
        <v>427</v>
      </c>
      <c s="37">
        <v>13.5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1979</v>
      </c>
      <c>
        <f>(M14*21)/100</f>
      </c>
      <c t="s">
        <v>27</v>
      </c>
    </row>
    <row r="15" spans="1:5" ht="12.75">
      <c r="A15" s="35" t="s">
        <v>55</v>
      </c>
      <c r="E15" s="39" t="s">
        <v>799</v>
      </c>
    </row>
    <row r="16" spans="1:5" ht="12.75">
      <c r="A16" s="35" t="s">
        <v>56</v>
      </c>
      <c r="E16" s="40" t="s">
        <v>1981</v>
      </c>
    </row>
    <row r="17" spans="1:5" ht="12.75">
      <c r="A17" t="s">
        <v>58</v>
      </c>
      <c r="E17" s="39" t="s">
        <v>67</v>
      </c>
    </row>
    <row r="18" spans="1:16" ht="12.75">
      <c r="A18" t="s">
        <v>49</v>
      </c>
      <c s="34" t="s">
        <v>75</v>
      </c>
      <c s="34" t="s">
        <v>1394</v>
      </c>
      <c s="35" t="s">
        <v>5</v>
      </c>
      <c s="6" t="s">
        <v>1395</v>
      </c>
      <c s="36" t="s">
        <v>427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1979</v>
      </c>
      <c>
        <f>(M18*21)/100</f>
      </c>
      <c t="s">
        <v>27</v>
      </c>
    </row>
    <row r="19" spans="1:5" ht="12.75">
      <c r="A19" s="35" t="s">
        <v>55</v>
      </c>
      <c r="E19" s="39" t="s">
        <v>799</v>
      </c>
    </row>
    <row r="20" spans="1:5" ht="12.75">
      <c r="A20" s="35" t="s">
        <v>56</v>
      </c>
      <c r="E20" s="40" t="s">
        <v>1057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79</v>
      </c>
      <c s="34" t="s">
        <v>1982</v>
      </c>
      <c s="35" t="s">
        <v>5</v>
      </c>
      <c s="6" t="s">
        <v>1983</v>
      </c>
      <c s="36" t="s">
        <v>427</v>
      </c>
      <c s="37">
        <v>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67</v>
      </c>
    </row>
    <row r="26" spans="1:13" ht="12.75">
      <c r="A26" t="s">
        <v>46</v>
      </c>
      <c r="C26" s="31" t="s">
        <v>86</v>
      </c>
      <c r="E26" s="33" t="s">
        <v>1694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60</v>
      </c>
      <c s="34" t="s">
        <v>1984</v>
      </c>
      <c s="35" t="s">
        <v>5</v>
      </c>
      <c s="6" t="s">
        <v>1985</v>
      </c>
      <c s="36" t="s">
        <v>74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1979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67</v>
      </c>
    </row>
    <row r="31" spans="1:13" ht="12.75">
      <c r="A31" t="s">
        <v>46</v>
      </c>
      <c r="C31" s="31" t="s">
        <v>401</v>
      </c>
      <c r="E31" s="33" t="s">
        <v>1986</v>
      </c>
      <c r="J31" s="32">
        <f>0</f>
      </c>
      <c s="32">
        <f>0</f>
      </c>
      <c s="32">
        <f>0+L32</f>
      </c>
      <c s="32">
        <f>0+M32</f>
      </c>
    </row>
    <row r="32" spans="1:16" ht="25.5">
      <c r="A32" t="s">
        <v>49</v>
      </c>
      <c s="34" t="s">
        <v>62</v>
      </c>
      <c s="34" t="s">
        <v>680</v>
      </c>
      <c s="35" t="s">
        <v>681</v>
      </c>
      <c s="6" t="s">
        <v>682</v>
      </c>
      <c s="36" t="s">
        <v>407</v>
      </c>
      <c s="37">
        <v>24.3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408</v>
      </c>
      <c>
        <f>(M32*21)/100</f>
      </c>
      <c t="s">
        <v>27</v>
      </c>
    </row>
    <row r="33" spans="1:5" ht="25.5">
      <c r="A33" s="35" t="s">
        <v>55</v>
      </c>
      <c r="E33" s="39" t="s">
        <v>409</v>
      </c>
    </row>
    <row r="34" spans="1:5" ht="12.75">
      <c r="A34" s="35" t="s">
        <v>56</v>
      </c>
      <c r="E34" s="40" t="s">
        <v>1987</v>
      </c>
    </row>
    <row r="35" spans="1:5" ht="102">
      <c r="A35" t="s">
        <v>58</v>
      </c>
      <c r="E35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1974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1974</v>
      </c>
      <c r="E4" s="26" t="s">
        <v>1975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COUNTIFS(L8:L56,"=0",A8:A56,"P")+COUNTIFS(L8:L56,"",A8:A56,"P")+SUM(Q8:Q56)</f>
      </c>
    </row>
    <row r="8" spans="1:13" ht="12.75">
      <c r="A8" t="s">
        <v>44</v>
      </c>
      <c r="C8" s="28" t="s">
        <v>1990</v>
      </c>
      <c r="E8" s="30" t="s">
        <v>1989</v>
      </c>
      <c r="J8" s="29">
        <f>0+J9+J30+J55</f>
      </c>
      <c s="29">
        <f>0+K9+K30+K55</f>
      </c>
      <c s="29">
        <f>0+L9+L30+L55</f>
      </c>
      <c s="29">
        <f>0+M9+M30+M55</f>
      </c>
    </row>
    <row r="9" spans="1:13" ht="12.75">
      <c r="A9" t="s">
        <v>46</v>
      </c>
      <c r="C9" s="31" t="s">
        <v>62</v>
      </c>
      <c r="E9" s="33" t="s">
        <v>418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</v>
      </c>
      <c s="34" t="s">
        <v>801</v>
      </c>
      <c s="35" t="s">
        <v>5</v>
      </c>
      <c s="6" t="s">
        <v>802</v>
      </c>
      <c s="36" t="s">
        <v>427</v>
      </c>
      <c s="37">
        <v>300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1979</v>
      </c>
      <c>
        <f>(M10*21)/100</f>
      </c>
      <c t="s">
        <v>27</v>
      </c>
    </row>
    <row r="11" spans="1:5" ht="12.75">
      <c r="A11" s="35" t="s">
        <v>55</v>
      </c>
      <c r="E11" s="39" t="s">
        <v>799</v>
      </c>
    </row>
    <row r="12" spans="1:5" ht="12.75">
      <c r="A12" s="35" t="s">
        <v>56</v>
      </c>
      <c r="E12" s="40" t="s">
        <v>1991</v>
      </c>
    </row>
    <row r="13" spans="1:5" ht="12.75">
      <c r="A13" t="s">
        <v>58</v>
      </c>
      <c r="E13" s="39" t="s">
        <v>67</v>
      </c>
    </row>
    <row r="14" spans="1:16" ht="12.75">
      <c r="A14" t="s">
        <v>49</v>
      </c>
      <c s="34" t="s">
        <v>26</v>
      </c>
      <c s="34" t="s">
        <v>1388</v>
      </c>
      <c s="35" t="s">
        <v>5</v>
      </c>
      <c s="6" t="s">
        <v>1389</v>
      </c>
      <c s="36" t="s">
        <v>427</v>
      </c>
      <c s="37">
        <v>300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1979</v>
      </c>
      <c>
        <f>(M14*21)/100</f>
      </c>
      <c t="s">
        <v>27</v>
      </c>
    </row>
    <row r="15" spans="1:5" ht="12.75">
      <c r="A15" s="35" t="s">
        <v>55</v>
      </c>
      <c r="E15" s="39" t="s">
        <v>799</v>
      </c>
    </row>
    <row r="16" spans="1:5" ht="12.75">
      <c r="A16" s="35" t="s">
        <v>56</v>
      </c>
      <c r="E16" s="40" t="s">
        <v>1981</v>
      </c>
    </row>
    <row r="17" spans="1:5" ht="12.75">
      <c r="A17" t="s">
        <v>58</v>
      </c>
      <c r="E17" s="39" t="s">
        <v>67</v>
      </c>
    </row>
    <row r="18" spans="1:16" ht="12.75">
      <c r="A18" t="s">
        <v>49</v>
      </c>
      <c s="34" t="s">
        <v>75</v>
      </c>
      <c s="34" t="s">
        <v>1394</v>
      </c>
      <c s="35" t="s">
        <v>5</v>
      </c>
      <c s="6" t="s">
        <v>1395</v>
      </c>
      <c s="36" t="s">
        <v>427</v>
      </c>
      <c s="37">
        <v>170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1979</v>
      </c>
      <c>
        <f>(M18*21)/100</f>
      </c>
      <c t="s">
        <v>27</v>
      </c>
    </row>
    <row r="19" spans="1:5" ht="12.75">
      <c r="A19" s="35" t="s">
        <v>55</v>
      </c>
      <c r="E19" s="39" t="s">
        <v>799</v>
      </c>
    </row>
    <row r="20" spans="1:5" ht="12.75">
      <c r="A20" s="35" t="s">
        <v>56</v>
      </c>
      <c r="E20" s="40" t="s">
        <v>1057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79</v>
      </c>
      <c s="34" t="s">
        <v>1992</v>
      </c>
      <c s="35" t="s">
        <v>5</v>
      </c>
      <c s="6" t="s">
        <v>1993</v>
      </c>
      <c s="36" t="s">
        <v>427</v>
      </c>
      <c s="37">
        <v>100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1994</v>
      </c>
    </row>
    <row r="25" spans="1:5" ht="12.75">
      <c r="A25" t="s">
        <v>58</v>
      </c>
      <c r="E25" s="39" t="s">
        <v>67</v>
      </c>
    </row>
    <row r="26" spans="1:16" ht="12.75">
      <c r="A26" t="s">
        <v>49</v>
      </c>
      <c s="34" t="s">
        <v>60</v>
      </c>
      <c s="34" t="s">
        <v>1982</v>
      </c>
      <c s="35" t="s">
        <v>5</v>
      </c>
      <c s="6" t="s">
        <v>1983</v>
      </c>
      <c s="36" t="s">
        <v>427</v>
      </c>
      <c s="37">
        <v>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1979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1995</v>
      </c>
    </row>
    <row r="29" spans="1:5" ht="12.75">
      <c r="A29" t="s">
        <v>58</v>
      </c>
      <c r="E29" s="39" t="s">
        <v>67</v>
      </c>
    </row>
    <row r="30" spans="1:13" ht="12.75">
      <c r="A30" t="s">
        <v>46</v>
      </c>
      <c r="C30" s="31" t="s">
        <v>86</v>
      </c>
      <c r="E30" s="33" t="s">
        <v>1694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49</v>
      </c>
      <c s="34" t="s">
        <v>70</v>
      </c>
      <c s="34" t="s">
        <v>1996</v>
      </c>
      <c s="35" t="s">
        <v>5</v>
      </c>
      <c s="6" t="s">
        <v>1997</v>
      </c>
      <c s="36" t="s">
        <v>243</v>
      </c>
      <c s="37">
        <v>147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1979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67</v>
      </c>
    </row>
    <row r="35" spans="1:16" ht="12.75">
      <c r="A35" t="s">
        <v>49</v>
      </c>
      <c s="34" t="s">
        <v>86</v>
      </c>
      <c s="34" t="s">
        <v>1998</v>
      </c>
      <c s="35" t="s">
        <v>5</v>
      </c>
      <c s="6" t="s">
        <v>1999</v>
      </c>
      <c s="36" t="s">
        <v>243</v>
      </c>
      <c s="37">
        <v>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1979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67</v>
      </c>
    </row>
    <row r="39" spans="1:16" ht="12.75">
      <c r="A39" t="s">
        <v>49</v>
      </c>
      <c s="34" t="s">
        <v>89</v>
      </c>
      <c s="34" t="s">
        <v>2000</v>
      </c>
      <c s="35" t="s">
        <v>5</v>
      </c>
      <c s="6" t="s">
        <v>2001</v>
      </c>
      <c s="36" t="s">
        <v>74</v>
      </c>
      <c s="37">
        <v>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1979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67</v>
      </c>
    </row>
    <row r="43" spans="1:16" ht="12.75">
      <c r="A43" t="s">
        <v>49</v>
      </c>
      <c s="34" t="s">
        <v>92</v>
      </c>
      <c s="34" t="s">
        <v>2002</v>
      </c>
      <c s="35" t="s">
        <v>5</v>
      </c>
      <c s="6" t="s">
        <v>2003</v>
      </c>
      <c s="36" t="s">
        <v>243</v>
      </c>
      <c s="37">
        <v>77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1979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67</v>
      </c>
    </row>
    <row r="47" spans="1:16" ht="12.75">
      <c r="A47" t="s">
        <v>49</v>
      </c>
      <c s="34" t="s">
        <v>96</v>
      </c>
      <c s="34" t="s">
        <v>2004</v>
      </c>
      <c s="35" t="s">
        <v>5</v>
      </c>
      <c s="6" t="s">
        <v>2005</v>
      </c>
      <c s="36" t="s">
        <v>243</v>
      </c>
      <c s="37">
        <v>147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1979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2.75">
      <c r="A50" t="s">
        <v>58</v>
      </c>
      <c r="E50" s="39" t="s">
        <v>67</v>
      </c>
    </row>
    <row r="51" spans="1:16" ht="12.75">
      <c r="A51" t="s">
        <v>49</v>
      </c>
      <c s="34" t="s">
        <v>99</v>
      </c>
      <c s="34" t="s">
        <v>2006</v>
      </c>
      <c s="35" t="s">
        <v>5</v>
      </c>
      <c s="6" t="s">
        <v>2007</v>
      </c>
      <c s="36" t="s">
        <v>243</v>
      </c>
      <c s="37">
        <v>195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1979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67</v>
      </c>
    </row>
    <row r="55" spans="1:13" ht="12.75">
      <c r="A55" t="s">
        <v>46</v>
      </c>
      <c r="C55" s="31" t="s">
        <v>401</v>
      </c>
      <c r="E55" s="33" t="s">
        <v>1986</v>
      </c>
      <c r="J55" s="32">
        <f>0</f>
      </c>
      <c s="32">
        <f>0</f>
      </c>
      <c s="32">
        <f>0+L56</f>
      </c>
      <c s="32">
        <f>0+M56</f>
      </c>
    </row>
    <row r="56" spans="1:16" ht="25.5">
      <c r="A56" t="s">
        <v>49</v>
      </c>
      <c s="34" t="s">
        <v>62</v>
      </c>
      <c s="34" t="s">
        <v>680</v>
      </c>
      <c s="35" t="s">
        <v>681</v>
      </c>
      <c s="6" t="s">
        <v>682</v>
      </c>
      <c s="36" t="s">
        <v>407</v>
      </c>
      <c s="37">
        <v>540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408</v>
      </c>
      <c>
        <f>(M56*21)/100</f>
      </c>
      <c t="s">
        <v>27</v>
      </c>
    </row>
    <row r="57" spans="1:5" ht="25.5">
      <c r="A57" s="35" t="s">
        <v>55</v>
      </c>
      <c r="E57" s="39" t="s">
        <v>409</v>
      </c>
    </row>
    <row r="58" spans="1:5" ht="12.75">
      <c r="A58" s="35" t="s">
        <v>56</v>
      </c>
      <c r="E58" s="40" t="s">
        <v>1987</v>
      </c>
    </row>
    <row r="59" spans="1:5" ht="102">
      <c r="A59" t="s">
        <v>58</v>
      </c>
      <c r="E59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1974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1974</v>
      </c>
      <c r="E4" s="26" t="s">
        <v>1975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2010</v>
      </c>
      <c r="E8" s="30" t="s">
        <v>2009</v>
      </c>
      <c r="J8" s="29">
        <f>0+J9+J30+J47</f>
      </c>
      <c s="29">
        <f>0+K9+K30+K47</f>
      </c>
      <c s="29">
        <f>0+L9+L30+L47</f>
      </c>
      <c s="29">
        <f>0+M9+M30+M47</f>
      </c>
    </row>
    <row r="9" spans="1:13" ht="12.75">
      <c r="A9" t="s">
        <v>46</v>
      </c>
      <c r="C9" s="31" t="s">
        <v>62</v>
      </c>
      <c r="E9" s="33" t="s">
        <v>418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</v>
      </c>
      <c s="34" t="s">
        <v>801</v>
      </c>
      <c s="35" t="s">
        <v>5</v>
      </c>
      <c s="6" t="s">
        <v>802</v>
      </c>
      <c s="36" t="s">
        <v>427</v>
      </c>
      <c s="37">
        <v>61.6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1979</v>
      </c>
      <c>
        <f>(M10*21)/100</f>
      </c>
      <c t="s">
        <v>27</v>
      </c>
    </row>
    <row r="11" spans="1:5" ht="12.75">
      <c r="A11" s="35" t="s">
        <v>55</v>
      </c>
      <c r="E11" s="39" t="s">
        <v>799</v>
      </c>
    </row>
    <row r="12" spans="1:5" ht="12.75">
      <c r="A12" s="35" t="s">
        <v>56</v>
      </c>
      <c r="E12" s="40" t="s">
        <v>1991</v>
      </c>
    </row>
    <row r="13" spans="1:5" ht="12.75">
      <c r="A13" t="s">
        <v>58</v>
      </c>
      <c r="E13" s="39" t="s">
        <v>67</v>
      </c>
    </row>
    <row r="14" spans="1:16" ht="12.75">
      <c r="A14" t="s">
        <v>49</v>
      </c>
      <c s="34" t="s">
        <v>26</v>
      </c>
      <c s="34" t="s">
        <v>1388</v>
      </c>
      <c s="35" t="s">
        <v>5</v>
      </c>
      <c s="6" t="s">
        <v>1389</v>
      </c>
      <c s="36" t="s">
        <v>427</v>
      </c>
      <c s="37">
        <v>61.6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1979</v>
      </c>
      <c>
        <f>(M14*21)/100</f>
      </c>
      <c t="s">
        <v>27</v>
      </c>
    </row>
    <row r="15" spans="1:5" ht="12.75">
      <c r="A15" s="35" t="s">
        <v>55</v>
      </c>
      <c r="E15" s="39" t="s">
        <v>799</v>
      </c>
    </row>
    <row r="16" spans="1:5" ht="12.75">
      <c r="A16" s="35" t="s">
        <v>56</v>
      </c>
      <c r="E16" s="40" t="s">
        <v>1981</v>
      </c>
    </row>
    <row r="17" spans="1:5" ht="12.75">
      <c r="A17" t="s">
        <v>58</v>
      </c>
      <c r="E17" s="39" t="s">
        <v>67</v>
      </c>
    </row>
    <row r="18" spans="1:16" ht="12.75">
      <c r="A18" t="s">
        <v>49</v>
      </c>
      <c s="34" t="s">
        <v>75</v>
      </c>
      <c s="34" t="s">
        <v>1394</v>
      </c>
      <c s="35" t="s">
        <v>5</v>
      </c>
      <c s="6" t="s">
        <v>1395</v>
      </c>
      <c s="36" t="s">
        <v>427</v>
      </c>
      <c s="37">
        <v>43.4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1979</v>
      </c>
      <c>
        <f>(M18*21)/100</f>
      </c>
      <c t="s">
        <v>27</v>
      </c>
    </row>
    <row r="19" spans="1:5" ht="12.75">
      <c r="A19" s="35" t="s">
        <v>55</v>
      </c>
      <c r="E19" s="39" t="s">
        <v>799</v>
      </c>
    </row>
    <row r="20" spans="1:5" ht="12.75">
      <c r="A20" s="35" t="s">
        <v>56</v>
      </c>
      <c r="E20" s="40" t="s">
        <v>1057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79</v>
      </c>
      <c s="34" t="s">
        <v>1992</v>
      </c>
      <c s="35" t="s">
        <v>5</v>
      </c>
      <c s="6" t="s">
        <v>1993</v>
      </c>
      <c s="36" t="s">
        <v>427</v>
      </c>
      <c s="37">
        <v>14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1994</v>
      </c>
    </row>
    <row r="25" spans="1:5" ht="12.75">
      <c r="A25" t="s">
        <v>58</v>
      </c>
      <c r="E25" s="39" t="s">
        <v>67</v>
      </c>
    </row>
    <row r="26" spans="1:16" ht="12.75">
      <c r="A26" t="s">
        <v>49</v>
      </c>
      <c s="34" t="s">
        <v>60</v>
      </c>
      <c s="34" t="s">
        <v>1982</v>
      </c>
      <c s="35" t="s">
        <v>5</v>
      </c>
      <c s="6" t="s">
        <v>1983</v>
      </c>
      <c s="36" t="s">
        <v>427</v>
      </c>
      <c s="37">
        <v>4.2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1979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1995</v>
      </c>
    </row>
    <row r="29" spans="1:5" ht="12.75">
      <c r="A29" t="s">
        <v>58</v>
      </c>
      <c r="E29" s="39" t="s">
        <v>67</v>
      </c>
    </row>
    <row r="30" spans="1:13" ht="12.75">
      <c r="A30" t="s">
        <v>46</v>
      </c>
      <c r="C30" s="31" t="s">
        <v>86</v>
      </c>
      <c r="E30" s="33" t="s">
        <v>1694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49</v>
      </c>
      <c s="34" t="s">
        <v>70</v>
      </c>
      <c s="34" t="s">
        <v>1996</v>
      </c>
      <c s="35" t="s">
        <v>5</v>
      </c>
      <c s="6" t="s">
        <v>1997</v>
      </c>
      <c s="36" t="s">
        <v>243</v>
      </c>
      <c s="37">
        <v>28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1979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67</v>
      </c>
    </row>
    <row r="35" spans="1:16" ht="12.75">
      <c r="A35" t="s">
        <v>49</v>
      </c>
      <c s="34" t="s">
        <v>86</v>
      </c>
      <c s="34" t="s">
        <v>1984</v>
      </c>
      <c s="35" t="s">
        <v>5</v>
      </c>
      <c s="6" t="s">
        <v>1985</v>
      </c>
      <c s="36" t="s">
        <v>74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1979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67</v>
      </c>
    </row>
    <row r="39" spans="1:16" ht="12.75">
      <c r="A39" t="s">
        <v>49</v>
      </c>
      <c s="34" t="s">
        <v>89</v>
      </c>
      <c s="34" t="s">
        <v>2004</v>
      </c>
      <c s="35" t="s">
        <v>5</v>
      </c>
      <c s="6" t="s">
        <v>2005</v>
      </c>
      <c s="36" t="s">
        <v>243</v>
      </c>
      <c s="37">
        <v>28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1979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58</v>
      </c>
      <c r="E42" s="39" t="s">
        <v>67</v>
      </c>
    </row>
    <row r="43" spans="1:16" ht="12.75">
      <c r="A43" t="s">
        <v>49</v>
      </c>
      <c s="34" t="s">
        <v>92</v>
      </c>
      <c s="34" t="s">
        <v>2006</v>
      </c>
      <c s="35" t="s">
        <v>5</v>
      </c>
      <c s="6" t="s">
        <v>2007</v>
      </c>
      <c s="36" t="s">
        <v>243</v>
      </c>
      <c s="37">
        <v>28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1979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2.75">
      <c r="A46" t="s">
        <v>58</v>
      </c>
      <c r="E46" s="39" t="s">
        <v>67</v>
      </c>
    </row>
    <row r="47" spans="1:13" ht="12.75">
      <c r="A47" t="s">
        <v>46</v>
      </c>
      <c r="C47" s="31" t="s">
        <v>401</v>
      </c>
      <c r="E47" s="33" t="s">
        <v>1986</v>
      </c>
      <c r="J47" s="32">
        <f>0</f>
      </c>
      <c s="32">
        <f>0</f>
      </c>
      <c s="32">
        <f>0+L48</f>
      </c>
      <c s="32">
        <f>0+M48</f>
      </c>
    </row>
    <row r="48" spans="1:16" ht="25.5">
      <c r="A48" t="s">
        <v>49</v>
      </c>
      <c s="34" t="s">
        <v>62</v>
      </c>
      <c s="34" t="s">
        <v>680</v>
      </c>
      <c s="35" t="s">
        <v>681</v>
      </c>
      <c s="6" t="s">
        <v>682</v>
      </c>
      <c s="36" t="s">
        <v>407</v>
      </c>
      <c s="37">
        <v>110.88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408</v>
      </c>
      <c>
        <f>(M48*21)/100</f>
      </c>
      <c t="s">
        <v>27</v>
      </c>
    </row>
    <row r="49" spans="1:5" ht="25.5">
      <c r="A49" s="35" t="s">
        <v>55</v>
      </c>
      <c r="E49" s="39" t="s">
        <v>409</v>
      </c>
    </row>
    <row r="50" spans="1:5" ht="12.75">
      <c r="A50" s="35" t="s">
        <v>56</v>
      </c>
      <c r="E50" s="40" t="s">
        <v>1987</v>
      </c>
    </row>
    <row r="51" spans="1:5" ht="102">
      <c r="A51" t="s">
        <v>58</v>
      </c>
      <c r="E51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2011</v>
      </c>
      <c s="41">
        <f>Rekapitulace!C38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2011</v>
      </c>
      <c r="E4" s="26" t="s">
        <v>2012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2015</v>
      </c>
      <c r="E8" s="30" t="s">
        <v>2014</v>
      </c>
      <c r="J8" s="29">
        <f>0+J9+J26+J35</f>
      </c>
      <c s="29">
        <f>0+K9+K26+K35</f>
      </c>
      <c s="29">
        <f>0+L9+L26+L35</f>
      </c>
      <c s="29">
        <f>0+M9+M26+M35</f>
      </c>
    </row>
    <row r="9" spans="1:13" ht="12.75">
      <c r="A9" t="s">
        <v>46</v>
      </c>
      <c r="C9" s="31" t="s">
        <v>62</v>
      </c>
      <c r="E9" s="33" t="s">
        <v>418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75</v>
      </c>
      <c s="34" t="s">
        <v>2016</v>
      </c>
      <c s="35" t="s">
        <v>5</v>
      </c>
      <c s="6" t="s">
        <v>2017</v>
      </c>
      <c s="36" t="s">
        <v>427</v>
      </c>
      <c s="37">
        <v>23.85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2018</v>
      </c>
    </row>
    <row r="13" spans="1:5" ht="63.75">
      <c r="A13" t="s">
        <v>58</v>
      </c>
      <c r="E13" s="39" t="s">
        <v>2019</v>
      </c>
    </row>
    <row r="14" spans="1:16" ht="25.5">
      <c r="A14" t="s">
        <v>49</v>
      </c>
      <c s="34" t="s">
        <v>79</v>
      </c>
      <c s="34" t="s">
        <v>2020</v>
      </c>
      <c s="35" t="s">
        <v>5</v>
      </c>
      <c s="6" t="s">
        <v>2021</v>
      </c>
      <c s="36" t="s">
        <v>427</v>
      </c>
      <c s="37">
        <v>9.54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2022</v>
      </c>
    </row>
    <row r="17" spans="1:5" ht="63.75">
      <c r="A17" t="s">
        <v>58</v>
      </c>
      <c r="E17" s="39" t="s">
        <v>2019</v>
      </c>
    </row>
    <row r="18" spans="1:16" ht="12.75">
      <c r="A18" t="s">
        <v>49</v>
      </c>
      <c s="34" t="s">
        <v>60</v>
      </c>
      <c s="34" t="s">
        <v>2023</v>
      </c>
      <c s="35" t="s">
        <v>5</v>
      </c>
      <c s="6" t="s">
        <v>2024</v>
      </c>
      <c s="36" t="s">
        <v>427</v>
      </c>
      <c s="37">
        <v>133.8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2025</v>
      </c>
    </row>
    <row r="21" spans="1:5" ht="369.75">
      <c r="A21" t="s">
        <v>58</v>
      </c>
      <c r="E21" s="39" t="s">
        <v>2026</v>
      </c>
    </row>
    <row r="22" spans="1:16" ht="12.75">
      <c r="A22" t="s">
        <v>49</v>
      </c>
      <c s="34" t="s">
        <v>70</v>
      </c>
      <c s="34" t="s">
        <v>2027</v>
      </c>
      <c s="35" t="s">
        <v>5</v>
      </c>
      <c s="6" t="s">
        <v>2028</v>
      </c>
      <c s="36" t="s">
        <v>427</v>
      </c>
      <c s="37">
        <v>133.8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2029</v>
      </c>
    </row>
    <row r="25" spans="1:5" ht="280.5">
      <c r="A25" t="s">
        <v>58</v>
      </c>
      <c r="E25" s="39" t="s">
        <v>2030</v>
      </c>
    </row>
    <row r="26" spans="1:13" ht="12.75">
      <c r="A26" t="s">
        <v>46</v>
      </c>
      <c r="C26" s="31" t="s">
        <v>79</v>
      </c>
      <c r="E26" s="33" t="s">
        <v>1614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86</v>
      </c>
      <c s="34" t="s">
        <v>2031</v>
      </c>
      <c s="35" t="s">
        <v>5</v>
      </c>
      <c s="6" t="s">
        <v>2032</v>
      </c>
      <c s="36" t="s">
        <v>65</v>
      </c>
      <c s="37">
        <v>446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2033</v>
      </c>
    </row>
    <row r="30" spans="1:5" ht="51">
      <c r="A30" t="s">
        <v>58</v>
      </c>
      <c r="E30" s="39" t="s">
        <v>2034</v>
      </c>
    </row>
    <row r="31" spans="1:16" ht="12.75">
      <c r="A31" t="s">
        <v>49</v>
      </c>
      <c s="34" t="s">
        <v>89</v>
      </c>
      <c s="34" t="s">
        <v>2035</v>
      </c>
      <c s="35" t="s">
        <v>5</v>
      </c>
      <c s="6" t="s">
        <v>2036</v>
      </c>
      <c s="36" t="s">
        <v>65</v>
      </c>
      <c s="37">
        <v>446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2033</v>
      </c>
    </row>
    <row r="34" spans="1:5" ht="153">
      <c r="A34" t="s">
        <v>58</v>
      </c>
      <c r="E34" s="39" t="s">
        <v>2037</v>
      </c>
    </row>
    <row r="35" spans="1:13" ht="12.75">
      <c r="A35" t="s">
        <v>46</v>
      </c>
      <c r="C35" s="31" t="s">
        <v>401</v>
      </c>
      <c r="E35" s="33" t="s">
        <v>402</v>
      </c>
      <c r="J35" s="32">
        <f>0</f>
      </c>
      <c s="32">
        <f>0</f>
      </c>
      <c s="32">
        <f>0+L36+L40+L44</f>
      </c>
      <c s="32">
        <f>0+M36+M40+M44</f>
      </c>
    </row>
    <row r="36" spans="1:16" ht="25.5">
      <c r="A36" t="s">
        <v>49</v>
      </c>
      <c s="34" t="s">
        <v>62</v>
      </c>
      <c s="34" t="s">
        <v>680</v>
      </c>
      <c s="35" t="s">
        <v>681</v>
      </c>
      <c s="6" t="s">
        <v>682</v>
      </c>
      <c s="36" t="s">
        <v>407</v>
      </c>
      <c s="37">
        <v>240.84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408</v>
      </c>
      <c>
        <f>(M36*21)/100</f>
      </c>
      <c t="s">
        <v>27</v>
      </c>
    </row>
    <row r="37" spans="1:5" ht="25.5">
      <c r="A37" s="35" t="s">
        <v>55</v>
      </c>
      <c r="E37" s="39" t="s">
        <v>409</v>
      </c>
    </row>
    <row r="38" spans="1:5" ht="63.75">
      <c r="A38" s="35" t="s">
        <v>56</v>
      </c>
      <c r="E38" s="40" t="s">
        <v>2038</v>
      </c>
    </row>
    <row r="39" spans="1:5" ht="102">
      <c r="A39" t="s">
        <v>58</v>
      </c>
      <c r="E39" s="39" t="s">
        <v>410</v>
      </c>
    </row>
    <row r="40" spans="1:16" ht="25.5">
      <c r="A40" t="s">
        <v>49</v>
      </c>
      <c s="34" t="s">
        <v>27</v>
      </c>
      <c s="34" t="s">
        <v>2039</v>
      </c>
      <c s="35" t="s">
        <v>2040</v>
      </c>
      <c s="6" t="s">
        <v>2041</v>
      </c>
      <c s="36" t="s">
        <v>407</v>
      </c>
      <c s="37">
        <v>22.896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408</v>
      </c>
      <c>
        <f>(M40*21)/100</f>
      </c>
      <c t="s">
        <v>27</v>
      </c>
    </row>
    <row r="41" spans="1:5" ht="25.5">
      <c r="A41" s="35" t="s">
        <v>55</v>
      </c>
      <c r="E41" s="39" t="s">
        <v>409</v>
      </c>
    </row>
    <row r="42" spans="1:5" ht="63.75">
      <c r="A42" s="35" t="s">
        <v>56</v>
      </c>
      <c r="E42" s="40" t="s">
        <v>2042</v>
      </c>
    </row>
    <row r="43" spans="1:5" ht="102">
      <c r="A43" t="s">
        <v>58</v>
      </c>
      <c r="E43" s="39" t="s">
        <v>410</v>
      </c>
    </row>
    <row r="44" spans="1:16" ht="25.5">
      <c r="A44" t="s">
        <v>49</v>
      </c>
      <c s="34" t="s">
        <v>26</v>
      </c>
      <c s="34" t="s">
        <v>2043</v>
      </c>
      <c s="35" t="s">
        <v>2044</v>
      </c>
      <c s="6" t="s">
        <v>2045</v>
      </c>
      <c s="36" t="s">
        <v>407</v>
      </c>
      <c s="37">
        <v>42.93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408</v>
      </c>
      <c>
        <f>(M44*21)/100</f>
      </c>
      <c t="s">
        <v>27</v>
      </c>
    </row>
    <row r="45" spans="1:5" ht="25.5">
      <c r="A45" s="35" t="s">
        <v>55</v>
      </c>
      <c r="E45" s="39" t="s">
        <v>409</v>
      </c>
    </row>
    <row r="46" spans="1:5" ht="63.75">
      <c r="A46" s="35" t="s">
        <v>56</v>
      </c>
      <c r="E46" s="40" t="s">
        <v>2046</v>
      </c>
    </row>
    <row r="47" spans="1:5" ht="102">
      <c r="A47" t="s">
        <v>58</v>
      </c>
      <c r="E47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2047</v>
      </c>
      <c s="41">
        <f>Rekapitulace!C40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2047</v>
      </c>
      <c r="E4" s="26" t="s">
        <v>2048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COUNTIFS(L8:L66,"=0",A8:A66,"P")+COUNTIFS(L8:L66,"",A8:A66,"P")+SUM(Q8:Q66)</f>
      </c>
    </row>
    <row r="8" spans="1:13" ht="12.75">
      <c r="A8" t="s">
        <v>44</v>
      </c>
      <c r="C8" s="28" t="s">
        <v>2051</v>
      </c>
      <c r="E8" s="30" t="s">
        <v>2050</v>
      </c>
      <c r="J8" s="29">
        <f>0+J9+J26+J35+J60+J65</f>
      </c>
      <c s="29">
        <f>0+K9+K26+K35+K60+K65</f>
      </c>
      <c s="29">
        <f>0+L9+L26+L35+L60+L65</f>
      </c>
      <c s="29">
        <f>0+M9+M26+M35+M60+M65</f>
      </c>
    </row>
    <row r="9" spans="1:13" ht="12.75">
      <c r="A9" t="s">
        <v>46</v>
      </c>
      <c r="C9" s="31" t="s">
        <v>62</v>
      </c>
      <c r="E9" s="33" t="s">
        <v>418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62</v>
      </c>
      <c s="34" t="s">
        <v>2052</v>
      </c>
      <c s="35" t="s">
        <v>5</v>
      </c>
      <c s="6" t="s">
        <v>2053</v>
      </c>
      <c s="36" t="s">
        <v>427</v>
      </c>
      <c s="37">
        <v>228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1979</v>
      </c>
      <c>
        <f>(M10*21)/100</f>
      </c>
      <c t="s">
        <v>27</v>
      </c>
    </row>
    <row r="11" spans="1:5" ht="12.75">
      <c r="A11" s="35" t="s">
        <v>55</v>
      </c>
      <c r="E11" s="39" t="s">
        <v>2054</v>
      </c>
    </row>
    <row r="12" spans="1:5" ht="12.75">
      <c r="A12" s="35" t="s">
        <v>56</v>
      </c>
      <c r="E12" s="40" t="s">
        <v>2055</v>
      </c>
    </row>
    <row r="13" spans="1:5" ht="12.75">
      <c r="A13" t="s">
        <v>58</v>
      </c>
      <c r="E13" s="39" t="s">
        <v>2056</v>
      </c>
    </row>
    <row r="14" spans="1:16" ht="12.75">
      <c r="A14" t="s">
        <v>49</v>
      </c>
      <c s="34" t="s">
        <v>27</v>
      </c>
      <c s="34" t="s">
        <v>433</v>
      </c>
      <c s="35" t="s">
        <v>5</v>
      </c>
      <c s="6" t="s">
        <v>434</v>
      </c>
      <c s="36" t="s">
        <v>427</v>
      </c>
      <c s="37">
        <v>178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1979</v>
      </c>
      <c>
        <f>(M14*21)/100</f>
      </c>
      <c t="s">
        <v>27</v>
      </c>
    </row>
    <row r="15" spans="1:5" ht="12.75">
      <c r="A15" s="35" t="s">
        <v>55</v>
      </c>
      <c r="E15" s="39" t="s">
        <v>2054</v>
      </c>
    </row>
    <row r="16" spans="1:5" ht="12.75">
      <c r="A16" s="35" t="s">
        <v>56</v>
      </c>
      <c r="E16" s="40" t="s">
        <v>2057</v>
      </c>
    </row>
    <row r="17" spans="1:5" ht="12.75">
      <c r="A17" t="s">
        <v>58</v>
      </c>
      <c r="E17" s="39" t="s">
        <v>2056</v>
      </c>
    </row>
    <row r="18" spans="1:16" ht="12.75">
      <c r="A18" t="s">
        <v>49</v>
      </c>
      <c s="34" t="s">
        <v>26</v>
      </c>
      <c s="34" t="s">
        <v>1394</v>
      </c>
      <c s="35" t="s">
        <v>5</v>
      </c>
      <c s="6" t="s">
        <v>1395</v>
      </c>
      <c s="36" t="s">
        <v>427</v>
      </c>
      <c s="37">
        <v>26.75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1979</v>
      </c>
      <c>
        <f>(M18*21)/100</f>
      </c>
      <c t="s">
        <v>27</v>
      </c>
    </row>
    <row r="19" spans="1:5" ht="12.75">
      <c r="A19" s="35" t="s">
        <v>55</v>
      </c>
      <c r="E19" s="39" t="s">
        <v>2054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2056</v>
      </c>
    </row>
    <row r="22" spans="1:16" ht="12.75">
      <c r="A22" t="s">
        <v>49</v>
      </c>
      <c s="34" t="s">
        <v>75</v>
      </c>
      <c s="34" t="s">
        <v>2058</v>
      </c>
      <c s="35" t="s">
        <v>5</v>
      </c>
      <c s="6" t="s">
        <v>2059</v>
      </c>
      <c s="36" t="s">
        <v>65</v>
      </c>
      <c s="37">
        <v>18.63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1225</v>
      </c>
      <c>
        <f>(M22*21)/100</f>
      </c>
      <c t="s">
        <v>27</v>
      </c>
    </row>
    <row r="23" spans="1:5" ht="12.75">
      <c r="A23" s="35" t="s">
        <v>55</v>
      </c>
      <c r="E23" s="39" t="s">
        <v>2060</v>
      </c>
    </row>
    <row r="24" spans="1:5" ht="12.75">
      <c r="A24" s="35" t="s">
        <v>56</v>
      </c>
      <c r="E24" s="40" t="s">
        <v>2061</v>
      </c>
    </row>
    <row r="25" spans="1:5" ht="12.75">
      <c r="A25" t="s">
        <v>58</v>
      </c>
      <c r="E25" s="39" t="s">
        <v>2062</v>
      </c>
    </row>
    <row r="26" spans="1:13" ht="12.75">
      <c r="A26" t="s">
        <v>46</v>
      </c>
      <c r="C26" s="31" t="s">
        <v>27</v>
      </c>
      <c r="E26" s="33" t="s">
        <v>1228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79</v>
      </c>
      <c s="34" t="s">
        <v>2063</v>
      </c>
      <c s="35" t="s">
        <v>5</v>
      </c>
      <c s="6" t="s">
        <v>2064</v>
      </c>
      <c s="36" t="s">
        <v>427</v>
      </c>
      <c s="37">
        <v>26.45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1979</v>
      </c>
      <c>
        <f>(M27*21)/100</f>
      </c>
      <c t="s">
        <v>27</v>
      </c>
    </row>
    <row r="28" spans="1:5" ht="12.75">
      <c r="A28" s="35" t="s">
        <v>55</v>
      </c>
      <c r="E28" s="39" t="s">
        <v>2054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2056</v>
      </c>
    </row>
    <row r="31" spans="1:16" ht="12.75">
      <c r="A31" t="s">
        <v>49</v>
      </c>
      <c s="34" t="s">
        <v>60</v>
      </c>
      <c s="34" t="s">
        <v>2065</v>
      </c>
      <c s="35" t="s">
        <v>5</v>
      </c>
      <c s="6" t="s">
        <v>2066</v>
      </c>
      <c s="36" t="s">
        <v>407</v>
      </c>
      <c s="37">
        <v>0.156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1979</v>
      </c>
      <c>
        <f>(M31*21)/100</f>
      </c>
      <c t="s">
        <v>27</v>
      </c>
    </row>
    <row r="32" spans="1:5" ht="12.75">
      <c r="A32" s="35" t="s">
        <v>55</v>
      </c>
      <c r="E32" s="39" t="s">
        <v>2054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2056</v>
      </c>
    </row>
    <row r="35" spans="1:13" ht="12.75">
      <c r="A35" t="s">
        <v>46</v>
      </c>
      <c r="C35" s="31" t="s">
        <v>26</v>
      </c>
      <c r="E35" s="33" t="s">
        <v>2067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70</v>
      </c>
      <c s="34" t="s">
        <v>2068</v>
      </c>
      <c s="35" t="s">
        <v>5</v>
      </c>
      <c s="6" t="s">
        <v>2069</v>
      </c>
      <c s="36" t="s">
        <v>243</v>
      </c>
      <c s="37">
        <v>185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1979</v>
      </c>
      <c>
        <f>(M36*21)/100</f>
      </c>
      <c t="s">
        <v>27</v>
      </c>
    </row>
    <row r="37" spans="1:5" ht="12.75">
      <c r="A37" s="35" t="s">
        <v>55</v>
      </c>
      <c r="E37" s="39" t="s">
        <v>2070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5</v>
      </c>
    </row>
    <row r="40" spans="1:16" ht="12.75">
      <c r="A40" t="s">
        <v>49</v>
      </c>
      <c s="34" t="s">
        <v>86</v>
      </c>
      <c s="34" t="s">
        <v>2071</v>
      </c>
      <c s="35" t="s">
        <v>5</v>
      </c>
      <c s="6" t="s">
        <v>2072</v>
      </c>
      <c s="36" t="s">
        <v>243</v>
      </c>
      <c s="37">
        <v>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1979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.75">
      <c r="A43" t="s">
        <v>58</v>
      </c>
      <c r="E43" s="39" t="s">
        <v>5</v>
      </c>
    </row>
    <row r="44" spans="1:16" ht="12.75">
      <c r="A44" t="s">
        <v>49</v>
      </c>
      <c s="34" t="s">
        <v>89</v>
      </c>
      <c s="34" t="s">
        <v>2073</v>
      </c>
      <c s="35" t="s">
        <v>5</v>
      </c>
      <c s="6" t="s">
        <v>2074</v>
      </c>
      <c s="36" t="s">
        <v>2075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1225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.75">
      <c r="A47" t="s">
        <v>58</v>
      </c>
      <c r="E47" s="39" t="s">
        <v>5</v>
      </c>
    </row>
    <row r="48" spans="1:16" ht="12.75">
      <c r="A48" t="s">
        <v>49</v>
      </c>
      <c s="34" t="s">
        <v>92</v>
      </c>
      <c s="34" t="s">
        <v>2076</v>
      </c>
      <c s="35" t="s">
        <v>5</v>
      </c>
      <c s="6" t="s">
        <v>2077</v>
      </c>
      <c s="36" t="s">
        <v>2075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1225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2.75">
      <c r="A51" t="s">
        <v>58</v>
      </c>
      <c r="E51" s="39" t="s">
        <v>5</v>
      </c>
    </row>
    <row r="52" spans="1:16" ht="12.75">
      <c r="A52" t="s">
        <v>49</v>
      </c>
      <c s="34" t="s">
        <v>96</v>
      </c>
      <c s="34" t="s">
        <v>2078</v>
      </c>
      <c s="35" t="s">
        <v>5</v>
      </c>
      <c s="6" t="s">
        <v>2079</v>
      </c>
      <c s="36" t="s">
        <v>2075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1225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2.75">
      <c r="A55" t="s">
        <v>58</v>
      </c>
      <c r="E55" s="39" t="s">
        <v>5</v>
      </c>
    </row>
    <row r="56" spans="1:16" ht="12.75">
      <c r="A56" t="s">
        <v>49</v>
      </c>
      <c s="34" t="s">
        <v>99</v>
      </c>
      <c s="34" t="s">
        <v>2080</v>
      </c>
      <c s="35" t="s">
        <v>5</v>
      </c>
      <c s="6" t="s">
        <v>2081</v>
      </c>
      <c s="36" t="s">
        <v>53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1225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5</v>
      </c>
    </row>
    <row r="60" spans="1:13" ht="12.75">
      <c r="A60" t="s">
        <v>46</v>
      </c>
      <c r="C60" s="31" t="s">
        <v>75</v>
      </c>
      <c r="E60" s="33" t="s">
        <v>2082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102</v>
      </c>
      <c s="34" t="s">
        <v>1265</v>
      </c>
      <c s="35" t="s">
        <v>5</v>
      </c>
      <c s="6" t="s">
        <v>1266</v>
      </c>
      <c s="36" t="s">
        <v>65</v>
      </c>
      <c s="37">
        <v>236.29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1979</v>
      </c>
      <c>
        <f>(M61*21)/100</f>
      </c>
      <c t="s">
        <v>27</v>
      </c>
    </row>
    <row r="62" spans="1:5" ht="12.75">
      <c r="A62" s="35" t="s">
        <v>55</v>
      </c>
      <c r="E62" s="39" t="s">
        <v>2054</v>
      </c>
    </row>
    <row r="63" spans="1:5" ht="12.75">
      <c r="A63" s="35" t="s">
        <v>56</v>
      </c>
      <c r="E63" s="40" t="s">
        <v>2083</v>
      </c>
    </row>
    <row r="64" spans="1:5" ht="12.75">
      <c r="A64" t="s">
        <v>58</v>
      </c>
      <c r="E64" s="39" t="s">
        <v>2056</v>
      </c>
    </row>
    <row r="65" spans="1:13" ht="12.75">
      <c r="A65" t="s">
        <v>46</v>
      </c>
      <c r="C65" s="31" t="s">
        <v>401</v>
      </c>
      <c r="E65" s="33" t="s">
        <v>402</v>
      </c>
      <c r="J65" s="32">
        <f>0</f>
      </c>
      <c s="32">
        <f>0</f>
      </c>
      <c s="32">
        <f>0+L66</f>
      </c>
      <c s="32">
        <f>0+M66</f>
      </c>
    </row>
    <row r="66" spans="1:16" ht="25.5">
      <c r="A66" t="s">
        <v>49</v>
      </c>
      <c s="34" t="s">
        <v>105</v>
      </c>
      <c s="34" t="s">
        <v>1843</v>
      </c>
      <c s="35" t="s">
        <v>1844</v>
      </c>
      <c s="6" t="s">
        <v>1845</v>
      </c>
      <c s="36" t="s">
        <v>407</v>
      </c>
      <c s="37">
        <v>141.928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1225</v>
      </c>
      <c>
        <f>(M66*21)/100</f>
      </c>
      <c t="s">
        <v>27</v>
      </c>
    </row>
    <row r="67" spans="1:5" ht="25.5">
      <c r="A67" s="35" t="s">
        <v>55</v>
      </c>
      <c r="E67" s="39" t="s">
        <v>409</v>
      </c>
    </row>
    <row r="68" spans="1:5" ht="12.75">
      <c r="A68" s="35" t="s">
        <v>56</v>
      </c>
      <c r="E68" s="40" t="s">
        <v>2084</v>
      </c>
    </row>
    <row r="69" spans="1:5" ht="102">
      <c r="A69" t="s">
        <v>58</v>
      </c>
      <c r="E69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2085</v>
      </c>
      <c s="41">
        <f>Rekapitulace!C42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2085</v>
      </c>
      <c r="E4" s="26" t="s">
        <v>2086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COUNTIFS(L8:L159,"=0",A8:A159,"P")+COUNTIFS(L8:L159,"",A8:A159,"P")+SUM(Q8:Q159)</f>
      </c>
    </row>
    <row r="8" spans="1:13" ht="25.5">
      <c r="A8" t="s">
        <v>44</v>
      </c>
      <c r="C8" s="28" t="s">
        <v>2089</v>
      </c>
      <c r="E8" s="30" t="s">
        <v>2088</v>
      </c>
      <c r="J8" s="29">
        <f>0+J9+J18+J27+J32+J41+J78+J123+J128+J137+J146</f>
      </c>
      <c s="29">
        <f>0+K9+K18+K27+K32+K41+K78+K123+K128+K137+K146</f>
      </c>
      <c s="29">
        <f>0+L9+L18+L27+L32+L41+L78+L123+L128+L137+L146</f>
      </c>
      <c s="29">
        <f>0+M9+M18+M27+M32+M41+M78+M123+M128+M137+M146</f>
      </c>
    </row>
    <row r="9" spans="1:13" ht="12.75">
      <c r="A9" t="s">
        <v>46</v>
      </c>
      <c r="C9" s="31" t="s">
        <v>47</v>
      </c>
      <c r="E9" s="33" t="s">
        <v>1214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62</v>
      </c>
      <c s="34" t="s">
        <v>1215</v>
      </c>
      <c s="35" t="s">
        <v>5</v>
      </c>
      <c s="6" t="s">
        <v>1216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1217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67</v>
      </c>
    </row>
    <row r="14" spans="1:16" ht="12.75">
      <c r="A14" t="s">
        <v>49</v>
      </c>
      <c s="34" t="s">
        <v>27</v>
      </c>
      <c s="34" t="s">
        <v>1925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67</v>
      </c>
    </row>
    <row r="18" spans="1:13" ht="12.75">
      <c r="A18" t="s">
        <v>46</v>
      </c>
      <c r="C18" s="31" t="s">
        <v>102</v>
      </c>
      <c r="E18" s="33" t="s">
        <v>2090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2091</v>
      </c>
      <c s="35" t="s">
        <v>5</v>
      </c>
      <c s="6" t="s">
        <v>2092</v>
      </c>
      <c s="36" t="s">
        <v>427</v>
      </c>
      <c s="37">
        <v>4.036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55</v>
      </c>
      <c r="E20" s="39" t="s">
        <v>2093</v>
      </c>
    </row>
    <row r="21" spans="1:5" ht="12.75">
      <c r="A21" s="35" t="s">
        <v>56</v>
      </c>
      <c r="E21" s="40" t="s">
        <v>2094</v>
      </c>
    </row>
    <row r="22" spans="1:5" ht="12.75">
      <c r="A22" t="s">
        <v>58</v>
      </c>
      <c r="E22" s="39" t="s">
        <v>67</v>
      </c>
    </row>
    <row r="23" spans="1:16" ht="12.75">
      <c r="A23" t="s">
        <v>49</v>
      </c>
      <c s="34" t="s">
        <v>75</v>
      </c>
      <c s="34" t="s">
        <v>2095</v>
      </c>
      <c s="35" t="s">
        <v>5</v>
      </c>
      <c s="6" t="s">
        <v>2096</v>
      </c>
      <c s="36" t="s">
        <v>427</v>
      </c>
      <c s="37">
        <v>0.8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55</v>
      </c>
      <c r="E24" s="39" t="s">
        <v>2097</v>
      </c>
    </row>
    <row r="25" spans="1:5" ht="12.75">
      <c r="A25" s="35" t="s">
        <v>56</v>
      </c>
      <c r="E25" s="40" t="s">
        <v>2098</v>
      </c>
    </row>
    <row r="26" spans="1:5" ht="12.75">
      <c r="A26" t="s">
        <v>58</v>
      </c>
      <c r="E26" s="39" t="s">
        <v>67</v>
      </c>
    </row>
    <row r="27" spans="1:13" ht="12.75">
      <c r="A27" t="s">
        <v>46</v>
      </c>
      <c r="C27" s="31" t="s">
        <v>27</v>
      </c>
      <c r="E27" s="33" t="s">
        <v>1228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79</v>
      </c>
      <c s="34" t="s">
        <v>2099</v>
      </c>
      <c s="35" t="s">
        <v>5</v>
      </c>
      <c s="6" t="s">
        <v>2100</v>
      </c>
      <c s="36" t="s">
        <v>427</v>
      </c>
      <c s="37">
        <v>4.836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66</v>
      </c>
      <c>
        <f>(M28*21)/100</f>
      </c>
      <c t="s">
        <v>27</v>
      </c>
    </row>
    <row r="29" spans="1:5" ht="12.75">
      <c r="A29" s="35" t="s">
        <v>55</v>
      </c>
      <c r="E29" s="39" t="s">
        <v>2101</v>
      </c>
    </row>
    <row r="30" spans="1:5" ht="25.5">
      <c r="A30" s="35" t="s">
        <v>56</v>
      </c>
      <c r="E30" s="40" t="s">
        <v>2102</v>
      </c>
    </row>
    <row r="31" spans="1:5" ht="12.75">
      <c r="A31" t="s">
        <v>58</v>
      </c>
      <c r="E31" s="39" t="s">
        <v>67</v>
      </c>
    </row>
    <row r="32" spans="1:13" ht="12.75">
      <c r="A32" t="s">
        <v>46</v>
      </c>
      <c r="C32" s="31" t="s">
        <v>26</v>
      </c>
      <c r="E32" s="33" t="s">
        <v>1469</v>
      </c>
      <c r="J32" s="32">
        <f>0</f>
      </c>
      <c s="32">
        <f>0</f>
      </c>
      <c s="32">
        <f>0+L33+L37</f>
      </c>
      <c s="32">
        <f>0+M33+M37</f>
      </c>
    </row>
    <row r="33" spans="1:16" ht="12.75">
      <c r="A33" t="s">
        <v>49</v>
      </c>
      <c s="34" t="s">
        <v>60</v>
      </c>
      <c s="34" t="s">
        <v>2103</v>
      </c>
      <c s="35" t="s">
        <v>5</v>
      </c>
      <c s="6" t="s">
        <v>2104</v>
      </c>
      <c s="36" t="s">
        <v>427</v>
      </c>
      <c s="37">
        <v>9.772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66</v>
      </c>
      <c>
        <f>(M33*21)/100</f>
      </c>
      <c t="s">
        <v>27</v>
      </c>
    </row>
    <row r="34" spans="1:5" ht="12.75">
      <c r="A34" s="35" t="s">
        <v>55</v>
      </c>
      <c r="E34" s="39" t="s">
        <v>2105</v>
      </c>
    </row>
    <row r="35" spans="1:5" ht="25.5">
      <c r="A35" s="35" t="s">
        <v>56</v>
      </c>
      <c r="E35" s="40" t="s">
        <v>2106</v>
      </c>
    </row>
    <row r="36" spans="1:5" ht="12.75">
      <c r="A36" t="s">
        <v>58</v>
      </c>
      <c r="E36" s="39" t="s">
        <v>67</v>
      </c>
    </row>
    <row r="37" spans="1:16" ht="12.75">
      <c r="A37" t="s">
        <v>49</v>
      </c>
      <c s="34" t="s">
        <v>70</v>
      </c>
      <c s="34" t="s">
        <v>2107</v>
      </c>
      <c s="35" t="s">
        <v>5</v>
      </c>
      <c s="6" t="s">
        <v>2108</v>
      </c>
      <c s="36" t="s">
        <v>74</v>
      </c>
      <c s="37">
        <v>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1225</v>
      </c>
      <c>
        <f>(M37*21)/100</f>
      </c>
      <c t="s">
        <v>27</v>
      </c>
    </row>
    <row r="38" spans="1:5" ht="25.5">
      <c r="A38" s="35" t="s">
        <v>55</v>
      </c>
      <c r="E38" s="39" t="s">
        <v>2109</v>
      </c>
    </row>
    <row r="39" spans="1:5" ht="12.75">
      <c r="A39" s="35" t="s">
        <v>56</v>
      </c>
      <c r="E39" s="40" t="s">
        <v>2110</v>
      </c>
    </row>
    <row r="40" spans="1:5" ht="51">
      <c r="A40" t="s">
        <v>58</v>
      </c>
      <c r="E40" s="39" t="s">
        <v>2111</v>
      </c>
    </row>
    <row r="41" spans="1:13" ht="12.75">
      <c r="A41" t="s">
        <v>46</v>
      </c>
      <c r="C41" s="31" t="s">
        <v>60</v>
      </c>
      <c r="E41" s="33" t="s">
        <v>1249</v>
      </c>
      <c r="J41" s="32">
        <f>0</f>
      </c>
      <c s="32">
        <f>0</f>
      </c>
      <c s="32">
        <f>0+L42+L46+L50+L54+L58+L62+L66+L70+L74</f>
      </c>
      <c s="32">
        <f>0+M42+M46+M50+M54+M58+M62+M66+M70+M74</f>
      </c>
    </row>
    <row r="42" spans="1:16" ht="12.75">
      <c r="A42" t="s">
        <v>49</v>
      </c>
      <c s="34" t="s">
        <v>86</v>
      </c>
      <c s="34" t="s">
        <v>2112</v>
      </c>
      <c s="35" t="s">
        <v>5</v>
      </c>
      <c s="6" t="s">
        <v>2113</v>
      </c>
      <c s="36" t="s">
        <v>65</v>
      </c>
      <c s="37">
        <v>22.5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2114</v>
      </c>
    </row>
    <row r="44" spans="1:5" ht="12.75">
      <c r="A44" s="35" t="s">
        <v>56</v>
      </c>
      <c r="E44" s="40" t="s">
        <v>2115</v>
      </c>
    </row>
    <row r="45" spans="1:5" ht="12.75">
      <c r="A45" t="s">
        <v>58</v>
      </c>
      <c r="E45" s="39" t="s">
        <v>67</v>
      </c>
    </row>
    <row r="46" spans="1:16" ht="12.75">
      <c r="A46" t="s">
        <v>49</v>
      </c>
      <c s="34" t="s">
        <v>89</v>
      </c>
      <c s="34" t="s">
        <v>2116</v>
      </c>
      <c s="35" t="s">
        <v>5</v>
      </c>
      <c s="6" t="s">
        <v>2117</v>
      </c>
      <c s="36" t="s">
        <v>65</v>
      </c>
      <c s="37">
        <v>22.5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2114</v>
      </c>
    </row>
    <row r="48" spans="1:5" ht="12.75">
      <c r="A48" s="35" t="s">
        <v>56</v>
      </c>
      <c r="E48" s="40" t="s">
        <v>2115</v>
      </c>
    </row>
    <row r="49" spans="1:5" ht="12.75">
      <c r="A49" t="s">
        <v>58</v>
      </c>
      <c r="E49" s="39" t="s">
        <v>67</v>
      </c>
    </row>
    <row r="50" spans="1:16" ht="12.75">
      <c r="A50" t="s">
        <v>49</v>
      </c>
      <c s="34" t="s">
        <v>92</v>
      </c>
      <c s="34" t="s">
        <v>2118</v>
      </c>
      <c s="35" t="s">
        <v>5</v>
      </c>
      <c s="6" t="s">
        <v>2119</v>
      </c>
      <c s="36" t="s">
        <v>65</v>
      </c>
      <c s="37">
        <v>22.5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2114</v>
      </c>
    </row>
    <row r="52" spans="1:5" ht="12.75">
      <c r="A52" s="35" t="s">
        <v>56</v>
      </c>
      <c r="E52" s="40" t="s">
        <v>2115</v>
      </c>
    </row>
    <row r="53" spans="1:5" ht="12.75">
      <c r="A53" t="s">
        <v>58</v>
      </c>
      <c r="E53" s="39" t="s">
        <v>67</v>
      </c>
    </row>
    <row r="54" spans="1:16" ht="12.75">
      <c r="A54" t="s">
        <v>49</v>
      </c>
      <c s="34" t="s">
        <v>96</v>
      </c>
      <c s="34" t="s">
        <v>2120</v>
      </c>
      <c s="35" t="s">
        <v>5</v>
      </c>
      <c s="6" t="s">
        <v>2121</v>
      </c>
      <c s="36" t="s">
        <v>65</v>
      </c>
      <c s="37">
        <v>24.332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2122</v>
      </c>
    </row>
    <row r="57" spans="1:5" ht="12.75">
      <c r="A57" t="s">
        <v>58</v>
      </c>
      <c r="E57" s="39" t="s">
        <v>67</v>
      </c>
    </row>
    <row r="58" spans="1:16" ht="12.75">
      <c r="A58" t="s">
        <v>49</v>
      </c>
      <c s="34" t="s">
        <v>99</v>
      </c>
      <c s="34" t="s">
        <v>2123</v>
      </c>
      <c s="35" t="s">
        <v>5</v>
      </c>
      <c s="6" t="s">
        <v>2124</v>
      </c>
      <c s="36" t="s">
        <v>65</v>
      </c>
      <c s="37">
        <v>24.332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2122</v>
      </c>
    </row>
    <row r="61" spans="1:5" ht="12.75">
      <c r="A61" t="s">
        <v>58</v>
      </c>
      <c r="E61" s="39" t="s">
        <v>67</v>
      </c>
    </row>
    <row r="62" spans="1:16" ht="12.75">
      <c r="A62" t="s">
        <v>49</v>
      </c>
      <c s="34" t="s">
        <v>102</v>
      </c>
      <c s="34" t="s">
        <v>2125</v>
      </c>
      <c s="35" t="s">
        <v>5</v>
      </c>
      <c s="6" t="s">
        <v>2126</v>
      </c>
      <c s="36" t="s">
        <v>65</v>
      </c>
      <c s="37">
        <v>37.968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1225</v>
      </c>
      <c>
        <f>(M62*21)/100</f>
      </c>
      <c t="s">
        <v>27</v>
      </c>
    </row>
    <row r="63" spans="1:5" ht="12.75">
      <c r="A63" s="35" t="s">
        <v>55</v>
      </c>
      <c r="E63" s="39" t="s">
        <v>2127</v>
      </c>
    </row>
    <row r="64" spans="1:5" ht="12.75">
      <c r="A64" s="35" t="s">
        <v>56</v>
      </c>
      <c r="E64" s="40" t="s">
        <v>2128</v>
      </c>
    </row>
    <row r="65" spans="1:5" ht="25.5">
      <c r="A65" t="s">
        <v>58</v>
      </c>
      <c r="E65" s="39" t="s">
        <v>2129</v>
      </c>
    </row>
    <row r="66" spans="1:16" ht="25.5">
      <c r="A66" t="s">
        <v>49</v>
      </c>
      <c s="34" t="s">
        <v>105</v>
      </c>
      <c s="34" t="s">
        <v>2130</v>
      </c>
      <c s="35" t="s">
        <v>5</v>
      </c>
      <c s="6" t="s">
        <v>2131</v>
      </c>
      <c s="36" t="s">
        <v>65</v>
      </c>
      <c s="37">
        <v>37.968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1225</v>
      </c>
      <c>
        <f>(M66*21)/100</f>
      </c>
      <c t="s">
        <v>27</v>
      </c>
    </row>
    <row r="67" spans="1:5" ht="12.75">
      <c r="A67" s="35" t="s">
        <v>55</v>
      </c>
      <c r="E67" s="39" t="s">
        <v>2127</v>
      </c>
    </row>
    <row r="68" spans="1:5" ht="12.75">
      <c r="A68" s="35" t="s">
        <v>56</v>
      </c>
      <c r="E68" s="40" t="s">
        <v>2128</v>
      </c>
    </row>
    <row r="69" spans="1:5" ht="25.5">
      <c r="A69" t="s">
        <v>58</v>
      </c>
      <c r="E69" s="39" t="s">
        <v>2132</v>
      </c>
    </row>
    <row r="70" spans="1:16" ht="12.75">
      <c r="A70" t="s">
        <v>49</v>
      </c>
      <c s="34" t="s">
        <v>108</v>
      </c>
      <c s="34" t="s">
        <v>2133</v>
      </c>
      <c s="35" t="s">
        <v>5</v>
      </c>
      <c s="6" t="s">
        <v>2134</v>
      </c>
      <c s="36" t="s">
        <v>427</v>
      </c>
      <c s="37">
        <v>4.044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66</v>
      </c>
      <c>
        <f>(M70*21)/100</f>
      </c>
      <c t="s">
        <v>27</v>
      </c>
    </row>
    <row r="71" spans="1:5" ht="12.75">
      <c r="A71" s="35" t="s">
        <v>55</v>
      </c>
      <c r="E71" s="39" t="s">
        <v>2135</v>
      </c>
    </row>
    <row r="72" spans="1:5" ht="12.75">
      <c r="A72" s="35" t="s">
        <v>56</v>
      </c>
      <c r="E72" s="40" t="s">
        <v>2136</v>
      </c>
    </row>
    <row r="73" spans="1:5" ht="12.75">
      <c r="A73" t="s">
        <v>58</v>
      </c>
      <c r="E73" s="39" t="s">
        <v>67</v>
      </c>
    </row>
    <row r="74" spans="1:16" ht="12.75">
      <c r="A74" t="s">
        <v>49</v>
      </c>
      <c s="34" t="s">
        <v>111</v>
      </c>
      <c s="34" t="s">
        <v>2137</v>
      </c>
      <c s="35" t="s">
        <v>5</v>
      </c>
      <c s="6" t="s">
        <v>2138</v>
      </c>
      <c s="36" t="s">
        <v>427</v>
      </c>
      <c s="37">
        <v>6.066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66</v>
      </c>
      <c>
        <f>(M74*21)/100</f>
      </c>
      <c t="s">
        <v>27</v>
      </c>
    </row>
    <row r="75" spans="1:5" ht="12.75">
      <c r="A75" s="35" t="s">
        <v>55</v>
      </c>
      <c r="E75" s="39" t="s">
        <v>2135</v>
      </c>
    </row>
    <row r="76" spans="1:5" ht="12.75">
      <c r="A76" s="35" t="s">
        <v>56</v>
      </c>
      <c r="E76" s="40" t="s">
        <v>2139</v>
      </c>
    </row>
    <row r="77" spans="1:5" ht="12.75">
      <c r="A77" t="s">
        <v>58</v>
      </c>
      <c r="E77" s="39" t="s">
        <v>67</v>
      </c>
    </row>
    <row r="78" spans="1:13" ht="12.75">
      <c r="A78" t="s">
        <v>46</v>
      </c>
      <c r="C78" s="31" t="s">
        <v>70</v>
      </c>
      <c r="E78" s="33" t="s">
        <v>1254</v>
      </c>
      <c r="J78" s="32">
        <f>0</f>
      </c>
      <c s="32">
        <f>0</f>
      </c>
      <c s="32">
        <f>0+L79+L83+L87+L91+L95+L99+L103+L107+L111+L115+L119</f>
      </c>
      <c s="32">
        <f>0+M79+M83+M87+M91+M95+M99+M103+M107+M111+M115+M119</f>
      </c>
    </row>
    <row r="79" spans="1:16" ht="12.75">
      <c r="A79" t="s">
        <v>49</v>
      </c>
      <c s="34" t="s">
        <v>114</v>
      </c>
      <c s="34" t="s">
        <v>2140</v>
      </c>
      <c s="35" t="s">
        <v>5</v>
      </c>
      <c s="6" t="s">
        <v>2141</v>
      </c>
      <c s="36" t="s">
        <v>65</v>
      </c>
      <c s="37">
        <v>77.983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38.25">
      <c r="A81" s="35" t="s">
        <v>56</v>
      </c>
      <c r="E81" s="40" t="s">
        <v>2142</v>
      </c>
    </row>
    <row r="82" spans="1:5" ht="12.75">
      <c r="A82" t="s">
        <v>58</v>
      </c>
      <c r="E82" s="39" t="s">
        <v>67</v>
      </c>
    </row>
    <row r="83" spans="1:16" ht="12.75">
      <c r="A83" t="s">
        <v>49</v>
      </c>
      <c s="34" t="s">
        <v>117</v>
      </c>
      <c s="34" t="s">
        <v>2143</v>
      </c>
      <c s="35" t="s">
        <v>5</v>
      </c>
      <c s="6" t="s">
        <v>2144</v>
      </c>
      <c s="36" t="s">
        <v>65</v>
      </c>
      <c s="37">
        <v>157.63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66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51">
      <c r="A85" s="35" t="s">
        <v>56</v>
      </c>
      <c r="E85" s="40" t="s">
        <v>2145</v>
      </c>
    </row>
    <row r="86" spans="1:5" ht="12.75">
      <c r="A86" t="s">
        <v>58</v>
      </c>
      <c r="E86" s="39" t="s">
        <v>67</v>
      </c>
    </row>
    <row r="87" spans="1:16" ht="12.75">
      <c r="A87" t="s">
        <v>49</v>
      </c>
      <c s="34" t="s">
        <v>120</v>
      </c>
      <c s="34" t="s">
        <v>2146</v>
      </c>
      <c s="35" t="s">
        <v>5</v>
      </c>
      <c s="6" t="s">
        <v>2147</v>
      </c>
      <c s="36" t="s">
        <v>65</v>
      </c>
      <c s="37">
        <v>57.738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1225</v>
      </c>
      <c>
        <f>(M87*21)/100</f>
      </c>
      <c t="s">
        <v>27</v>
      </c>
    </row>
    <row r="88" spans="1:5" ht="12.75">
      <c r="A88" s="35" t="s">
        <v>55</v>
      </c>
      <c r="E88" s="39" t="s">
        <v>2148</v>
      </c>
    </row>
    <row r="89" spans="1:5" ht="12.75">
      <c r="A89" s="35" t="s">
        <v>56</v>
      </c>
      <c r="E89" s="40" t="s">
        <v>2149</v>
      </c>
    </row>
    <row r="90" spans="1:5" ht="153">
      <c r="A90" t="s">
        <v>58</v>
      </c>
      <c r="E90" s="39" t="s">
        <v>2150</v>
      </c>
    </row>
    <row r="91" spans="1:16" ht="12.75">
      <c r="A91" t="s">
        <v>49</v>
      </c>
      <c s="34" t="s">
        <v>123</v>
      </c>
      <c s="34" t="s">
        <v>1269</v>
      </c>
      <c s="35" t="s">
        <v>5</v>
      </c>
      <c s="6" t="s">
        <v>1270</v>
      </c>
      <c s="36" t="s">
        <v>65</v>
      </c>
      <c s="37">
        <v>6.74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12.75">
      <c r="A92" s="35" t="s">
        <v>55</v>
      </c>
      <c r="E92" s="39" t="s">
        <v>2151</v>
      </c>
    </row>
    <row r="93" spans="1:5" ht="12.75">
      <c r="A93" s="35" t="s">
        <v>56</v>
      </c>
      <c r="E93" s="40" t="s">
        <v>2152</v>
      </c>
    </row>
    <row r="94" spans="1:5" ht="12.75">
      <c r="A94" t="s">
        <v>58</v>
      </c>
      <c r="E94" s="39" t="s">
        <v>67</v>
      </c>
    </row>
    <row r="95" spans="1:16" ht="12.75">
      <c r="A95" t="s">
        <v>49</v>
      </c>
      <c s="34" t="s">
        <v>126</v>
      </c>
      <c s="34" t="s">
        <v>2153</v>
      </c>
      <c s="35" t="s">
        <v>5</v>
      </c>
      <c s="6" t="s">
        <v>2154</v>
      </c>
      <c s="36" t="s">
        <v>427</v>
      </c>
      <c s="37">
        <v>0.785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1225</v>
      </c>
      <c>
        <f>(M95*21)/100</f>
      </c>
      <c t="s">
        <v>27</v>
      </c>
    </row>
    <row r="96" spans="1:5" ht="12.75">
      <c r="A96" s="35" t="s">
        <v>55</v>
      </c>
      <c r="E96" s="39" t="s">
        <v>2155</v>
      </c>
    </row>
    <row r="97" spans="1:5" ht="12.75">
      <c r="A97" s="35" t="s">
        <v>56</v>
      </c>
      <c r="E97" s="40" t="s">
        <v>2156</v>
      </c>
    </row>
    <row r="98" spans="1:5" ht="76.5">
      <c r="A98" t="s">
        <v>58</v>
      </c>
      <c r="E98" s="39" t="s">
        <v>2157</v>
      </c>
    </row>
    <row r="99" spans="1:16" ht="12.75">
      <c r="A99" t="s">
        <v>49</v>
      </c>
      <c s="34" t="s">
        <v>129</v>
      </c>
      <c s="34" t="s">
        <v>2158</v>
      </c>
      <c s="35" t="s">
        <v>5</v>
      </c>
      <c s="6" t="s">
        <v>2159</v>
      </c>
      <c s="36" t="s">
        <v>65</v>
      </c>
      <c s="37">
        <v>2.696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1225</v>
      </c>
      <c>
        <f>(M99*21)/100</f>
      </c>
      <c t="s">
        <v>27</v>
      </c>
    </row>
    <row r="100" spans="1:5" ht="12.75">
      <c r="A100" s="35" t="s">
        <v>55</v>
      </c>
      <c r="E100" s="39" t="s">
        <v>2160</v>
      </c>
    </row>
    <row r="101" spans="1:5" ht="12.75">
      <c r="A101" s="35" t="s">
        <v>56</v>
      </c>
      <c r="E101" s="40" t="s">
        <v>2161</v>
      </c>
    </row>
    <row r="102" spans="1:5" ht="76.5">
      <c r="A102" t="s">
        <v>58</v>
      </c>
      <c r="E102" s="39" t="s">
        <v>2157</v>
      </c>
    </row>
    <row r="103" spans="1:16" ht="12.75">
      <c r="A103" t="s">
        <v>49</v>
      </c>
      <c s="34" t="s">
        <v>132</v>
      </c>
      <c s="34" t="s">
        <v>2162</v>
      </c>
      <c s="35" t="s">
        <v>5</v>
      </c>
      <c s="6" t="s">
        <v>2163</v>
      </c>
      <c s="36" t="s">
        <v>65</v>
      </c>
      <c s="37">
        <v>5.264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66</v>
      </c>
      <c>
        <f>(M103*21)/100</f>
      </c>
      <c t="s">
        <v>27</v>
      </c>
    </row>
    <row r="104" spans="1:5" ht="25.5">
      <c r="A104" s="35" t="s">
        <v>55</v>
      </c>
      <c r="E104" s="39" t="s">
        <v>2164</v>
      </c>
    </row>
    <row r="105" spans="1:5" ht="12.75">
      <c r="A105" s="35" t="s">
        <v>56</v>
      </c>
      <c r="E105" s="40" t="s">
        <v>2165</v>
      </c>
    </row>
    <row r="106" spans="1:5" ht="12.75">
      <c r="A106" t="s">
        <v>58</v>
      </c>
      <c r="E106" s="39" t="s">
        <v>67</v>
      </c>
    </row>
    <row r="107" spans="1:16" ht="12.75">
      <c r="A107" t="s">
        <v>49</v>
      </c>
      <c s="34" t="s">
        <v>135</v>
      </c>
      <c s="34" t="s">
        <v>2166</v>
      </c>
      <c s="35" t="s">
        <v>5</v>
      </c>
      <c s="6" t="s">
        <v>2167</v>
      </c>
      <c s="36" t="s">
        <v>243</v>
      </c>
      <c s="37">
        <v>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1225</v>
      </c>
      <c>
        <f>(M107*21)/100</f>
      </c>
      <c t="s">
        <v>27</v>
      </c>
    </row>
    <row r="108" spans="1:5" ht="12.75">
      <c r="A108" s="35" t="s">
        <v>55</v>
      </c>
      <c r="E108" s="39" t="s">
        <v>2168</v>
      </c>
    </row>
    <row r="109" spans="1:5" ht="12.75">
      <c r="A109" s="35" t="s">
        <v>56</v>
      </c>
      <c r="E109" s="40" t="s">
        <v>2169</v>
      </c>
    </row>
    <row r="110" spans="1:5" ht="63.75">
      <c r="A110" t="s">
        <v>58</v>
      </c>
      <c r="E110" s="39" t="s">
        <v>2170</v>
      </c>
    </row>
    <row r="111" spans="1:16" ht="12.75">
      <c r="A111" t="s">
        <v>49</v>
      </c>
      <c s="34" t="s">
        <v>138</v>
      </c>
      <c s="34" t="s">
        <v>2171</v>
      </c>
      <c s="35" t="s">
        <v>5</v>
      </c>
      <c s="6" t="s">
        <v>2172</v>
      </c>
      <c s="36" t="s">
        <v>74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1225</v>
      </c>
      <c>
        <f>(M111*21)/100</f>
      </c>
      <c t="s">
        <v>27</v>
      </c>
    </row>
    <row r="112" spans="1:5" ht="12.75">
      <c r="A112" s="35" t="s">
        <v>55</v>
      </c>
      <c r="E112" s="39" t="s">
        <v>2173</v>
      </c>
    </row>
    <row r="113" spans="1:5" ht="12.75">
      <c r="A113" s="35" t="s">
        <v>56</v>
      </c>
      <c r="E113" s="40" t="s">
        <v>2174</v>
      </c>
    </row>
    <row r="114" spans="1:5" ht="63.75">
      <c r="A114" t="s">
        <v>58</v>
      </c>
      <c r="E114" s="39" t="s">
        <v>2170</v>
      </c>
    </row>
    <row r="115" spans="1:16" ht="12.75">
      <c r="A115" t="s">
        <v>49</v>
      </c>
      <c s="34" t="s">
        <v>141</v>
      </c>
      <c s="34" t="s">
        <v>2175</v>
      </c>
      <c s="35" t="s">
        <v>5</v>
      </c>
      <c s="6" t="s">
        <v>2176</v>
      </c>
      <c s="36" t="s">
        <v>74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1225</v>
      </c>
      <c>
        <f>(M115*21)/100</f>
      </c>
      <c t="s">
        <v>27</v>
      </c>
    </row>
    <row r="116" spans="1:5" ht="12.75">
      <c r="A116" s="35" t="s">
        <v>55</v>
      </c>
      <c r="E116" s="39" t="s">
        <v>2173</v>
      </c>
    </row>
    <row r="117" spans="1:5" ht="12.75">
      <c r="A117" s="35" t="s">
        <v>56</v>
      </c>
      <c r="E117" s="40" t="s">
        <v>2177</v>
      </c>
    </row>
    <row r="118" spans="1:5" ht="63.75">
      <c r="A118" t="s">
        <v>58</v>
      </c>
      <c r="E118" s="39" t="s">
        <v>2170</v>
      </c>
    </row>
    <row r="119" spans="1:16" ht="12.75">
      <c r="A119" t="s">
        <v>49</v>
      </c>
      <c s="34" t="s">
        <v>145</v>
      </c>
      <c s="34" t="s">
        <v>2178</v>
      </c>
      <c s="35" t="s">
        <v>5</v>
      </c>
      <c s="6" t="s">
        <v>2179</v>
      </c>
      <c s="36" t="s">
        <v>65</v>
      </c>
      <c s="37">
        <v>40.439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1225</v>
      </c>
      <c>
        <f>(M119*21)/100</f>
      </c>
      <c t="s">
        <v>27</v>
      </c>
    </row>
    <row r="120" spans="1:5" ht="12.75">
      <c r="A120" s="35" t="s">
        <v>55</v>
      </c>
      <c r="E120" s="39" t="s">
        <v>2180</v>
      </c>
    </row>
    <row r="121" spans="1:5" ht="12.75">
      <c r="A121" s="35" t="s">
        <v>56</v>
      </c>
      <c r="E121" s="40" t="s">
        <v>2181</v>
      </c>
    </row>
    <row r="122" spans="1:5" ht="76.5">
      <c r="A122" t="s">
        <v>58</v>
      </c>
      <c r="E122" s="39" t="s">
        <v>2182</v>
      </c>
    </row>
    <row r="123" spans="1:13" ht="12.75">
      <c r="A123" t="s">
        <v>46</v>
      </c>
      <c r="C123" s="31" t="s">
        <v>296</v>
      </c>
      <c r="E123" s="33" t="s">
        <v>1307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49</v>
      </c>
      <c s="34" t="s">
        <v>148</v>
      </c>
      <c s="34" t="s">
        <v>1308</v>
      </c>
      <c s="35" t="s">
        <v>5</v>
      </c>
      <c s="6" t="s">
        <v>2183</v>
      </c>
      <c s="36" t="s">
        <v>53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1225</v>
      </c>
      <c>
        <f>(M124*21)/100</f>
      </c>
      <c t="s">
        <v>27</v>
      </c>
    </row>
    <row r="125" spans="1:5" ht="12.75">
      <c r="A125" s="35" t="s">
        <v>55</v>
      </c>
      <c r="E125" s="39" t="s">
        <v>2184</v>
      </c>
    </row>
    <row r="126" spans="1:5" ht="12.75">
      <c r="A126" s="35" t="s">
        <v>56</v>
      </c>
      <c r="E126" s="40" t="s">
        <v>5</v>
      </c>
    </row>
    <row r="127" spans="1:5" ht="12.75">
      <c r="A127" t="s">
        <v>58</v>
      </c>
      <c r="E127" s="39" t="s">
        <v>2185</v>
      </c>
    </row>
    <row r="128" spans="1:13" ht="12.75">
      <c r="A128" t="s">
        <v>46</v>
      </c>
      <c r="C128" s="31" t="s">
        <v>361</v>
      </c>
      <c r="E128" s="33" t="s">
        <v>2186</v>
      </c>
      <c r="J128" s="32">
        <f>0</f>
      </c>
      <c s="32">
        <f>0</f>
      </c>
      <c s="32">
        <f>0+L129+L133</f>
      </c>
      <c s="32">
        <f>0+M129+M133</f>
      </c>
    </row>
    <row r="129" spans="1:16" ht="12.75">
      <c r="A129" t="s">
        <v>49</v>
      </c>
      <c s="34" t="s">
        <v>151</v>
      </c>
      <c s="34" t="s">
        <v>2187</v>
      </c>
      <c s="35" t="s">
        <v>5</v>
      </c>
      <c s="6" t="s">
        <v>2188</v>
      </c>
      <c s="36" t="s">
        <v>427</v>
      </c>
      <c s="37">
        <v>4.044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66</v>
      </c>
      <c>
        <f>(M129*21)/100</f>
      </c>
      <c t="s">
        <v>27</v>
      </c>
    </row>
    <row r="130" spans="1:5" ht="12.75">
      <c r="A130" s="35" t="s">
        <v>55</v>
      </c>
      <c r="E130" s="39" t="s">
        <v>2189</v>
      </c>
    </row>
    <row r="131" spans="1:5" ht="12.75">
      <c r="A131" s="35" t="s">
        <v>56</v>
      </c>
      <c r="E131" s="40" t="s">
        <v>2136</v>
      </c>
    </row>
    <row r="132" spans="1:5" ht="12.75">
      <c r="A132" t="s">
        <v>58</v>
      </c>
      <c r="E132" s="39" t="s">
        <v>67</v>
      </c>
    </row>
    <row r="133" spans="1:16" ht="12.75">
      <c r="A133" t="s">
        <v>49</v>
      </c>
      <c s="34" t="s">
        <v>154</v>
      </c>
      <c s="34" t="s">
        <v>2190</v>
      </c>
      <c s="35" t="s">
        <v>5</v>
      </c>
      <c s="6" t="s">
        <v>2191</v>
      </c>
      <c s="36" t="s">
        <v>427</v>
      </c>
      <c s="37">
        <v>6.066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66</v>
      </c>
      <c>
        <f>(M133*21)/100</f>
      </c>
      <c t="s">
        <v>27</v>
      </c>
    </row>
    <row r="134" spans="1:5" ht="12.75">
      <c r="A134" s="35" t="s">
        <v>55</v>
      </c>
      <c r="E134" s="39" t="s">
        <v>2192</v>
      </c>
    </row>
    <row r="135" spans="1:5" ht="12.75">
      <c r="A135" s="35" t="s">
        <v>56</v>
      </c>
      <c r="E135" s="40" t="s">
        <v>2139</v>
      </c>
    </row>
    <row r="136" spans="1:5" ht="12.75">
      <c r="A136" t="s">
        <v>58</v>
      </c>
      <c r="E136" s="39" t="s">
        <v>67</v>
      </c>
    </row>
    <row r="137" spans="1:13" ht="12.75">
      <c r="A137" t="s">
        <v>46</v>
      </c>
      <c r="C137" s="31" t="s">
        <v>364</v>
      </c>
      <c r="E137" s="33" t="s">
        <v>2193</v>
      </c>
      <c r="J137" s="32">
        <f>0</f>
      </c>
      <c s="32">
        <f>0</f>
      </c>
      <c s="32">
        <f>0+L138+L142</f>
      </c>
      <c s="32">
        <f>0+M138+M142</f>
      </c>
    </row>
    <row r="138" spans="1:16" ht="25.5">
      <c r="A138" t="s">
        <v>49</v>
      </c>
      <c s="34" t="s">
        <v>157</v>
      </c>
      <c s="34" t="s">
        <v>2194</v>
      </c>
      <c s="35" t="s">
        <v>5</v>
      </c>
      <c s="6" t="s">
        <v>2195</v>
      </c>
      <c s="36" t="s">
        <v>65</v>
      </c>
      <c s="37">
        <v>40.439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1225</v>
      </c>
      <c>
        <f>(M138*21)/100</f>
      </c>
      <c t="s">
        <v>27</v>
      </c>
    </row>
    <row r="139" spans="1:5" ht="12.75">
      <c r="A139" s="35" t="s">
        <v>55</v>
      </c>
      <c r="E139" s="39" t="s">
        <v>2196</v>
      </c>
    </row>
    <row r="140" spans="1:5" ht="12.75">
      <c r="A140" s="35" t="s">
        <v>56</v>
      </c>
      <c r="E140" s="40" t="s">
        <v>2181</v>
      </c>
    </row>
    <row r="141" spans="1:5" ht="51">
      <c r="A141" t="s">
        <v>58</v>
      </c>
      <c r="E141" s="39" t="s">
        <v>2197</v>
      </c>
    </row>
    <row r="142" spans="1:16" ht="12.75">
      <c r="A142" t="s">
        <v>49</v>
      </c>
      <c s="34" t="s">
        <v>160</v>
      </c>
      <c s="34" t="s">
        <v>2198</v>
      </c>
      <c s="35" t="s">
        <v>5</v>
      </c>
      <c s="6" t="s">
        <v>2199</v>
      </c>
      <c s="36" t="s">
        <v>65</v>
      </c>
      <c s="37">
        <v>6.078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1225</v>
      </c>
      <c>
        <f>(M142*21)/100</f>
      </c>
      <c t="s">
        <v>27</v>
      </c>
    </row>
    <row r="143" spans="1:5" ht="12.75">
      <c r="A143" s="35" t="s">
        <v>55</v>
      </c>
      <c r="E143" s="39" t="s">
        <v>2200</v>
      </c>
    </row>
    <row r="144" spans="1:5" ht="12.75">
      <c r="A144" s="35" t="s">
        <v>56</v>
      </c>
      <c r="E144" s="40" t="s">
        <v>2201</v>
      </c>
    </row>
    <row r="145" spans="1:5" ht="63.75">
      <c r="A145" t="s">
        <v>58</v>
      </c>
      <c r="E145" s="39" t="s">
        <v>2202</v>
      </c>
    </row>
    <row r="146" spans="1:13" ht="12.75">
      <c r="A146" t="s">
        <v>46</v>
      </c>
      <c r="C146" s="31" t="s">
        <v>401</v>
      </c>
      <c r="E146" s="33" t="s">
        <v>402</v>
      </c>
      <c r="J146" s="32">
        <f>0</f>
      </c>
      <c s="32">
        <f>0</f>
      </c>
      <c s="32">
        <f>0+L147+L151+L155+L159</f>
      </c>
      <c s="32">
        <f>0+M147+M151+M155+M159</f>
      </c>
    </row>
    <row r="147" spans="1:16" ht="25.5">
      <c r="A147" t="s">
        <v>49</v>
      </c>
      <c s="34" t="s">
        <v>163</v>
      </c>
      <c s="34" t="s">
        <v>1843</v>
      </c>
      <c s="35" t="s">
        <v>1844</v>
      </c>
      <c s="6" t="s">
        <v>1845</v>
      </c>
      <c s="36" t="s">
        <v>407</v>
      </c>
      <c s="37">
        <v>0.162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408</v>
      </c>
      <c>
        <f>(M147*21)/100</f>
      </c>
      <c t="s">
        <v>27</v>
      </c>
    </row>
    <row r="148" spans="1:5" ht="25.5">
      <c r="A148" s="35" t="s">
        <v>55</v>
      </c>
      <c r="E148" s="39" t="s">
        <v>409</v>
      </c>
    </row>
    <row r="149" spans="1:5" ht="12.75">
      <c r="A149" s="35" t="s">
        <v>56</v>
      </c>
      <c r="E149" s="40" t="s">
        <v>2203</v>
      </c>
    </row>
    <row r="150" spans="1:5" ht="102">
      <c r="A150" t="s">
        <v>58</v>
      </c>
      <c r="E150" s="39" t="s">
        <v>410</v>
      </c>
    </row>
    <row r="151" spans="1:16" ht="25.5">
      <c r="A151" t="s">
        <v>49</v>
      </c>
      <c s="34" t="s">
        <v>166</v>
      </c>
      <c s="34" t="s">
        <v>2039</v>
      </c>
      <c s="35" t="s">
        <v>2040</v>
      </c>
      <c s="6" t="s">
        <v>2041</v>
      </c>
      <c s="36" t="s">
        <v>407</v>
      </c>
      <c s="37">
        <v>8.897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408</v>
      </c>
      <c>
        <f>(M151*21)/100</f>
      </c>
      <c t="s">
        <v>27</v>
      </c>
    </row>
    <row r="152" spans="1:5" ht="25.5">
      <c r="A152" s="35" t="s">
        <v>55</v>
      </c>
      <c r="E152" s="39" t="s">
        <v>409</v>
      </c>
    </row>
    <row r="153" spans="1:5" ht="12.75">
      <c r="A153" s="35" t="s">
        <v>56</v>
      </c>
      <c r="E153" s="40" t="s">
        <v>2204</v>
      </c>
    </row>
    <row r="154" spans="1:5" ht="102">
      <c r="A154" t="s">
        <v>58</v>
      </c>
      <c r="E154" s="39" t="s">
        <v>410</v>
      </c>
    </row>
    <row r="155" spans="1:16" ht="25.5">
      <c r="A155" t="s">
        <v>49</v>
      </c>
      <c s="34" t="s">
        <v>169</v>
      </c>
      <c s="34" t="s">
        <v>2205</v>
      </c>
      <c s="35" t="s">
        <v>2206</v>
      </c>
      <c s="6" t="s">
        <v>2207</v>
      </c>
      <c s="36" t="s">
        <v>407</v>
      </c>
      <c s="37">
        <v>13.521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408</v>
      </c>
      <c>
        <f>(M155*21)/100</f>
      </c>
      <c t="s">
        <v>27</v>
      </c>
    </row>
    <row r="156" spans="1:5" ht="25.5">
      <c r="A156" s="35" t="s">
        <v>55</v>
      </c>
      <c r="E156" s="39" t="s">
        <v>409</v>
      </c>
    </row>
    <row r="157" spans="1:5" ht="12.75">
      <c r="A157" s="35" t="s">
        <v>56</v>
      </c>
      <c r="E157" s="40" t="s">
        <v>2208</v>
      </c>
    </row>
    <row r="158" spans="1:5" ht="102">
      <c r="A158" t="s">
        <v>58</v>
      </c>
      <c r="E158" s="39" t="s">
        <v>410</v>
      </c>
    </row>
    <row r="159" spans="1:16" ht="25.5">
      <c r="A159" t="s">
        <v>49</v>
      </c>
      <c s="34" t="s">
        <v>172</v>
      </c>
      <c s="34" t="s">
        <v>404</v>
      </c>
      <c s="35" t="s">
        <v>405</v>
      </c>
      <c s="6" t="s">
        <v>406</v>
      </c>
      <c s="36" t="s">
        <v>407</v>
      </c>
      <c s="37">
        <v>0.304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408</v>
      </c>
      <c>
        <f>(M159*21)/100</f>
      </c>
      <c t="s">
        <v>27</v>
      </c>
    </row>
    <row r="160" spans="1:5" ht="25.5">
      <c r="A160" s="35" t="s">
        <v>55</v>
      </c>
      <c r="E160" s="39" t="s">
        <v>409</v>
      </c>
    </row>
    <row r="161" spans="1:5" ht="12.75">
      <c r="A161" s="35" t="s">
        <v>56</v>
      </c>
      <c r="E161" s="40" t="s">
        <v>2209</v>
      </c>
    </row>
    <row r="162" spans="1:5" ht="102">
      <c r="A162" t="s">
        <v>58</v>
      </c>
      <c r="E162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2085</v>
      </c>
      <c s="41">
        <f>Rekapitulace!C42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2085</v>
      </c>
      <c r="E4" s="26" t="s">
        <v>2086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2212</v>
      </c>
      <c r="E8" s="30" t="s">
        <v>2211</v>
      </c>
      <c r="J8" s="29">
        <f>0+J9+J22+J47+J52+J81+J90+J103</f>
      </c>
      <c s="29">
        <f>0+K9+K22+K47+K52+K81+K90+K103</f>
      </c>
      <c s="29">
        <f>0+L9+L22+L47+L52+L81+L90+L103</f>
      </c>
      <c s="29">
        <f>0+M9+M22+M47+M52+M81+M90+M103</f>
      </c>
    </row>
    <row r="9" spans="1:13" ht="12.75">
      <c r="A9" t="s">
        <v>46</v>
      </c>
      <c r="C9" s="31" t="s">
        <v>47</v>
      </c>
      <c r="E9" s="33" t="s">
        <v>1214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62</v>
      </c>
      <c s="34" t="s">
        <v>1215</v>
      </c>
      <c s="35" t="s">
        <v>5</v>
      </c>
      <c s="6" t="s">
        <v>1216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1217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67</v>
      </c>
    </row>
    <row r="14" spans="1:16" ht="12.75">
      <c r="A14" t="s">
        <v>49</v>
      </c>
      <c s="34" t="s">
        <v>27</v>
      </c>
      <c s="34" t="s">
        <v>1221</v>
      </c>
      <c s="35" t="s">
        <v>5</v>
      </c>
      <c s="6" t="s">
        <v>1222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67</v>
      </c>
    </row>
    <row r="18" spans="1:16" ht="12.75">
      <c r="A18" t="s">
        <v>49</v>
      </c>
      <c s="34" t="s">
        <v>26</v>
      </c>
      <c s="34" t="s">
        <v>1223</v>
      </c>
      <c s="35" t="s">
        <v>5</v>
      </c>
      <c s="6" t="s">
        <v>1224</v>
      </c>
      <c s="36" t="s">
        <v>53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1225</v>
      </c>
      <c>
        <f>(M18*21)/100</f>
      </c>
      <c t="s">
        <v>27</v>
      </c>
    </row>
    <row r="19" spans="1:5" ht="12.75">
      <c r="A19" s="35" t="s">
        <v>55</v>
      </c>
      <c r="E19" s="39" t="s">
        <v>1226</v>
      </c>
    </row>
    <row r="20" spans="1:5" ht="12.75">
      <c r="A20" s="35" t="s">
        <v>56</v>
      </c>
      <c r="E20" s="40" t="s">
        <v>5</v>
      </c>
    </row>
    <row r="21" spans="1:5" ht="25.5">
      <c r="A21" t="s">
        <v>58</v>
      </c>
      <c r="E21" s="39" t="s">
        <v>1227</v>
      </c>
    </row>
    <row r="22" spans="1:13" ht="12.75">
      <c r="A22" t="s">
        <v>46</v>
      </c>
      <c r="C22" s="31" t="s">
        <v>27</v>
      </c>
      <c r="E22" s="33" t="s">
        <v>1228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75</v>
      </c>
      <c s="34" t="s">
        <v>1229</v>
      </c>
      <c s="35" t="s">
        <v>5</v>
      </c>
      <c s="6" t="s">
        <v>1230</v>
      </c>
      <c s="36" t="s">
        <v>427</v>
      </c>
      <c s="37">
        <v>24.75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25.5">
      <c r="A24" s="35" t="s">
        <v>55</v>
      </c>
      <c r="E24" s="39" t="s">
        <v>2213</v>
      </c>
    </row>
    <row r="25" spans="1:5" ht="12.75">
      <c r="A25" s="35" t="s">
        <v>56</v>
      </c>
      <c r="E25" s="40" t="s">
        <v>2214</v>
      </c>
    </row>
    <row r="26" spans="1:5" ht="12.75">
      <c r="A26" t="s">
        <v>58</v>
      </c>
      <c r="E26" s="39" t="s">
        <v>67</v>
      </c>
    </row>
    <row r="27" spans="1:16" ht="12.75">
      <c r="A27" t="s">
        <v>49</v>
      </c>
      <c s="34" t="s">
        <v>79</v>
      </c>
      <c s="34" t="s">
        <v>1233</v>
      </c>
      <c s="35" t="s">
        <v>5</v>
      </c>
      <c s="6" t="s">
        <v>1234</v>
      </c>
      <c s="36" t="s">
        <v>427</v>
      </c>
      <c s="37">
        <v>12.375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55</v>
      </c>
      <c r="E28" s="39" t="s">
        <v>2215</v>
      </c>
    </row>
    <row r="29" spans="1:5" ht="12.75">
      <c r="A29" s="35" t="s">
        <v>56</v>
      </c>
      <c r="E29" s="40" t="s">
        <v>2216</v>
      </c>
    </row>
    <row r="30" spans="1:5" ht="12.75">
      <c r="A30" t="s">
        <v>58</v>
      </c>
      <c r="E30" s="39" t="s">
        <v>67</v>
      </c>
    </row>
    <row r="31" spans="1:16" ht="12.75">
      <c r="A31" t="s">
        <v>49</v>
      </c>
      <c s="34" t="s">
        <v>60</v>
      </c>
      <c s="34" t="s">
        <v>1237</v>
      </c>
      <c s="35" t="s">
        <v>5</v>
      </c>
      <c s="6" t="s">
        <v>1238</v>
      </c>
      <c s="36" t="s">
        <v>427</v>
      </c>
      <c s="37">
        <v>43.659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25.5">
      <c r="A32" s="35" t="s">
        <v>55</v>
      </c>
      <c r="E32" s="39" t="s">
        <v>2217</v>
      </c>
    </row>
    <row r="33" spans="1:5" ht="51">
      <c r="A33" s="35" t="s">
        <v>56</v>
      </c>
      <c r="E33" s="40" t="s">
        <v>2218</v>
      </c>
    </row>
    <row r="34" spans="1:5" ht="12.75">
      <c r="A34" t="s">
        <v>58</v>
      </c>
      <c r="E34" s="39" t="s">
        <v>67</v>
      </c>
    </row>
    <row r="35" spans="1:16" ht="12.75">
      <c r="A35" t="s">
        <v>49</v>
      </c>
      <c s="34" t="s">
        <v>70</v>
      </c>
      <c s="34" t="s">
        <v>1241</v>
      </c>
      <c s="35" t="s">
        <v>5</v>
      </c>
      <c s="6" t="s">
        <v>1242</v>
      </c>
      <c s="36" t="s">
        <v>407</v>
      </c>
      <c s="37">
        <v>7.029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12.75">
      <c r="A36" s="35" t="s">
        <v>55</v>
      </c>
      <c r="E36" s="39" t="s">
        <v>1243</v>
      </c>
    </row>
    <row r="37" spans="1:5" ht="12.75">
      <c r="A37" s="35" t="s">
        <v>56</v>
      </c>
      <c r="E37" s="40" t="s">
        <v>2219</v>
      </c>
    </row>
    <row r="38" spans="1:5" ht="12.75">
      <c r="A38" t="s">
        <v>58</v>
      </c>
      <c r="E38" s="39" t="s">
        <v>67</v>
      </c>
    </row>
    <row r="39" spans="1:16" ht="12.75">
      <c r="A39" t="s">
        <v>49</v>
      </c>
      <c s="34" t="s">
        <v>86</v>
      </c>
      <c s="34" t="s">
        <v>1245</v>
      </c>
      <c s="35" t="s">
        <v>5</v>
      </c>
      <c s="6" t="s">
        <v>2220</v>
      </c>
      <c s="36" t="s">
        <v>243</v>
      </c>
      <c s="37">
        <v>105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1225</v>
      </c>
      <c>
        <f>(M39*21)/100</f>
      </c>
      <c t="s">
        <v>27</v>
      </c>
    </row>
    <row r="40" spans="1:5" ht="12.75">
      <c r="A40" s="35" t="s">
        <v>55</v>
      </c>
      <c r="E40" s="39" t="s">
        <v>1243</v>
      </c>
    </row>
    <row r="41" spans="1:5" ht="12.75">
      <c r="A41" s="35" t="s">
        <v>56</v>
      </c>
      <c r="E41" s="40" t="s">
        <v>2221</v>
      </c>
    </row>
    <row r="42" spans="1:5" ht="38.25">
      <c r="A42" t="s">
        <v>58</v>
      </c>
      <c r="E42" s="39" t="s">
        <v>2222</v>
      </c>
    </row>
    <row r="43" spans="1:16" ht="12.75">
      <c r="A43" t="s">
        <v>49</v>
      </c>
      <c s="34" t="s">
        <v>89</v>
      </c>
      <c s="34" t="s">
        <v>2223</v>
      </c>
      <c s="35" t="s">
        <v>5</v>
      </c>
      <c s="6" t="s">
        <v>2224</v>
      </c>
      <c s="36" t="s">
        <v>243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1225</v>
      </c>
      <c>
        <f>(M43*21)/100</f>
      </c>
      <c t="s">
        <v>27</v>
      </c>
    </row>
    <row r="44" spans="1:5" ht="12.75">
      <c r="A44" s="35" t="s">
        <v>55</v>
      </c>
      <c r="E44" s="39" t="s">
        <v>1243</v>
      </c>
    </row>
    <row r="45" spans="1:5" ht="12.75">
      <c r="A45" s="35" t="s">
        <v>56</v>
      </c>
      <c r="E45" s="40" t="s">
        <v>2225</v>
      </c>
    </row>
    <row r="46" spans="1:5" ht="38.25">
      <c r="A46" t="s">
        <v>58</v>
      </c>
      <c r="E46" s="39" t="s">
        <v>2226</v>
      </c>
    </row>
    <row r="47" spans="1:13" ht="12.75">
      <c r="A47" t="s">
        <v>46</v>
      </c>
      <c r="C47" s="31" t="s">
        <v>60</v>
      </c>
      <c r="E47" s="33" t="s">
        <v>1249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92</v>
      </c>
      <c s="34" t="s">
        <v>1250</v>
      </c>
      <c s="35" t="s">
        <v>5</v>
      </c>
      <c s="6" t="s">
        <v>1251</v>
      </c>
      <c s="36" t="s">
        <v>427</v>
      </c>
      <c s="37">
        <v>1.326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66</v>
      </c>
      <c>
        <f>(M48*21)/100</f>
      </c>
      <c t="s">
        <v>27</v>
      </c>
    </row>
    <row r="49" spans="1:5" ht="25.5">
      <c r="A49" s="35" t="s">
        <v>55</v>
      </c>
      <c r="E49" s="39" t="s">
        <v>2227</v>
      </c>
    </row>
    <row r="50" spans="1:5" ht="12.75">
      <c r="A50" s="35" t="s">
        <v>56</v>
      </c>
      <c r="E50" s="40" t="s">
        <v>2228</v>
      </c>
    </row>
    <row r="51" spans="1:5" ht="12.75">
      <c r="A51" t="s">
        <v>58</v>
      </c>
      <c r="E51" s="39" t="s">
        <v>67</v>
      </c>
    </row>
    <row r="52" spans="1:13" ht="12.75">
      <c r="A52" t="s">
        <v>46</v>
      </c>
      <c r="C52" s="31" t="s">
        <v>70</v>
      </c>
      <c r="E52" s="33" t="s">
        <v>1254</v>
      </c>
      <c r="J52" s="32">
        <f>0</f>
      </c>
      <c s="32">
        <f>0</f>
      </c>
      <c s="32">
        <f>0+L53+L57+L61+L65+L69+L73+L77</f>
      </c>
      <c s="32">
        <f>0+M53+M57+M61+M65+M69+M73+M77</f>
      </c>
    </row>
    <row r="53" spans="1:16" ht="25.5">
      <c r="A53" t="s">
        <v>49</v>
      </c>
      <c s="34" t="s">
        <v>96</v>
      </c>
      <c s="34" t="s">
        <v>1255</v>
      </c>
      <c s="35" t="s">
        <v>5</v>
      </c>
      <c s="6" t="s">
        <v>1256</v>
      </c>
      <c s="36" t="s">
        <v>65</v>
      </c>
      <c s="37">
        <v>175.089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66</v>
      </c>
      <c>
        <f>(M53*21)/100</f>
      </c>
      <c t="s">
        <v>27</v>
      </c>
    </row>
    <row r="54" spans="1:5" ht="12.75">
      <c r="A54" s="35" t="s">
        <v>55</v>
      </c>
      <c r="E54" s="39" t="s">
        <v>2229</v>
      </c>
    </row>
    <row r="55" spans="1:5" ht="25.5">
      <c r="A55" s="35" t="s">
        <v>56</v>
      </c>
      <c r="E55" s="40" t="s">
        <v>2230</v>
      </c>
    </row>
    <row r="56" spans="1:5" ht="12.75">
      <c r="A56" t="s">
        <v>58</v>
      </c>
      <c r="E56" s="39" t="s">
        <v>67</v>
      </c>
    </row>
    <row r="57" spans="1:16" ht="25.5">
      <c r="A57" t="s">
        <v>49</v>
      </c>
      <c s="34" t="s">
        <v>99</v>
      </c>
      <c s="34" t="s">
        <v>1258</v>
      </c>
      <c s="35" t="s">
        <v>5</v>
      </c>
      <c s="6" t="s">
        <v>1259</v>
      </c>
      <c s="36" t="s">
        <v>65</v>
      </c>
      <c s="37">
        <v>350.178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66</v>
      </c>
      <c>
        <f>(M57*21)/100</f>
      </c>
      <c t="s">
        <v>27</v>
      </c>
    </row>
    <row r="58" spans="1:5" ht="12.75">
      <c r="A58" s="35" t="s">
        <v>55</v>
      </c>
      <c r="E58" s="39" t="s">
        <v>1235</v>
      </c>
    </row>
    <row r="59" spans="1:5" ht="25.5">
      <c r="A59" s="35" t="s">
        <v>56</v>
      </c>
      <c r="E59" s="40" t="s">
        <v>2231</v>
      </c>
    </row>
    <row r="60" spans="1:5" ht="12.75">
      <c r="A60" t="s">
        <v>58</v>
      </c>
      <c r="E60" s="39" t="s">
        <v>67</v>
      </c>
    </row>
    <row r="61" spans="1:16" ht="12.75">
      <c r="A61" t="s">
        <v>49</v>
      </c>
      <c s="34" t="s">
        <v>102</v>
      </c>
      <c s="34" t="s">
        <v>1261</v>
      </c>
      <c s="35" t="s">
        <v>5</v>
      </c>
      <c s="6" t="s">
        <v>1262</v>
      </c>
      <c s="36" t="s">
        <v>65</v>
      </c>
      <c s="37">
        <v>92.589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66</v>
      </c>
      <c>
        <f>(M61*21)/100</f>
      </c>
      <c t="s">
        <v>27</v>
      </c>
    </row>
    <row r="62" spans="1:5" ht="12.75">
      <c r="A62" s="35" t="s">
        <v>55</v>
      </c>
      <c r="E62" s="39" t="s">
        <v>1263</v>
      </c>
    </row>
    <row r="63" spans="1:5" ht="25.5">
      <c r="A63" s="35" t="s">
        <v>56</v>
      </c>
      <c r="E63" s="40" t="s">
        <v>2232</v>
      </c>
    </row>
    <row r="64" spans="1:5" ht="12.75">
      <c r="A64" t="s">
        <v>58</v>
      </c>
      <c r="E64" s="39" t="s">
        <v>67</v>
      </c>
    </row>
    <row r="65" spans="1:16" ht="12.75">
      <c r="A65" t="s">
        <v>49</v>
      </c>
      <c s="34" t="s">
        <v>105</v>
      </c>
      <c s="34" t="s">
        <v>1265</v>
      </c>
      <c s="35" t="s">
        <v>5</v>
      </c>
      <c s="6" t="s">
        <v>1266</v>
      </c>
      <c s="36" t="s">
        <v>65</v>
      </c>
      <c s="37">
        <v>165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66</v>
      </c>
      <c>
        <f>(M65*21)/100</f>
      </c>
      <c t="s">
        <v>27</v>
      </c>
    </row>
    <row r="66" spans="1:5" ht="25.5">
      <c r="A66" s="35" t="s">
        <v>55</v>
      </c>
      <c r="E66" s="39" t="s">
        <v>1267</v>
      </c>
    </row>
    <row r="67" spans="1:5" ht="12.75">
      <c r="A67" s="35" t="s">
        <v>56</v>
      </c>
      <c r="E67" s="40" t="s">
        <v>2233</v>
      </c>
    </row>
    <row r="68" spans="1:5" ht="12.75">
      <c r="A68" t="s">
        <v>58</v>
      </c>
      <c r="E68" s="39" t="s">
        <v>67</v>
      </c>
    </row>
    <row r="69" spans="1:16" ht="12.75">
      <c r="A69" t="s">
        <v>49</v>
      </c>
      <c s="34" t="s">
        <v>108</v>
      </c>
      <c s="34" t="s">
        <v>1269</v>
      </c>
      <c s="35" t="s">
        <v>5</v>
      </c>
      <c s="6" t="s">
        <v>1270</v>
      </c>
      <c s="36" t="s">
        <v>65</v>
      </c>
      <c s="37">
        <v>92.589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66</v>
      </c>
      <c>
        <f>(M69*21)/100</f>
      </c>
      <c t="s">
        <v>27</v>
      </c>
    </row>
    <row r="70" spans="1:5" ht="25.5">
      <c r="A70" s="35" t="s">
        <v>55</v>
      </c>
      <c r="E70" s="39" t="s">
        <v>1271</v>
      </c>
    </row>
    <row r="71" spans="1:5" ht="25.5">
      <c r="A71" s="35" t="s">
        <v>56</v>
      </c>
      <c r="E71" s="40" t="s">
        <v>2232</v>
      </c>
    </row>
    <row r="72" spans="1:5" ht="12.75">
      <c r="A72" t="s">
        <v>58</v>
      </c>
      <c r="E72" s="39" t="s">
        <v>67</v>
      </c>
    </row>
    <row r="73" spans="1:16" ht="12.75">
      <c r="A73" t="s">
        <v>49</v>
      </c>
      <c s="34" t="s">
        <v>111</v>
      </c>
      <c s="34" t="s">
        <v>1272</v>
      </c>
      <c s="35" t="s">
        <v>5</v>
      </c>
      <c s="6" t="s">
        <v>2234</v>
      </c>
      <c s="36" t="s">
        <v>74</v>
      </c>
      <c s="37">
        <v>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1225</v>
      </c>
      <c>
        <f>(M73*21)/100</f>
      </c>
      <c t="s">
        <v>27</v>
      </c>
    </row>
    <row r="74" spans="1:5" ht="12.75">
      <c r="A74" s="35" t="s">
        <v>55</v>
      </c>
      <c r="E74" s="39" t="s">
        <v>1274</v>
      </c>
    </row>
    <row r="75" spans="1:5" ht="12.75">
      <c r="A75" s="35" t="s">
        <v>56</v>
      </c>
      <c r="E75" s="40" t="s">
        <v>1327</v>
      </c>
    </row>
    <row r="76" spans="1:5" ht="51">
      <c r="A76" t="s">
        <v>58</v>
      </c>
      <c r="E76" s="39" t="s">
        <v>1275</v>
      </c>
    </row>
    <row r="77" spans="1:16" ht="12.75">
      <c r="A77" t="s">
        <v>49</v>
      </c>
      <c s="34" t="s">
        <v>114</v>
      </c>
      <c s="34" t="s">
        <v>1280</v>
      </c>
      <c s="35" t="s">
        <v>5</v>
      </c>
      <c s="6" t="s">
        <v>1281</v>
      </c>
      <c s="36" t="s">
        <v>65</v>
      </c>
      <c s="37">
        <v>38.88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1225</v>
      </c>
      <c>
        <f>(M77*21)/100</f>
      </c>
      <c t="s">
        <v>27</v>
      </c>
    </row>
    <row r="78" spans="1:5" ht="12.75">
      <c r="A78" s="35" t="s">
        <v>55</v>
      </c>
      <c r="E78" s="39" t="s">
        <v>2235</v>
      </c>
    </row>
    <row r="79" spans="1:5" ht="25.5">
      <c r="A79" s="35" t="s">
        <v>56</v>
      </c>
      <c r="E79" s="40" t="s">
        <v>2236</v>
      </c>
    </row>
    <row r="80" spans="1:5" ht="51">
      <c r="A80" t="s">
        <v>58</v>
      </c>
      <c r="E80" s="39" t="s">
        <v>1283</v>
      </c>
    </row>
    <row r="81" spans="1:13" ht="12.75">
      <c r="A81" t="s">
        <v>46</v>
      </c>
      <c r="C81" s="31" t="s">
        <v>293</v>
      </c>
      <c r="E81" s="33" t="s">
        <v>1284</v>
      </c>
      <c r="J81" s="32">
        <f>0</f>
      </c>
      <c s="32">
        <f>0</f>
      </c>
      <c s="32">
        <f>0+L82+L86</f>
      </c>
      <c s="32">
        <f>0+M82+M86</f>
      </c>
    </row>
    <row r="82" spans="1:16" ht="12.75">
      <c r="A82" t="s">
        <v>49</v>
      </c>
      <c s="34" t="s">
        <v>117</v>
      </c>
      <c s="34" t="s">
        <v>1285</v>
      </c>
      <c s="35" t="s">
        <v>5</v>
      </c>
      <c s="6" t="s">
        <v>2237</v>
      </c>
      <c s="36" t="s">
        <v>53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1225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1287</v>
      </c>
    </row>
    <row r="86" spans="1:16" ht="12.75">
      <c r="A86" t="s">
        <v>49</v>
      </c>
      <c s="34" t="s">
        <v>120</v>
      </c>
      <c s="34" t="s">
        <v>1288</v>
      </c>
      <c s="35" t="s">
        <v>5</v>
      </c>
      <c s="6" t="s">
        <v>1289</v>
      </c>
      <c s="36" t="s">
        <v>74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1225</v>
      </c>
      <c>
        <f>(M86*21)/100</f>
      </c>
      <c t="s">
        <v>27</v>
      </c>
    </row>
    <row r="87" spans="1:5" ht="12.75">
      <c r="A87" s="35" t="s">
        <v>55</v>
      </c>
      <c r="E87" s="39" t="s">
        <v>2238</v>
      </c>
    </row>
    <row r="88" spans="1:5" ht="12.75">
      <c r="A88" s="35" t="s">
        <v>56</v>
      </c>
      <c r="E88" s="40" t="s">
        <v>1327</v>
      </c>
    </row>
    <row r="89" spans="1:5" ht="25.5">
      <c r="A89" t="s">
        <v>58</v>
      </c>
      <c r="E89" s="39" t="s">
        <v>1290</v>
      </c>
    </row>
    <row r="90" spans="1:13" ht="12.75">
      <c r="A90" t="s">
        <v>46</v>
      </c>
      <c r="C90" s="31" t="s">
        <v>351</v>
      </c>
      <c r="E90" s="33" t="s">
        <v>1291</v>
      </c>
      <c r="J90" s="32">
        <f>0</f>
      </c>
      <c s="32">
        <f>0</f>
      </c>
      <c s="32">
        <f>0+L91+L95+L99</f>
      </c>
      <c s="32">
        <f>0+M91+M95+M99</f>
      </c>
    </row>
    <row r="91" spans="1:16" ht="12.75">
      <c r="A91" t="s">
        <v>49</v>
      </c>
      <c s="34" t="s">
        <v>123</v>
      </c>
      <c s="34" t="s">
        <v>1292</v>
      </c>
      <c s="35" t="s">
        <v>5</v>
      </c>
      <c s="6" t="s">
        <v>2239</v>
      </c>
      <c s="36" t="s">
        <v>74</v>
      </c>
      <c s="37">
        <v>12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1225</v>
      </c>
      <c>
        <f>(M91*21)/100</f>
      </c>
      <c t="s">
        <v>27</v>
      </c>
    </row>
    <row r="92" spans="1:5" ht="12.75">
      <c r="A92" s="35" t="s">
        <v>55</v>
      </c>
      <c r="E92" s="39" t="s">
        <v>2240</v>
      </c>
    </row>
    <row r="93" spans="1:5" ht="12.75">
      <c r="A93" s="35" t="s">
        <v>56</v>
      </c>
      <c r="E93" s="40" t="s">
        <v>1336</v>
      </c>
    </row>
    <row r="94" spans="1:5" ht="38.25">
      <c r="A94" t="s">
        <v>58</v>
      </c>
      <c r="E94" s="39" t="s">
        <v>2241</v>
      </c>
    </row>
    <row r="95" spans="1:16" ht="12.75">
      <c r="A95" t="s">
        <v>49</v>
      </c>
      <c s="34" t="s">
        <v>126</v>
      </c>
      <c s="34" t="s">
        <v>1295</v>
      </c>
      <c s="35" t="s">
        <v>5</v>
      </c>
      <c s="6" t="s">
        <v>2242</v>
      </c>
      <c s="36" t="s">
        <v>74</v>
      </c>
      <c s="37">
        <v>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1225</v>
      </c>
      <c>
        <f>(M95*21)/100</f>
      </c>
      <c t="s">
        <v>27</v>
      </c>
    </row>
    <row r="96" spans="1:5" ht="12.75">
      <c r="A96" s="35" t="s">
        <v>55</v>
      </c>
      <c r="E96" s="39" t="s">
        <v>2240</v>
      </c>
    </row>
    <row r="97" spans="1:5" ht="12.75">
      <c r="A97" s="35" t="s">
        <v>56</v>
      </c>
      <c r="E97" s="40" t="s">
        <v>1334</v>
      </c>
    </row>
    <row r="98" spans="1:5" ht="38.25">
      <c r="A98" t="s">
        <v>58</v>
      </c>
      <c r="E98" s="39" t="s">
        <v>2241</v>
      </c>
    </row>
    <row r="99" spans="1:16" ht="12.75">
      <c r="A99" t="s">
        <v>49</v>
      </c>
      <c s="34" t="s">
        <v>129</v>
      </c>
      <c s="34" t="s">
        <v>2243</v>
      </c>
      <c s="35" t="s">
        <v>5</v>
      </c>
      <c s="6" t="s">
        <v>2244</v>
      </c>
      <c s="36" t="s">
        <v>74</v>
      </c>
      <c s="37">
        <v>18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1225</v>
      </c>
      <c>
        <f>(M99*21)/100</f>
      </c>
      <c t="s">
        <v>27</v>
      </c>
    </row>
    <row r="100" spans="1:5" ht="12.75">
      <c r="A100" s="35" t="s">
        <v>55</v>
      </c>
      <c r="E100" s="39" t="s">
        <v>2240</v>
      </c>
    </row>
    <row r="101" spans="1:5" ht="12.75">
      <c r="A101" s="35" t="s">
        <v>56</v>
      </c>
      <c r="E101" s="40" t="s">
        <v>2245</v>
      </c>
    </row>
    <row r="102" spans="1:5" ht="38.25">
      <c r="A102" t="s">
        <v>58</v>
      </c>
      <c r="E102" s="39" t="s">
        <v>2246</v>
      </c>
    </row>
    <row r="103" spans="1:13" ht="12.75">
      <c r="A103" t="s">
        <v>46</v>
      </c>
      <c r="C103" s="31" t="s">
        <v>1298</v>
      </c>
      <c r="E103" s="33" t="s">
        <v>1299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49</v>
      </c>
      <c s="34" t="s">
        <v>132</v>
      </c>
      <c s="34" t="s">
        <v>1300</v>
      </c>
      <c s="35" t="s">
        <v>5</v>
      </c>
      <c s="6" t="s">
        <v>2247</v>
      </c>
      <c s="36" t="s">
        <v>74</v>
      </c>
      <c s="37">
        <v>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1225</v>
      </c>
      <c>
        <f>(M104*21)/100</f>
      </c>
      <c t="s">
        <v>27</v>
      </c>
    </row>
    <row r="105" spans="1:5" ht="12.75">
      <c r="A105" s="35" t="s">
        <v>55</v>
      </c>
      <c r="E105" s="39" t="s">
        <v>2248</v>
      </c>
    </row>
    <row r="106" spans="1:5" ht="12.75">
      <c r="A106" s="35" t="s">
        <v>56</v>
      </c>
      <c r="E106" s="40" t="s">
        <v>5</v>
      </c>
    </row>
    <row r="107" spans="1:5" ht="140.25">
      <c r="A107" t="s">
        <v>58</v>
      </c>
      <c r="E107" s="39" t="s">
        <v>2249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2085</v>
      </c>
      <c s="41">
        <f>Rekapitulace!C42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2085</v>
      </c>
      <c r="E4" s="26" t="s">
        <v>2086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COUNTIFS(L8:L28,"=0",A8:A28,"P")+COUNTIFS(L8:L28,"",A8:A28,"P")+SUM(Q8:Q28)</f>
      </c>
    </row>
    <row r="8" spans="1:13" ht="12.75">
      <c r="A8" t="s">
        <v>44</v>
      </c>
      <c r="C8" s="28" t="s">
        <v>2252</v>
      </c>
      <c r="E8" s="30" t="s">
        <v>2251</v>
      </c>
      <c r="J8" s="29">
        <f>0+J9+J22+J27</f>
      </c>
      <c s="29">
        <f>0+K9+K22+K27</f>
      </c>
      <c s="29">
        <f>0+L9+L22+L27</f>
      </c>
      <c s="29">
        <f>0+M9+M22+M27</f>
      </c>
    </row>
    <row r="9" spans="1:13" ht="12.75">
      <c r="A9" t="s">
        <v>46</v>
      </c>
      <c r="C9" s="31" t="s">
        <v>47</v>
      </c>
      <c r="E9" s="33" t="s">
        <v>1214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62</v>
      </c>
      <c s="34" t="s">
        <v>1215</v>
      </c>
      <c s="35" t="s">
        <v>5</v>
      </c>
      <c s="6" t="s">
        <v>1216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1217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67</v>
      </c>
    </row>
    <row r="14" spans="1:16" ht="12.75">
      <c r="A14" t="s">
        <v>49</v>
      </c>
      <c s="34" t="s">
        <v>27</v>
      </c>
      <c s="34" t="s">
        <v>1221</v>
      </c>
      <c s="35" t="s">
        <v>5</v>
      </c>
      <c s="6" t="s">
        <v>1222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67</v>
      </c>
    </row>
    <row r="18" spans="1:16" ht="12.75">
      <c r="A18" t="s">
        <v>49</v>
      </c>
      <c s="34" t="s">
        <v>26</v>
      </c>
      <c s="34" t="s">
        <v>1223</v>
      </c>
      <c s="35" t="s">
        <v>5</v>
      </c>
      <c s="6" t="s">
        <v>1224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1225</v>
      </c>
      <c>
        <f>(M18*21)/100</f>
      </c>
      <c t="s">
        <v>27</v>
      </c>
    </row>
    <row r="19" spans="1:5" ht="12.75">
      <c r="A19" s="35" t="s">
        <v>55</v>
      </c>
      <c r="E19" s="39" t="s">
        <v>1226</v>
      </c>
    </row>
    <row r="20" spans="1:5" ht="12.75">
      <c r="A20" s="35" t="s">
        <v>56</v>
      </c>
      <c r="E20" s="40" t="s">
        <v>5</v>
      </c>
    </row>
    <row r="21" spans="1:5" ht="25.5">
      <c r="A21" t="s">
        <v>58</v>
      </c>
      <c r="E21" s="39" t="s">
        <v>1227</v>
      </c>
    </row>
    <row r="22" spans="1:13" ht="12.75">
      <c r="A22" t="s">
        <v>46</v>
      </c>
      <c r="C22" s="31" t="s">
        <v>293</v>
      </c>
      <c r="E22" s="33" t="s">
        <v>1284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75</v>
      </c>
      <c s="34" t="s">
        <v>1285</v>
      </c>
      <c s="35" t="s">
        <v>5</v>
      </c>
      <c s="6" t="s">
        <v>2237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1225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1287</v>
      </c>
    </row>
    <row r="27" spans="1:13" ht="12.75">
      <c r="A27" t="s">
        <v>46</v>
      </c>
      <c r="C27" s="31" t="s">
        <v>1298</v>
      </c>
      <c r="E27" s="33" t="s">
        <v>1299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79</v>
      </c>
      <c s="34" t="s">
        <v>1300</v>
      </c>
      <c s="35" t="s">
        <v>5</v>
      </c>
      <c s="6" t="s">
        <v>2247</v>
      </c>
      <c s="36" t="s">
        <v>74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1225</v>
      </c>
      <c>
        <f>(M28*21)/100</f>
      </c>
      <c t="s">
        <v>27</v>
      </c>
    </row>
    <row r="29" spans="1:5" ht="12.75">
      <c r="A29" s="35" t="s">
        <v>55</v>
      </c>
      <c r="E29" s="39" t="s">
        <v>2253</v>
      </c>
    </row>
    <row r="30" spans="1:5" ht="12.75">
      <c r="A30" s="35" t="s">
        <v>56</v>
      </c>
      <c r="E30" s="40" t="s">
        <v>5</v>
      </c>
    </row>
    <row r="31" spans="1:5" ht="140.25">
      <c r="A31" t="s">
        <v>58</v>
      </c>
      <c r="E31" s="39" t="s">
        <v>2249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COUNTIFS(L8:L360,"=0",A8:A360,"P")+COUNTIFS(L8:L360,"",A8:A360,"P")+SUM(Q8:Q360)</f>
      </c>
    </row>
    <row r="8" spans="1:13" ht="12.75">
      <c r="A8" t="s">
        <v>44</v>
      </c>
      <c r="C8" s="28" t="s">
        <v>417</v>
      </c>
      <c r="E8" s="30" t="s">
        <v>416</v>
      </c>
      <c r="J8" s="29">
        <f>0+J9+J78+J359</f>
      </c>
      <c s="29">
        <f>0+K9+K78+K359</f>
      </c>
      <c s="29">
        <f>0+L9+L78+L359</f>
      </c>
      <c s="29">
        <f>0+M9+M78+M359</f>
      </c>
    </row>
    <row r="9" spans="1:13" ht="12.75">
      <c r="A9" t="s">
        <v>46</v>
      </c>
      <c r="C9" s="31" t="s">
        <v>62</v>
      </c>
      <c r="E9" s="33" t="s">
        <v>418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12.75">
      <c r="A10" t="s">
        <v>49</v>
      </c>
      <c s="34" t="s">
        <v>62</v>
      </c>
      <c s="34" t="s">
        <v>419</v>
      </c>
      <c s="35" t="s">
        <v>62</v>
      </c>
      <c s="6" t="s">
        <v>420</v>
      </c>
      <c s="36" t="s">
        <v>421</v>
      </c>
      <c s="37">
        <v>0.64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422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423</v>
      </c>
    </row>
    <row r="13" spans="1:5" ht="76.5">
      <c r="A13" t="s">
        <v>58</v>
      </c>
      <c r="E13" s="39" t="s">
        <v>424</v>
      </c>
    </row>
    <row r="14" spans="1:16" ht="12.75">
      <c r="A14" t="s">
        <v>49</v>
      </c>
      <c s="34" t="s">
        <v>27</v>
      </c>
      <c s="34" t="s">
        <v>425</v>
      </c>
      <c s="35" t="s">
        <v>62</v>
      </c>
      <c s="6" t="s">
        <v>426</v>
      </c>
      <c s="36" t="s">
        <v>427</v>
      </c>
      <c s="37">
        <v>4.2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428</v>
      </c>
    </row>
    <row r="17" spans="1:5" ht="12.75">
      <c r="A17" t="s">
        <v>58</v>
      </c>
      <c r="E17" s="39" t="s">
        <v>429</v>
      </c>
    </row>
    <row r="18" spans="1:16" ht="12.75">
      <c r="A18" t="s">
        <v>49</v>
      </c>
      <c s="34" t="s">
        <v>26</v>
      </c>
      <c s="34" t="s">
        <v>430</v>
      </c>
      <c s="35" t="s">
        <v>62</v>
      </c>
      <c s="6" t="s">
        <v>431</v>
      </c>
      <c s="36" t="s">
        <v>427</v>
      </c>
      <c s="37">
        <v>0.42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432</v>
      </c>
    </row>
    <row r="21" spans="1:5" ht="12.75">
      <c r="A21" t="s">
        <v>58</v>
      </c>
      <c r="E21" s="39" t="s">
        <v>429</v>
      </c>
    </row>
    <row r="22" spans="1:16" ht="12.75">
      <c r="A22" t="s">
        <v>49</v>
      </c>
      <c s="34" t="s">
        <v>75</v>
      </c>
      <c s="34" t="s">
        <v>433</v>
      </c>
      <c s="35" t="s">
        <v>62</v>
      </c>
      <c s="6" t="s">
        <v>434</v>
      </c>
      <c s="36" t="s">
        <v>427</v>
      </c>
      <c s="37">
        <v>3.78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435</v>
      </c>
    </row>
    <row r="25" spans="1:5" ht="12.75">
      <c r="A25" t="s">
        <v>58</v>
      </c>
      <c r="E25" s="39" t="s">
        <v>429</v>
      </c>
    </row>
    <row r="26" spans="1:16" ht="12.75">
      <c r="A26" t="s">
        <v>49</v>
      </c>
      <c s="34" t="s">
        <v>79</v>
      </c>
      <c s="34" t="s">
        <v>436</v>
      </c>
      <c s="35" t="s">
        <v>62</v>
      </c>
      <c s="6" t="s">
        <v>437</v>
      </c>
      <c s="36" t="s">
        <v>243</v>
      </c>
      <c s="37">
        <v>200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438</v>
      </c>
    </row>
    <row r="29" spans="1:5" ht="12.75">
      <c r="A29" t="s">
        <v>58</v>
      </c>
      <c r="E29" s="39" t="s">
        <v>429</v>
      </c>
    </row>
    <row r="30" spans="1:16" ht="12.75">
      <c r="A30" t="s">
        <v>49</v>
      </c>
      <c s="34" t="s">
        <v>60</v>
      </c>
      <c s="34" t="s">
        <v>439</v>
      </c>
      <c s="35" t="s">
        <v>62</v>
      </c>
      <c s="6" t="s">
        <v>440</v>
      </c>
      <c s="36" t="s">
        <v>243</v>
      </c>
      <c s="37">
        <v>200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441</v>
      </c>
    </row>
    <row r="33" spans="1:5" ht="12.75">
      <c r="A33" t="s">
        <v>58</v>
      </c>
      <c r="E33" s="39" t="s">
        <v>429</v>
      </c>
    </row>
    <row r="34" spans="1:16" ht="25.5">
      <c r="A34" t="s">
        <v>49</v>
      </c>
      <c s="34" t="s">
        <v>70</v>
      </c>
      <c s="34" t="s">
        <v>442</v>
      </c>
      <c s="35" t="s">
        <v>62</v>
      </c>
      <c s="6" t="s">
        <v>443</v>
      </c>
      <c s="36" t="s">
        <v>74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441</v>
      </c>
    </row>
    <row r="37" spans="1:5" ht="12.75">
      <c r="A37" t="s">
        <v>58</v>
      </c>
      <c r="E37" s="39" t="s">
        <v>429</v>
      </c>
    </row>
    <row r="38" spans="1:16" ht="25.5">
      <c r="A38" t="s">
        <v>49</v>
      </c>
      <c s="34" t="s">
        <v>86</v>
      </c>
      <c s="34" t="s">
        <v>444</v>
      </c>
      <c s="35" t="s">
        <v>62</v>
      </c>
      <c s="6" t="s">
        <v>445</v>
      </c>
      <c s="36" t="s">
        <v>74</v>
      </c>
      <c s="37">
        <v>20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446</v>
      </c>
    </row>
    <row r="41" spans="1:5" ht="12.75">
      <c r="A41" t="s">
        <v>58</v>
      </c>
      <c r="E41" s="39" t="s">
        <v>429</v>
      </c>
    </row>
    <row r="42" spans="1:16" ht="25.5">
      <c r="A42" t="s">
        <v>49</v>
      </c>
      <c s="34" t="s">
        <v>89</v>
      </c>
      <c s="34" t="s">
        <v>447</v>
      </c>
      <c s="35" t="s">
        <v>62</v>
      </c>
      <c s="6" t="s">
        <v>448</v>
      </c>
      <c s="36" t="s">
        <v>74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449</v>
      </c>
    </row>
    <row r="45" spans="1:5" ht="12.75">
      <c r="A45" t="s">
        <v>58</v>
      </c>
      <c r="E45" s="39" t="s">
        <v>429</v>
      </c>
    </row>
    <row r="46" spans="1:16" ht="25.5">
      <c r="A46" t="s">
        <v>49</v>
      </c>
      <c s="34" t="s">
        <v>92</v>
      </c>
      <c s="34" t="s">
        <v>450</v>
      </c>
      <c s="35" t="s">
        <v>62</v>
      </c>
      <c s="6" t="s">
        <v>451</v>
      </c>
      <c s="36" t="s">
        <v>74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452</v>
      </c>
    </row>
    <row r="49" spans="1:5" ht="12.75">
      <c r="A49" t="s">
        <v>58</v>
      </c>
      <c r="E49" s="39" t="s">
        <v>429</v>
      </c>
    </row>
    <row r="50" spans="1:16" ht="25.5">
      <c r="A50" t="s">
        <v>49</v>
      </c>
      <c s="34" t="s">
        <v>96</v>
      </c>
      <c s="34" t="s">
        <v>453</v>
      </c>
      <c s="35" t="s">
        <v>62</v>
      </c>
      <c s="6" t="s">
        <v>454</v>
      </c>
      <c s="36" t="s">
        <v>243</v>
      </c>
      <c s="37">
        <v>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455</v>
      </c>
    </row>
    <row r="53" spans="1:5" ht="12.75">
      <c r="A53" t="s">
        <v>58</v>
      </c>
      <c r="E53" s="39" t="s">
        <v>429</v>
      </c>
    </row>
    <row r="54" spans="1:16" ht="25.5">
      <c r="A54" t="s">
        <v>49</v>
      </c>
      <c s="34" t="s">
        <v>99</v>
      </c>
      <c s="34" t="s">
        <v>456</v>
      </c>
      <c s="35" t="s">
        <v>62</v>
      </c>
      <c s="6" t="s">
        <v>457</v>
      </c>
      <c s="36" t="s">
        <v>243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458</v>
      </c>
    </row>
    <row r="57" spans="1:5" ht="12.75">
      <c r="A57" t="s">
        <v>58</v>
      </c>
      <c r="E57" s="39" t="s">
        <v>429</v>
      </c>
    </row>
    <row r="58" spans="1:16" ht="12.75">
      <c r="A58" t="s">
        <v>49</v>
      </c>
      <c s="34" t="s">
        <v>102</v>
      </c>
      <c s="34" t="s">
        <v>459</v>
      </c>
      <c s="35" t="s">
        <v>62</v>
      </c>
      <c s="6" t="s">
        <v>460</v>
      </c>
      <c s="36" t="s">
        <v>243</v>
      </c>
      <c s="37">
        <v>150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461</v>
      </c>
    </row>
    <row r="61" spans="1:5" ht="12.75">
      <c r="A61" t="s">
        <v>58</v>
      </c>
      <c r="E61" s="39" t="s">
        <v>67</v>
      </c>
    </row>
    <row r="62" spans="1:16" ht="25.5">
      <c r="A62" t="s">
        <v>49</v>
      </c>
      <c s="34" t="s">
        <v>105</v>
      </c>
      <c s="34" t="s">
        <v>462</v>
      </c>
      <c s="35" t="s">
        <v>62</v>
      </c>
      <c s="6" t="s">
        <v>463</v>
      </c>
      <c s="36" t="s">
        <v>74</v>
      </c>
      <c s="37">
        <v>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464</v>
      </c>
    </row>
    <row r="65" spans="1:5" ht="12.75">
      <c r="A65" t="s">
        <v>58</v>
      </c>
      <c r="E65" s="39" t="s">
        <v>67</v>
      </c>
    </row>
    <row r="66" spans="1:16" ht="12.75">
      <c r="A66" t="s">
        <v>49</v>
      </c>
      <c s="34" t="s">
        <v>108</v>
      </c>
      <c s="34" t="s">
        <v>465</v>
      </c>
      <c s="35" t="s">
        <v>62</v>
      </c>
      <c s="6" t="s">
        <v>466</v>
      </c>
      <c s="36" t="s">
        <v>74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66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464</v>
      </c>
    </row>
    <row r="69" spans="1:5" ht="12.75">
      <c r="A69" t="s">
        <v>58</v>
      </c>
      <c r="E69" s="39" t="s">
        <v>67</v>
      </c>
    </row>
    <row r="70" spans="1:16" ht="12.75">
      <c r="A70" t="s">
        <v>49</v>
      </c>
      <c s="34" t="s">
        <v>111</v>
      </c>
      <c s="34" t="s">
        <v>383</v>
      </c>
      <c s="35" t="s">
        <v>62</v>
      </c>
      <c s="6" t="s">
        <v>384</v>
      </c>
      <c s="36" t="s">
        <v>243</v>
      </c>
      <c s="37">
        <v>510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66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467</v>
      </c>
    </row>
    <row r="73" spans="1:5" ht="12.75">
      <c r="A73" t="s">
        <v>58</v>
      </c>
      <c r="E73" s="39" t="s">
        <v>429</v>
      </c>
    </row>
    <row r="74" spans="1:16" ht="12.75">
      <c r="A74" t="s">
        <v>49</v>
      </c>
      <c s="34" t="s">
        <v>114</v>
      </c>
      <c s="34" t="s">
        <v>468</v>
      </c>
      <c s="35" t="s">
        <v>62</v>
      </c>
      <c s="6" t="s">
        <v>469</v>
      </c>
      <c s="36" t="s">
        <v>421</v>
      </c>
      <c s="37">
        <v>0.64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422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470</v>
      </c>
    </row>
    <row r="77" spans="1:5" ht="25.5">
      <c r="A77" t="s">
        <v>58</v>
      </c>
      <c r="E77" s="39" t="s">
        <v>471</v>
      </c>
    </row>
    <row r="78" spans="1:13" ht="12.75">
      <c r="A78" t="s">
        <v>46</v>
      </c>
      <c r="C78" s="31" t="s">
        <v>27</v>
      </c>
      <c r="E78" s="33" t="s">
        <v>472</v>
      </c>
      <c r="J78" s="32">
        <f>0</f>
      </c>
      <c s="32">
        <f>0</f>
      </c>
      <c s="32">
        <f>0+L79+L83+L87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</f>
      </c>
      <c s="32">
        <f>0+M79+M83+M87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</f>
      </c>
    </row>
    <row r="79" spans="1:16" ht="12.75">
      <c r="A79" t="s">
        <v>49</v>
      </c>
      <c s="34" t="s">
        <v>117</v>
      </c>
      <c s="34" t="s">
        <v>473</v>
      </c>
      <c s="35" t="s">
        <v>62</v>
      </c>
      <c s="6" t="s">
        <v>474</v>
      </c>
      <c s="36" t="s">
        <v>475</v>
      </c>
      <c s="37">
        <v>0.69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476</v>
      </c>
    </row>
    <row r="82" spans="1:5" ht="12.75">
      <c r="A82" t="s">
        <v>58</v>
      </c>
      <c r="E82" s="39" t="s">
        <v>67</v>
      </c>
    </row>
    <row r="83" spans="1:16" ht="25.5">
      <c r="A83" t="s">
        <v>49</v>
      </c>
      <c s="34" t="s">
        <v>120</v>
      </c>
      <c s="34" t="s">
        <v>477</v>
      </c>
      <c s="35" t="s">
        <v>62</v>
      </c>
      <c s="6" t="s">
        <v>478</v>
      </c>
      <c s="36" t="s">
        <v>243</v>
      </c>
      <c s="37">
        <v>230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66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479</v>
      </c>
    </row>
    <row r="86" spans="1:5" ht="12.75">
      <c r="A86" t="s">
        <v>58</v>
      </c>
      <c r="E86" s="39" t="s">
        <v>67</v>
      </c>
    </row>
    <row r="87" spans="1:16" ht="12.75">
      <c r="A87" t="s">
        <v>49</v>
      </c>
      <c s="34" t="s">
        <v>123</v>
      </c>
      <c s="34" t="s">
        <v>480</v>
      </c>
      <c s="35" t="s">
        <v>62</v>
      </c>
      <c s="6" t="s">
        <v>481</v>
      </c>
      <c s="36" t="s">
        <v>482</v>
      </c>
      <c s="37">
        <v>2.08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66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483</v>
      </c>
    </row>
    <row r="90" spans="1:5" ht="12.75">
      <c r="A90" t="s">
        <v>58</v>
      </c>
      <c r="E90" s="39" t="s">
        <v>67</v>
      </c>
    </row>
    <row r="91" spans="1:16" ht="12.75">
      <c r="A91" t="s">
        <v>49</v>
      </c>
      <c s="34" t="s">
        <v>126</v>
      </c>
      <c s="34" t="s">
        <v>484</v>
      </c>
      <c s="35" t="s">
        <v>62</v>
      </c>
      <c s="6" t="s">
        <v>485</v>
      </c>
      <c s="36" t="s">
        <v>243</v>
      </c>
      <c s="37">
        <v>520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486</v>
      </c>
    </row>
    <row r="94" spans="1:5" ht="12.75">
      <c r="A94" t="s">
        <v>58</v>
      </c>
      <c r="E94" s="39" t="s">
        <v>67</v>
      </c>
    </row>
    <row r="95" spans="1:16" ht="25.5">
      <c r="A95" t="s">
        <v>49</v>
      </c>
      <c s="34" t="s">
        <v>129</v>
      </c>
      <c s="34" t="s">
        <v>487</v>
      </c>
      <c s="35" t="s">
        <v>62</v>
      </c>
      <c s="6" t="s">
        <v>488</v>
      </c>
      <c s="36" t="s">
        <v>243</v>
      </c>
      <c s="37">
        <v>690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66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489</v>
      </c>
    </row>
    <row r="98" spans="1:5" ht="12.75">
      <c r="A98" t="s">
        <v>58</v>
      </c>
      <c r="E98" s="39" t="s">
        <v>67</v>
      </c>
    </row>
    <row r="99" spans="1:16" ht="25.5">
      <c r="A99" t="s">
        <v>49</v>
      </c>
      <c s="34" t="s">
        <v>132</v>
      </c>
      <c s="34" t="s">
        <v>490</v>
      </c>
      <c s="35" t="s">
        <v>62</v>
      </c>
      <c s="6" t="s">
        <v>491</v>
      </c>
      <c s="36" t="s">
        <v>243</v>
      </c>
      <c s="37">
        <v>670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66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492</v>
      </c>
    </row>
    <row r="102" spans="1:5" ht="12.75">
      <c r="A102" t="s">
        <v>58</v>
      </c>
      <c r="E102" s="39" t="s">
        <v>67</v>
      </c>
    </row>
    <row r="103" spans="1:16" ht="12.75">
      <c r="A103" t="s">
        <v>49</v>
      </c>
      <c s="34" t="s">
        <v>135</v>
      </c>
      <c s="34" t="s">
        <v>493</v>
      </c>
      <c s="35" t="s">
        <v>62</v>
      </c>
      <c s="6" t="s">
        <v>494</v>
      </c>
      <c s="36" t="s">
        <v>495</v>
      </c>
      <c s="37">
        <v>4.32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66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496</v>
      </c>
    </row>
    <row r="106" spans="1:5" ht="12.75">
      <c r="A106" t="s">
        <v>58</v>
      </c>
      <c r="E106" s="39" t="s">
        <v>429</v>
      </c>
    </row>
    <row r="107" spans="1:16" ht="12.75">
      <c r="A107" t="s">
        <v>49</v>
      </c>
      <c s="34" t="s">
        <v>138</v>
      </c>
      <c s="34" t="s">
        <v>497</v>
      </c>
      <c s="35" t="s">
        <v>62</v>
      </c>
      <c s="6" t="s">
        <v>498</v>
      </c>
      <c s="36" t="s">
        <v>495</v>
      </c>
      <c s="37">
        <v>4.56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66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499</v>
      </c>
    </row>
    <row r="110" spans="1:5" ht="12.75">
      <c r="A110" t="s">
        <v>58</v>
      </c>
      <c r="E110" s="39" t="s">
        <v>429</v>
      </c>
    </row>
    <row r="111" spans="1:16" ht="12.75">
      <c r="A111" t="s">
        <v>49</v>
      </c>
      <c s="34" t="s">
        <v>141</v>
      </c>
      <c s="34" t="s">
        <v>500</v>
      </c>
      <c s="35" t="s">
        <v>62</v>
      </c>
      <c s="6" t="s">
        <v>501</v>
      </c>
      <c s="36" t="s">
        <v>243</v>
      </c>
      <c s="37">
        <v>360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502</v>
      </c>
    </row>
    <row r="114" spans="1:5" ht="12.75">
      <c r="A114" t="s">
        <v>58</v>
      </c>
      <c r="E114" s="39" t="s">
        <v>429</v>
      </c>
    </row>
    <row r="115" spans="1:16" ht="12.75">
      <c r="A115" t="s">
        <v>49</v>
      </c>
      <c s="34" t="s">
        <v>145</v>
      </c>
      <c s="34" t="s">
        <v>503</v>
      </c>
      <c s="35" t="s">
        <v>62</v>
      </c>
      <c s="6" t="s">
        <v>504</v>
      </c>
      <c s="36" t="s">
        <v>243</v>
      </c>
      <c s="37">
        <v>180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505</v>
      </c>
    </row>
    <row r="118" spans="1:5" ht="12.75">
      <c r="A118" t="s">
        <v>58</v>
      </c>
      <c r="E118" s="39" t="s">
        <v>429</v>
      </c>
    </row>
    <row r="119" spans="1:16" ht="12.75">
      <c r="A119" t="s">
        <v>49</v>
      </c>
      <c s="34" t="s">
        <v>148</v>
      </c>
      <c s="34" t="s">
        <v>506</v>
      </c>
      <c s="35" t="s">
        <v>62</v>
      </c>
      <c s="6" t="s">
        <v>507</v>
      </c>
      <c s="36" t="s">
        <v>243</v>
      </c>
      <c s="37">
        <v>760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66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508</v>
      </c>
    </row>
    <row r="122" spans="1:5" ht="12.75">
      <c r="A122" t="s">
        <v>58</v>
      </c>
      <c r="E122" s="39" t="s">
        <v>429</v>
      </c>
    </row>
    <row r="123" spans="1:16" ht="12.75">
      <c r="A123" t="s">
        <v>49</v>
      </c>
      <c s="34" t="s">
        <v>151</v>
      </c>
      <c s="34" t="s">
        <v>509</v>
      </c>
      <c s="35" t="s">
        <v>62</v>
      </c>
      <c s="6" t="s">
        <v>510</v>
      </c>
      <c s="36" t="s">
        <v>74</v>
      </c>
      <c s="37">
        <v>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66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511</v>
      </c>
    </row>
    <row r="126" spans="1:5" ht="12.75">
      <c r="A126" t="s">
        <v>58</v>
      </c>
      <c r="E126" s="39" t="s">
        <v>429</v>
      </c>
    </row>
    <row r="127" spans="1:16" ht="12.75">
      <c r="A127" t="s">
        <v>49</v>
      </c>
      <c s="34" t="s">
        <v>154</v>
      </c>
      <c s="34" t="s">
        <v>512</v>
      </c>
      <c s="35" t="s">
        <v>62</v>
      </c>
      <c s="6" t="s">
        <v>513</v>
      </c>
      <c s="36" t="s">
        <v>74</v>
      </c>
      <c s="37">
        <v>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66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514</v>
      </c>
    </row>
    <row r="130" spans="1:5" ht="12.75">
      <c r="A130" t="s">
        <v>58</v>
      </c>
      <c r="E130" s="39" t="s">
        <v>429</v>
      </c>
    </row>
    <row r="131" spans="1:16" ht="12.75">
      <c r="A131" t="s">
        <v>49</v>
      </c>
      <c s="34" t="s">
        <v>157</v>
      </c>
      <c s="34" t="s">
        <v>515</v>
      </c>
      <c s="35" t="s">
        <v>62</v>
      </c>
      <c s="6" t="s">
        <v>516</v>
      </c>
      <c s="36" t="s">
        <v>74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66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517</v>
      </c>
    </row>
    <row r="134" spans="1:5" ht="12.75">
      <c r="A134" t="s">
        <v>58</v>
      </c>
      <c r="E134" s="39" t="s">
        <v>429</v>
      </c>
    </row>
    <row r="135" spans="1:16" ht="25.5">
      <c r="A135" t="s">
        <v>49</v>
      </c>
      <c s="34" t="s">
        <v>160</v>
      </c>
      <c s="34" t="s">
        <v>365</v>
      </c>
      <c s="35" t="s">
        <v>62</v>
      </c>
      <c s="6" t="s">
        <v>366</v>
      </c>
      <c s="36" t="s">
        <v>243</v>
      </c>
      <c s="37">
        <v>160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66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518</v>
      </c>
    </row>
    <row r="138" spans="1:5" ht="12.75">
      <c r="A138" t="s">
        <v>58</v>
      </c>
      <c r="E138" s="39" t="s">
        <v>429</v>
      </c>
    </row>
    <row r="139" spans="1:16" ht="12.75">
      <c r="A139" t="s">
        <v>49</v>
      </c>
      <c s="34" t="s">
        <v>163</v>
      </c>
      <c s="34" t="s">
        <v>519</v>
      </c>
      <c s="35" t="s">
        <v>62</v>
      </c>
      <c s="6" t="s">
        <v>520</v>
      </c>
      <c s="36" t="s">
        <v>243</v>
      </c>
      <c s="37">
        <v>350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66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521</v>
      </c>
    </row>
    <row r="142" spans="1:5" ht="12.75">
      <c r="A142" t="s">
        <v>58</v>
      </c>
      <c r="E142" s="39" t="s">
        <v>429</v>
      </c>
    </row>
    <row r="143" spans="1:16" ht="12.75">
      <c r="A143" t="s">
        <v>49</v>
      </c>
      <c s="34" t="s">
        <v>166</v>
      </c>
      <c s="34" t="s">
        <v>522</v>
      </c>
      <c s="35" t="s">
        <v>62</v>
      </c>
      <c s="6" t="s">
        <v>523</v>
      </c>
      <c s="36" t="s">
        <v>243</v>
      </c>
      <c s="37">
        <v>350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66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524</v>
      </c>
    </row>
    <row r="146" spans="1:5" ht="12.75">
      <c r="A146" t="s">
        <v>58</v>
      </c>
      <c r="E146" s="39" t="s">
        <v>429</v>
      </c>
    </row>
    <row r="147" spans="1:16" ht="12.75">
      <c r="A147" t="s">
        <v>49</v>
      </c>
      <c s="34" t="s">
        <v>169</v>
      </c>
      <c s="34" t="s">
        <v>525</v>
      </c>
      <c s="35" t="s">
        <v>62</v>
      </c>
      <c s="6" t="s">
        <v>526</v>
      </c>
      <c s="36" t="s">
        <v>243</v>
      </c>
      <c s="37">
        <v>130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66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527</v>
      </c>
    </row>
    <row r="150" spans="1:5" ht="12.75">
      <c r="A150" t="s">
        <v>58</v>
      </c>
      <c r="E150" s="39" t="s">
        <v>429</v>
      </c>
    </row>
    <row r="151" spans="1:16" ht="12.75">
      <c r="A151" t="s">
        <v>49</v>
      </c>
      <c s="34" t="s">
        <v>172</v>
      </c>
      <c s="34" t="s">
        <v>528</v>
      </c>
      <c s="35" t="s">
        <v>62</v>
      </c>
      <c s="6" t="s">
        <v>529</v>
      </c>
      <c s="36" t="s">
        <v>243</v>
      </c>
      <c s="37">
        <v>610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66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530</v>
      </c>
    </row>
    <row r="154" spans="1:5" ht="12.75">
      <c r="A154" t="s">
        <v>58</v>
      </c>
      <c r="E154" s="39" t="s">
        <v>429</v>
      </c>
    </row>
    <row r="155" spans="1:16" ht="12.75">
      <c r="A155" t="s">
        <v>49</v>
      </c>
      <c s="34" t="s">
        <v>175</v>
      </c>
      <c s="34" t="s">
        <v>531</v>
      </c>
      <c s="35" t="s">
        <v>62</v>
      </c>
      <c s="6" t="s">
        <v>532</v>
      </c>
      <c s="36" t="s">
        <v>243</v>
      </c>
      <c s="37">
        <v>610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66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533</v>
      </c>
    </row>
    <row r="158" spans="1:5" ht="12.75">
      <c r="A158" t="s">
        <v>58</v>
      </c>
      <c r="E158" s="39" t="s">
        <v>429</v>
      </c>
    </row>
    <row r="159" spans="1:16" ht="12.75">
      <c r="A159" t="s">
        <v>49</v>
      </c>
      <c s="34" t="s">
        <v>178</v>
      </c>
      <c s="34" t="s">
        <v>534</v>
      </c>
      <c s="35" t="s">
        <v>62</v>
      </c>
      <c s="6" t="s">
        <v>535</v>
      </c>
      <c s="36" t="s">
        <v>536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66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537</v>
      </c>
    </row>
    <row r="162" spans="1:5" ht="12.75">
      <c r="A162" t="s">
        <v>58</v>
      </c>
      <c r="E162" s="39" t="s">
        <v>429</v>
      </c>
    </row>
    <row r="163" spans="1:16" ht="12.75">
      <c r="A163" t="s">
        <v>49</v>
      </c>
      <c s="34" t="s">
        <v>181</v>
      </c>
      <c s="34" t="s">
        <v>538</v>
      </c>
      <c s="35" t="s">
        <v>62</v>
      </c>
      <c s="6" t="s">
        <v>539</v>
      </c>
      <c s="36" t="s">
        <v>243</v>
      </c>
      <c s="37">
        <v>980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66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540</v>
      </c>
    </row>
    <row r="166" spans="1:5" ht="12.75">
      <c r="A166" t="s">
        <v>58</v>
      </c>
      <c r="E166" s="39" t="s">
        <v>429</v>
      </c>
    </row>
    <row r="167" spans="1:16" ht="12.75">
      <c r="A167" t="s">
        <v>49</v>
      </c>
      <c s="34" t="s">
        <v>185</v>
      </c>
      <c s="34" t="s">
        <v>541</v>
      </c>
      <c s="35" t="s">
        <v>62</v>
      </c>
      <c s="6" t="s">
        <v>542</v>
      </c>
      <c s="36" t="s">
        <v>74</v>
      </c>
      <c s="37">
        <v>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66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543</v>
      </c>
    </row>
    <row r="170" spans="1:5" ht="12.75">
      <c r="A170" t="s">
        <v>58</v>
      </c>
      <c r="E170" s="39" t="s">
        <v>429</v>
      </c>
    </row>
    <row r="171" spans="1:16" ht="12.75">
      <c r="A171" t="s">
        <v>49</v>
      </c>
      <c s="34" t="s">
        <v>189</v>
      </c>
      <c s="34" t="s">
        <v>544</v>
      </c>
      <c s="35" t="s">
        <v>62</v>
      </c>
      <c s="6" t="s">
        <v>545</v>
      </c>
      <c s="36" t="s">
        <v>74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66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546</v>
      </c>
    </row>
    <row r="174" spans="1:5" ht="12.75">
      <c r="A174" t="s">
        <v>58</v>
      </c>
      <c r="E174" s="39" t="s">
        <v>67</v>
      </c>
    </row>
    <row r="175" spans="1:16" ht="12.75">
      <c r="A175" t="s">
        <v>49</v>
      </c>
      <c s="34" t="s">
        <v>193</v>
      </c>
      <c s="34" t="s">
        <v>547</v>
      </c>
      <c s="35" t="s">
        <v>62</v>
      </c>
      <c s="6" t="s">
        <v>548</v>
      </c>
      <c s="36" t="s">
        <v>74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66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549</v>
      </c>
    </row>
    <row r="178" spans="1:5" ht="12.75">
      <c r="A178" t="s">
        <v>58</v>
      </c>
      <c r="E178" s="39" t="s">
        <v>67</v>
      </c>
    </row>
    <row r="179" spans="1:16" ht="12.75">
      <c r="A179" t="s">
        <v>49</v>
      </c>
      <c s="34" t="s">
        <v>196</v>
      </c>
      <c s="34" t="s">
        <v>550</v>
      </c>
      <c s="35" t="s">
        <v>62</v>
      </c>
      <c s="6" t="s">
        <v>551</v>
      </c>
      <c s="36" t="s">
        <v>74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66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552</v>
      </c>
    </row>
    <row r="182" spans="1:5" ht="12.75">
      <c r="A182" t="s">
        <v>58</v>
      </c>
      <c r="E182" s="39" t="s">
        <v>67</v>
      </c>
    </row>
    <row r="183" spans="1:16" ht="12.75">
      <c r="A183" t="s">
        <v>49</v>
      </c>
      <c s="34" t="s">
        <v>199</v>
      </c>
      <c s="34" t="s">
        <v>553</v>
      </c>
      <c s="35" t="s">
        <v>62</v>
      </c>
      <c s="6" t="s">
        <v>554</v>
      </c>
      <c s="36" t="s">
        <v>74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66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555</v>
      </c>
    </row>
    <row r="186" spans="1:5" ht="12.75">
      <c r="A186" t="s">
        <v>58</v>
      </c>
      <c r="E186" s="39" t="s">
        <v>429</v>
      </c>
    </row>
    <row r="187" spans="1:16" ht="12.75">
      <c r="A187" t="s">
        <v>49</v>
      </c>
      <c s="34" t="s">
        <v>202</v>
      </c>
      <c s="34" t="s">
        <v>556</v>
      </c>
      <c s="35" t="s">
        <v>62</v>
      </c>
      <c s="6" t="s">
        <v>557</v>
      </c>
      <c s="36" t="s">
        <v>74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66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558</v>
      </c>
    </row>
    <row r="190" spans="1:5" ht="12.75">
      <c r="A190" t="s">
        <v>58</v>
      </c>
      <c r="E190" s="39" t="s">
        <v>429</v>
      </c>
    </row>
    <row r="191" spans="1:16" ht="12.75">
      <c r="A191" t="s">
        <v>49</v>
      </c>
      <c s="34" t="s">
        <v>205</v>
      </c>
      <c s="34" t="s">
        <v>559</v>
      </c>
      <c s="35" t="s">
        <v>62</v>
      </c>
      <c s="6" t="s">
        <v>560</v>
      </c>
      <c s="36" t="s">
        <v>74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66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561</v>
      </c>
    </row>
    <row r="194" spans="1:5" ht="12.75">
      <c r="A194" t="s">
        <v>58</v>
      </c>
      <c r="E194" s="39" t="s">
        <v>67</v>
      </c>
    </row>
    <row r="195" spans="1:16" ht="12.75">
      <c r="A195" t="s">
        <v>49</v>
      </c>
      <c s="34" t="s">
        <v>209</v>
      </c>
      <c s="34" t="s">
        <v>562</v>
      </c>
      <c s="35" t="s">
        <v>62</v>
      </c>
      <c s="6" t="s">
        <v>563</v>
      </c>
      <c s="36" t="s">
        <v>74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66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564</v>
      </c>
    </row>
    <row r="198" spans="1:5" ht="12.75">
      <c r="A198" t="s">
        <v>58</v>
      </c>
      <c r="E198" s="39" t="s">
        <v>67</v>
      </c>
    </row>
    <row r="199" spans="1:16" ht="12.75">
      <c r="A199" t="s">
        <v>49</v>
      </c>
      <c s="34" t="s">
        <v>212</v>
      </c>
      <c s="34" t="s">
        <v>565</v>
      </c>
      <c s="35" t="s">
        <v>62</v>
      </c>
      <c s="6" t="s">
        <v>566</v>
      </c>
      <c s="36" t="s">
        <v>74</v>
      </c>
      <c s="37">
        <v>3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66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567</v>
      </c>
    </row>
    <row r="202" spans="1:5" ht="12.75">
      <c r="A202" t="s">
        <v>58</v>
      </c>
      <c r="E202" s="39" t="s">
        <v>67</v>
      </c>
    </row>
    <row r="203" spans="1:16" ht="12.75">
      <c r="A203" t="s">
        <v>49</v>
      </c>
      <c s="34" t="s">
        <v>215</v>
      </c>
      <c s="34" t="s">
        <v>568</v>
      </c>
      <c s="35" t="s">
        <v>62</v>
      </c>
      <c s="6" t="s">
        <v>569</v>
      </c>
      <c s="36" t="s">
        <v>74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66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570</v>
      </c>
    </row>
    <row r="206" spans="1:5" ht="12.75">
      <c r="A206" t="s">
        <v>58</v>
      </c>
      <c r="E206" s="39" t="s">
        <v>67</v>
      </c>
    </row>
    <row r="207" spans="1:16" ht="12.75">
      <c r="A207" t="s">
        <v>49</v>
      </c>
      <c s="34" t="s">
        <v>218</v>
      </c>
      <c s="34" t="s">
        <v>571</v>
      </c>
      <c s="35" t="s">
        <v>62</v>
      </c>
      <c s="6" t="s">
        <v>572</v>
      </c>
      <c s="36" t="s">
        <v>74</v>
      </c>
      <c s="37">
        <v>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66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573</v>
      </c>
    </row>
    <row r="210" spans="1:5" ht="12.75">
      <c r="A210" t="s">
        <v>58</v>
      </c>
      <c r="E210" s="39" t="s">
        <v>429</v>
      </c>
    </row>
    <row r="211" spans="1:16" ht="12.75">
      <c r="A211" t="s">
        <v>49</v>
      </c>
      <c s="34" t="s">
        <v>221</v>
      </c>
      <c s="34" t="s">
        <v>574</v>
      </c>
      <c s="35" t="s">
        <v>62</v>
      </c>
      <c s="6" t="s">
        <v>575</v>
      </c>
      <c s="36" t="s">
        <v>74</v>
      </c>
      <c s="37">
        <v>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66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576</v>
      </c>
    </row>
    <row r="214" spans="1:5" ht="12.75">
      <c r="A214" t="s">
        <v>58</v>
      </c>
      <c r="E214" s="39" t="s">
        <v>429</v>
      </c>
    </row>
    <row r="215" spans="1:16" ht="12.75">
      <c r="A215" t="s">
        <v>49</v>
      </c>
      <c s="34" t="s">
        <v>224</v>
      </c>
      <c s="34" t="s">
        <v>577</v>
      </c>
      <c s="35" t="s">
        <v>62</v>
      </c>
      <c s="6" t="s">
        <v>578</v>
      </c>
      <c s="36" t="s">
        <v>74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66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579</v>
      </c>
    </row>
    <row r="218" spans="1:5" ht="12.75">
      <c r="A218" t="s">
        <v>58</v>
      </c>
      <c r="E218" s="39" t="s">
        <v>429</v>
      </c>
    </row>
    <row r="219" spans="1:16" ht="12.75">
      <c r="A219" t="s">
        <v>49</v>
      </c>
      <c s="34" t="s">
        <v>227</v>
      </c>
      <c s="34" t="s">
        <v>580</v>
      </c>
      <c s="35" t="s">
        <v>62</v>
      </c>
      <c s="6" t="s">
        <v>581</v>
      </c>
      <c s="36" t="s">
        <v>74</v>
      </c>
      <c s="37">
        <v>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66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582</v>
      </c>
    </row>
    <row r="222" spans="1:5" ht="12.75">
      <c r="A222" t="s">
        <v>58</v>
      </c>
      <c r="E222" s="39" t="s">
        <v>429</v>
      </c>
    </row>
    <row r="223" spans="1:16" ht="12.75">
      <c r="A223" t="s">
        <v>49</v>
      </c>
      <c s="34" t="s">
        <v>230</v>
      </c>
      <c s="34" t="s">
        <v>583</v>
      </c>
      <c s="35" t="s">
        <v>62</v>
      </c>
      <c s="6" t="s">
        <v>584</v>
      </c>
      <c s="36" t="s">
        <v>74</v>
      </c>
      <c s="37">
        <v>8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66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585</v>
      </c>
    </row>
    <row r="226" spans="1:5" ht="12.75">
      <c r="A226" t="s">
        <v>58</v>
      </c>
      <c r="E226" s="39" t="s">
        <v>429</v>
      </c>
    </row>
    <row r="227" spans="1:16" ht="12.75">
      <c r="A227" t="s">
        <v>49</v>
      </c>
      <c s="34" t="s">
        <v>234</v>
      </c>
      <c s="34" t="s">
        <v>586</v>
      </c>
      <c s="35" t="s">
        <v>62</v>
      </c>
      <c s="6" t="s">
        <v>587</v>
      </c>
      <c s="36" t="s">
        <v>74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66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588</v>
      </c>
    </row>
    <row r="230" spans="1:5" ht="12.75">
      <c r="A230" t="s">
        <v>58</v>
      </c>
      <c r="E230" s="39" t="s">
        <v>429</v>
      </c>
    </row>
    <row r="231" spans="1:16" ht="12.75">
      <c r="A231" t="s">
        <v>49</v>
      </c>
      <c s="34" t="s">
        <v>237</v>
      </c>
      <c s="34" t="s">
        <v>589</v>
      </c>
      <c s="35" t="s">
        <v>62</v>
      </c>
      <c s="6" t="s">
        <v>590</v>
      </c>
      <c s="36" t="s">
        <v>74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66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591</v>
      </c>
    </row>
    <row r="234" spans="1:5" ht="12.75">
      <c r="A234" t="s">
        <v>58</v>
      </c>
      <c r="E234" s="39" t="s">
        <v>429</v>
      </c>
    </row>
    <row r="235" spans="1:16" ht="25.5">
      <c r="A235" t="s">
        <v>49</v>
      </c>
      <c s="34" t="s">
        <v>240</v>
      </c>
      <c s="34" t="s">
        <v>592</v>
      </c>
      <c s="35" t="s">
        <v>62</v>
      </c>
      <c s="6" t="s">
        <v>593</v>
      </c>
      <c s="36" t="s">
        <v>243</v>
      </c>
      <c s="37">
        <v>50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66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594</v>
      </c>
    </row>
    <row r="238" spans="1:5" ht="12.75">
      <c r="A238" t="s">
        <v>58</v>
      </c>
      <c r="E238" s="39" t="s">
        <v>429</v>
      </c>
    </row>
    <row r="239" spans="1:16" ht="12.75">
      <c r="A239" t="s">
        <v>49</v>
      </c>
      <c s="34" t="s">
        <v>244</v>
      </c>
      <c s="34" t="s">
        <v>312</v>
      </c>
      <c s="35" t="s">
        <v>62</v>
      </c>
      <c s="6" t="s">
        <v>313</v>
      </c>
      <c s="36" t="s">
        <v>74</v>
      </c>
      <c s="37">
        <v>10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66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595</v>
      </c>
    </row>
    <row r="242" spans="1:5" ht="12.75">
      <c r="A242" t="s">
        <v>58</v>
      </c>
      <c r="E242" s="39" t="s">
        <v>429</v>
      </c>
    </row>
    <row r="243" spans="1:16" ht="25.5">
      <c r="A243" t="s">
        <v>49</v>
      </c>
      <c s="34" t="s">
        <v>247</v>
      </c>
      <c s="34" t="s">
        <v>596</v>
      </c>
      <c s="35" t="s">
        <v>62</v>
      </c>
      <c s="6" t="s">
        <v>597</v>
      </c>
      <c s="36" t="s">
        <v>74</v>
      </c>
      <c s="37">
        <v>20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66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598</v>
      </c>
    </row>
    <row r="246" spans="1:5" ht="12.75">
      <c r="A246" t="s">
        <v>58</v>
      </c>
      <c r="E246" s="39" t="s">
        <v>429</v>
      </c>
    </row>
    <row r="247" spans="1:16" ht="25.5">
      <c r="A247" t="s">
        <v>49</v>
      </c>
      <c s="34" t="s">
        <v>250</v>
      </c>
      <c s="34" t="s">
        <v>324</v>
      </c>
      <c s="35" t="s">
        <v>62</v>
      </c>
      <c s="6" t="s">
        <v>325</v>
      </c>
      <c s="36" t="s">
        <v>74</v>
      </c>
      <c s="37">
        <v>20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66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599</v>
      </c>
    </row>
    <row r="250" spans="1:5" ht="12.75">
      <c r="A250" t="s">
        <v>58</v>
      </c>
      <c r="E250" s="39" t="s">
        <v>429</v>
      </c>
    </row>
    <row r="251" spans="1:16" ht="25.5">
      <c r="A251" t="s">
        <v>49</v>
      </c>
      <c s="34" t="s">
        <v>253</v>
      </c>
      <c s="34" t="s">
        <v>600</v>
      </c>
      <c s="35" t="s">
        <v>62</v>
      </c>
      <c s="6" t="s">
        <v>601</v>
      </c>
      <c s="36" t="s">
        <v>74</v>
      </c>
      <c s="37">
        <v>18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66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602</v>
      </c>
    </row>
    <row r="254" spans="1:5" ht="12.75">
      <c r="A254" t="s">
        <v>58</v>
      </c>
      <c r="E254" s="39" t="s">
        <v>429</v>
      </c>
    </row>
    <row r="255" spans="1:16" ht="12.75">
      <c r="A255" t="s">
        <v>49</v>
      </c>
      <c s="34" t="s">
        <v>256</v>
      </c>
      <c s="34" t="s">
        <v>603</v>
      </c>
      <c s="35" t="s">
        <v>62</v>
      </c>
      <c s="6" t="s">
        <v>604</v>
      </c>
      <c s="36" t="s">
        <v>74</v>
      </c>
      <c s="37">
        <v>28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66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605</v>
      </c>
    </row>
    <row r="258" spans="1:5" ht="12.75">
      <c r="A258" t="s">
        <v>58</v>
      </c>
      <c r="E258" s="39" t="s">
        <v>429</v>
      </c>
    </row>
    <row r="259" spans="1:16" ht="12.75">
      <c r="A259" t="s">
        <v>49</v>
      </c>
      <c s="34" t="s">
        <v>259</v>
      </c>
      <c s="34" t="s">
        <v>606</v>
      </c>
      <c s="35" t="s">
        <v>62</v>
      </c>
      <c s="6" t="s">
        <v>607</v>
      </c>
      <c s="36" t="s">
        <v>74</v>
      </c>
      <c s="37">
        <v>10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66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608</v>
      </c>
    </row>
    <row r="262" spans="1:5" ht="12.75">
      <c r="A262" t="s">
        <v>58</v>
      </c>
      <c r="E262" s="39" t="s">
        <v>429</v>
      </c>
    </row>
    <row r="263" spans="1:16" ht="12.75">
      <c r="A263" t="s">
        <v>49</v>
      </c>
      <c s="34" t="s">
        <v>262</v>
      </c>
      <c s="34" t="s">
        <v>609</v>
      </c>
      <c s="35" t="s">
        <v>62</v>
      </c>
      <c s="6" t="s">
        <v>610</v>
      </c>
      <c s="36" t="s">
        <v>74</v>
      </c>
      <c s="37">
        <v>2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66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611</v>
      </c>
    </row>
    <row r="266" spans="1:5" ht="12.75">
      <c r="A266" t="s">
        <v>58</v>
      </c>
      <c r="E266" s="39" t="s">
        <v>429</v>
      </c>
    </row>
    <row r="267" spans="1:16" ht="12.75">
      <c r="A267" t="s">
        <v>49</v>
      </c>
      <c s="34" t="s">
        <v>265</v>
      </c>
      <c s="34" t="s">
        <v>612</v>
      </c>
      <c s="35" t="s">
        <v>62</v>
      </c>
      <c s="6" t="s">
        <v>613</v>
      </c>
      <c s="36" t="s">
        <v>74</v>
      </c>
      <c s="37">
        <v>150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66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614</v>
      </c>
    </row>
    <row r="270" spans="1:5" ht="12.75">
      <c r="A270" t="s">
        <v>58</v>
      </c>
      <c r="E270" s="39" t="s">
        <v>429</v>
      </c>
    </row>
    <row r="271" spans="1:16" ht="12.75">
      <c r="A271" t="s">
        <v>49</v>
      </c>
      <c s="34" t="s">
        <v>268</v>
      </c>
      <c s="34" t="s">
        <v>615</v>
      </c>
      <c s="35" t="s">
        <v>62</v>
      </c>
      <c s="6" t="s">
        <v>616</v>
      </c>
      <c s="36" t="s">
        <v>74</v>
      </c>
      <c s="37">
        <v>4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66</v>
      </c>
      <c>
        <f>(M271*21)/100</f>
      </c>
      <c t="s">
        <v>27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617</v>
      </c>
    </row>
    <row r="274" spans="1:5" ht="12.75">
      <c r="A274" t="s">
        <v>58</v>
      </c>
      <c r="E274" s="39" t="s">
        <v>67</v>
      </c>
    </row>
    <row r="275" spans="1:16" ht="12.75">
      <c r="A275" t="s">
        <v>49</v>
      </c>
      <c s="34" t="s">
        <v>271</v>
      </c>
      <c s="34" t="s">
        <v>618</v>
      </c>
      <c s="35" t="s">
        <v>62</v>
      </c>
      <c s="6" t="s">
        <v>619</v>
      </c>
      <c s="36" t="s">
        <v>74</v>
      </c>
      <c s="37">
        <v>150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66</v>
      </c>
      <c>
        <f>(M275*21)/100</f>
      </c>
      <c t="s">
        <v>27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620</v>
      </c>
    </row>
    <row r="278" spans="1:5" ht="12.75">
      <c r="A278" t="s">
        <v>58</v>
      </c>
      <c r="E278" s="39" t="s">
        <v>429</v>
      </c>
    </row>
    <row r="279" spans="1:16" ht="12.75">
      <c r="A279" t="s">
        <v>49</v>
      </c>
      <c s="34" t="s">
        <v>274</v>
      </c>
      <c s="34" t="s">
        <v>621</v>
      </c>
      <c s="35" t="s">
        <v>62</v>
      </c>
      <c s="6" t="s">
        <v>622</v>
      </c>
      <c s="36" t="s">
        <v>74</v>
      </c>
      <c s="37">
        <v>4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66</v>
      </c>
      <c>
        <f>(M279*21)/100</f>
      </c>
      <c t="s">
        <v>27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623</v>
      </c>
    </row>
    <row r="282" spans="1:5" ht="12.75">
      <c r="A282" t="s">
        <v>58</v>
      </c>
      <c r="E282" s="39" t="s">
        <v>67</v>
      </c>
    </row>
    <row r="283" spans="1:16" ht="12.75">
      <c r="A283" t="s">
        <v>49</v>
      </c>
      <c s="34" t="s">
        <v>277</v>
      </c>
      <c s="34" t="s">
        <v>624</v>
      </c>
      <c s="35" t="s">
        <v>62</v>
      </c>
      <c s="6" t="s">
        <v>625</v>
      </c>
      <c s="36" t="s">
        <v>74</v>
      </c>
      <c s="37">
        <v>12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66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626</v>
      </c>
    </row>
    <row r="286" spans="1:5" ht="12.75">
      <c r="A286" t="s">
        <v>58</v>
      </c>
      <c r="E286" s="39" t="s">
        <v>67</v>
      </c>
    </row>
    <row r="287" spans="1:16" ht="12.75">
      <c r="A287" t="s">
        <v>49</v>
      </c>
      <c s="34" t="s">
        <v>281</v>
      </c>
      <c s="34" t="s">
        <v>627</v>
      </c>
      <c s="35" t="s">
        <v>62</v>
      </c>
      <c s="6" t="s">
        <v>628</v>
      </c>
      <c s="36" t="s">
        <v>74</v>
      </c>
      <c s="37">
        <v>12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66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629</v>
      </c>
    </row>
    <row r="290" spans="1:5" ht="12.75">
      <c r="A290" t="s">
        <v>58</v>
      </c>
      <c r="E290" s="39" t="s">
        <v>67</v>
      </c>
    </row>
    <row r="291" spans="1:16" ht="12.75">
      <c r="A291" t="s">
        <v>49</v>
      </c>
      <c s="34" t="s">
        <v>284</v>
      </c>
      <c s="34" t="s">
        <v>630</v>
      </c>
      <c s="35" t="s">
        <v>62</v>
      </c>
      <c s="6" t="s">
        <v>631</v>
      </c>
      <c s="36" t="s">
        <v>243</v>
      </c>
      <c s="37">
        <v>3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66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632</v>
      </c>
    </row>
    <row r="294" spans="1:5" ht="12.75">
      <c r="A294" t="s">
        <v>58</v>
      </c>
      <c r="E294" s="39" t="s">
        <v>67</v>
      </c>
    </row>
    <row r="295" spans="1:16" ht="12.75">
      <c r="A295" t="s">
        <v>49</v>
      </c>
      <c s="34" t="s">
        <v>287</v>
      </c>
      <c s="34" t="s">
        <v>633</v>
      </c>
      <c s="35" t="s">
        <v>62</v>
      </c>
      <c s="6" t="s">
        <v>634</v>
      </c>
      <c s="36" t="s">
        <v>243</v>
      </c>
      <c s="37">
        <v>3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66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635</v>
      </c>
    </row>
    <row r="298" spans="1:5" ht="12.75">
      <c r="A298" t="s">
        <v>58</v>
      </c>
      <c r="E298" s="39" t="s">
        <v>67</v>
      </c>
    </row>
    <row r="299" spans="1:16" ht="12.75">
      <c r="A299" t="s">
        <v>49</v>
      </c>
      <c s="34" t="s">
        <v>290</v>
      </c>
      <c s="34" t="s">
        <v>371</v>
      </c>
      <c s="35" t="s">
        <v>62</v>
      </c>
      <c s="6" t="s">
        <v>372</v>
      </c>
      <c s="36" t="s">
        <v>74</v>
      </c>
      <c s="37">
        <v>20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66</v>
      </c>
      <c>
        <f>(M299*21)/100</f>
      </c>
      <c t="s">
        <v>27</v>
      </c>
    </row>
    <row r="300" spans="1:5" ht="12.75">
      <c r="A300" s="35" t="s">
        <v>55</v>
      </c>
      <c r="E300" s="39" t="s">
        <v>5</v>
      </c>
    </row>
    <row r="301" spans="1:5" ht="12.75">
      <c r="A301" s="35" t="s">
        <v>56</v>
      </c>
      <c r="E301" s="40" t="s">
        <v>635</v>
      </c>
    </row>
    <row r="302" spans="1:5" ht="12.75">
      <c r="A302" t="s">
        <v>58</v>
      </c>
      <c r="E302" s="39" t="s">
        <v>67</v>
      </c>
    </row>
    <row r="303" spans="1:16" ht="12.75">
      <c r="A303" t="s">
        <v>49</v>
      </c>
      <c s="34" t="s">
        <v>293</v>
      </c>
      <c s="34" t="s">
        <v>636</v>
      </c>
      <c s="35" t="s">
        <v>62</v>
      </c>
      <c s="6" t="s">
        <v>637</v>
      </c>
      <c s="36" t="s">
        <v>74</v>
      </c>
      <c s="37">
        <v>205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66</v>
      </c>
      <c>
        <f>(M303*21)/100</f>
      </c>
      <c t="s">
        <v>27</v>
      </c>
    </row>
    <row r="304" spans="1:5" ht="12.75">
      <c r="A304" s="35" t="s">
        <v>55</v>
      </c>
      <c r="E304" s="39" t="s">
        <v>5</v>
      </c>
    </row>
    <row r="305" spans="1:5" ht="12.75">
      <c r="A305" s="35" t="s">
        <v>56</v>
      </c>
      <c r="E305" s="40" t="s">
        <v>638</v>
      </c>
    </row>
    <row r="306" spans="1:5" ht="12.75">
      <c r="A306" t="s">
        <v>58</v>
      </c>
      <c r="E306" s="39" t="s">
        <v>429</v>
      </c>
    </row>
    <row r="307" spans="1:16" ht="25.5">
      <c r="A307" t="s">
        <v>49</v>
      </c>
      <c s="34" t="s">
        <v>296</v>
      </c>
      <c s="34" t="s">
        <v>639</v>
      </c>
      <c s="35" t="s">
        <v>62</v>
      </c>
      <c s="6" t="s">
        <v>640</v>
      </c>
      <c s="36" t="s">
        <v>74</v>
      </c>
      <c s="37">
        <v>102.5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66</v>
      </c>
      <c>
        <f>(M307*21)/100</f>
      </c>
      <c t="s">
        <v>27</v>
      </c>
    </row>
    <row r="308" spans="1:5" ht="12.75">
      <c r="A308" s="35" t="s">
        <v>55</v>
      </c>
      <c r="E308" s="39" t="s">
        <v>5</v>
      </c>
    </row>
    <row r="309" spans="1:5" ht="12.75">
      <c r="A309" s="35" t="s">
        <v>56</v>
      </c>
      <c r="E309" s="40" t="s">
        <v>641</v>
      </c>
    </row>
    <row r="310" spans="1:5" ht="12.75">
      <c r="A310" t="s">
        <v>58</v>
      </c>
      <c r="E310" s="39" t="s">
        <v>429</v>
      </c>
    </row>
    <row r="311" spans="1:16" ht="12.75">
      <c r="A311" t="s">
        <v>49</v>
      </c>
      <c s="34" t="s">
        <v>299</v>
      </c>
      <c s="34" t="s">
        <v>642</v>
      </c>
      <c s="35" t="s">
        <v>62</v>
      </c>
      <c s="6" t="s">
        <v>643</v>
      </c>
      <c s="36" t="s">
        <v>644</v>
      </c>
      <c s="37">
        <v>42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66</v>
      </c>
      <c>
        <f>(M311*21)/100</f>
      </c>
      <c t="s">
        <v>27</v>
      </c>
    </row>
    <row r="312" spans="1:5" ht="12.75">
      <c r="A312" s="35" t="s">
        <v>55</v>
      </c>
      <c r="E312" s="39" t="s">
        <v>5</v>
      </c>
    </row>
    <row r="313" spans="1:5" ht="12.75">
      <c r="A313" s="35" t="s">
        <v>56</v>
      </c>
      <c r="E313" s="40" t="s">
        <v>645</v>
      </c>
    </row>
    <row r="314" spans="1:5" ht="12.75">
      <c r="A314" t="s">
        <v>58</v>
      </c>
      <c r="E314" s="39" t="s">
        <v>429</v>
      </c>
    </row>
    <row r="315" spans="1:16" ht="12.75">
      <c r="A315" t="s">
        <v>49</v>
      </c>
      <c s="34" t="s">
        <v>302</v>
      </c>
      <c s="34" t="s">
        <v>646</v>
      </c>
      <c s="35" t="s">
        <v>62</v>
      </c>
      <c s="6" t="s">
        <v>647</v>
      </c>
      <c s="36" t="s">
        <v>74</v>
      </c>
      <c s="37">
        <v>84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66</v>
      </c>
      <c>
        <f>(M315*21)/100</f>
      </c>
      <c t="s">
        <v>27</v>
      </c>
    </row>
    <row r="316" spans="1:5" ht="12.75">
      <c r="A316" s="35" t="s">
        <v>55</v>
      </c>
      <c r="E316" s="39" t="s">
        <v>5</v>
      </c>
    </row>
    <row r="317" spans="1:5" ht="12.75">
      <c r="A317" s="35" t="s">
        <v>56</v>
      </c>
      <c r="E317" s="40" t="s">
        <v>648</v>
      </c>
    </row>
    <row r="318" spans="1:5" ht="12.75">
      <c r="A318" t="s">
        <v>58</v>
      </c>
      <c r="E318" s="39" t="s">
        <v>429</v>
      </c>
    </row>
    <row r="319" spans="1:16" ht="12.75">
      <c r="A319" t="s">
        <v>49</v>
      </c>
      <c s="34" t="s">
        <v>305</v>
      </c>
      <c s="34" t="s">
        <v>649</v>
      </c>
      <c s="35" t="s">
        <v>62</v>
      </c>
      <c s="6" t="s">
        <v>650</v>
      </c>
      <c s="36" t="s">
        <v>74</v>
      </c>
      <c s="37">
        <v>84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66</v>
      </c>
      <c>
        <f>(M319*21)/100</f>
      </c>
      <c t="s">
        <v>27</v>
      </c>
    </row>
    <row r="320" spans="1:5" ht="12.75">
      <c r="A320" s="35" t="s">
        <v>55</v>
      </c>
      <c r="E320" s="39" t="s">
        <v>5</v>
      </c>
    </row>
    <row r="321" spans="1:5" ht="12.75">
      <c r="A321" s="35" t="s">
        <v>56</v>
      </c>
      <c r="E321" s="40" t="s">
        <v>651</v>
      </c>
    </row>
    <row r="322" spans="1:5" ht="12.75">
      <c r="A322" t="s">
        <v>58</v>
      </c>
      <c r="E322" s="39" t="s">
        <v>429</v>
      </c>
    </row>
    <row r="323" spans="1:16" ht="12.75">
      <c r="A323" t="s">
        <v>49</v>
      </c>
      <c s="34" t="s">
        <v>308</v>
      </c>
      <c s="34" t="s">
        <v>652</v>
      </c>
      <c s="35" t="s">
        <v>62</v>
      </c>
      <c s="6" t="s">
        <v>653</v>
      </c>
      <c s="36" t="s">
        <v>74</v>
      </c>
      <c s="37">
        <v>24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66</v>
      </c>
      <c>
        <f>(M323*21)/100</f>
      </c>
      <c t="s">
        <v>27</v>
      </c>
    </row>
    <row r="324" spans="1:5" ht="12.75">
      <c r="A324" s="35" t="s">
        <v>55</v>
      </c>
      <c r="E324" s="39" t="s">
        <v>5</v>
      </c>
    </row>
    <row r="325" spans="1:5" ht="12.75">
      <c r="A325" s="35" t="s">
        <v>56</v>
      </c>
      <c r="E325" s="40" t="s">
        <v>654</v>
      </c>
    </row>
    <row r="326" spans="1:5" ht="12.75">
      <c r="A326" t="s">
        <v>58</v>
      </c>
      <c r="E326" s="39" t="s">
        <v>429</v>
      </c>
    </row>
    <row r="327" spans="1:16" ht="12.75">
      <c r="A327" t="s">
        <v>49</v>
      </c>
      <c s="34" t="s">
        <v>311</v>
      </c>
      <c s="34" t="s">
        <v>655</v>
      </c>
      <c s="35" t="s">
        <v>62</v>
      </c>
      <c s="6" t="s">
        <v>656</v>
      </c>
      <c s="36" t="s">
        <v>74</v>
      </c>
      <c s="37">
        <v>60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66</v>
      </c>
      <c>
        <f>(M327*21)/100</f>
      </c>
      <c t="s">
        <v>27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657</v>
      </c>
    </row>
    <row r="330" spans="1:5" ht="12.75">
      <c r="A330" t="s">
        <v>58</v>
      </c>
      <c r="E330" s="39" t="s">
        <v>429</v>
      </c>
    </row>
    <row r="331" spans="1:16" ht="12.75">
      <c r="A331" t="s">
        <v>49</v>
      </c>
      <c s="34" t="s">
        <v>314</v>
      </c>
      <c s="34" t="s">
        <v>658</v>
      </c>
      <c s="35" t="s">
        <v>62</v>
      </c>
      <c s="6" t="s">
        <v>659</v>
      </c>
      <c s="36" t="s">
        <v>74</v>
      </c>
      <c s="37">
        <v>60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66</v>
      </c>
      <c>
        <f>(M331*21)/100</f>
      </c>
      <c t="s">
        <v>27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660</v>
      </c>
    </row>
    <row r="334" spans="1:5" ht="12.75">
      <c r="A334" t="s">
        <v>58</v>
      </c>
      <c r="E334" s="39" t="s">
        <v>429</v>
      </c>
    </row>
    <row r="335" spans="1:16" ht="12.75">
      <c r="A335" t="s">
        <v>49</v>
      </c>
      <c s="34" t="s">
        <v>317</v>
      </c>
      <c s="34" t="s">
        <v>661</v>
      </c>
      <c s="35" t="s">
        <v>62</v>
      </c>
      <c s="6" t="s">
        <v>662</v>
      </c>
      <c s="36" t="s">
        <v>74</v>
      </c>
      <c s="37">
        <v>12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66</v>
      </c>
      <c>
        <f>(M335*21)/100</f>
      </c>
      <c t="s">
        <v>27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663</v>
      </c>
    </row>
    <row r="338" spans="1:5" ht="12.75">
      <c r="A338" t="s">
        <v>58</v>
      </c>
      <c r="E338" s="39" t="s">
        <v>429</v>
      </c>
    </row>
    <row r="339" spans="1:16" ht="12.75">
      <c r="A339" t="s">
        <v>49</v>
      </c>
      <c s="34" t="s">
        <v>320</v>
      </c>
      <c s="34" t="s">
        <v>664</v>
      </c>
      <c s="35" t="s">
        <v>62</v>
      </c>
      <c s="6" t="s">
        <v>665</v>
      </c>
      <c s="36" t="s">
        <v>74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66</v>
      </c>
      <c>
        <f>(M339*21)/100</f>
      </c>
      <c t="s">
        <v>27</v>
      </c>
    </row>
    <row r="340" spans="1:5" ht="12.75">
      <c r="A340" s="35" t="s">
        <v>55</v>
      </c>
      <c r="E340" s="39" t="s">
        <v>5</v>
      </c>
    </row>
    <row r="341" spans="1:5" ht="12.75">
      <c r="A341" s="35" t="s">
        <v>56</v>
      </c>
      <c r="E341" s="40" t="s">
        <v>666</v>
      </c>
    </row>
    <row r="342" spans="1:5" ht="12.75">
      <c r="A342" t="s">
        <v>58</v>
      </c>
      <c r="E342" s="39" t="s">
        <v>67</v>
      </c>
    </row>
    <row r="343" spans="1:16" ht="12.75">
      <c r="A343" t="s">
        <v>49</v>
      </c>
      <c s="34" t="s">
        <v>323</v>
      </c>
      <c s="34" t="s">
        <v>667</v>
      </c>
      <c s="35" t="s">
        <v>62</v>
      </c>
      <c s="6" t="s">
        <v>668</v>
      </c>
      <c s="36" t="s">
        <v>74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66</v>
      </c>
      <c>
        <f>(M343*21)/100</f>
      </c>
      <c t="s">
        <v>27</v>
      </c>
    </row>
    <row r="344" spans="1:5" ht="12.75">
      <c r="A344" s="35" t="s">
        <v>55</v>
      </c>
      <c r="E344" s="39" t="s">
        <v>5</v>
      </c>
    </row>
    <row r="345" spans="1:5" ht="12.75">
      <c r="A345" s="35" t="s">
        <v>56</v>
      </c>
      <c r="E345" s="40" t="s">
        <v>669</v>
      </c>
    </row>
    <row r="346" spans="1:5" ht="12.75">
      <c r="A346" t="s">
        <v>58</v>
      </c>
      <c r="E346" s="39" t="s">
        <v>67</v>
      </c>
    </row>
    <row r="347" spans="1:16" ht="12.75">
      <c r="A347" t="s">
        <v>49</v>
      </c>
      <c s="34" t="s">
        <v>326</v>
      </c>
      <c s="34" t="s">
        <v>670</v>
      </c>
      <c s="35" t="s">
        <v>62</v>
      </c>
      <c s="6" t="s">
        <v>671</v>
      </c>
      <c s="36" t="s">
        <v>188</v>
      </c>
      <c s="37">
        <v>80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66</v>
      </c>
      <c>
        <f>(M347*21)/100</f>
      </c>
      <c t="s">
        <v>27</v>
      </c>
    </row>
    <row r="348" spans="1:5" ht="12.75">
      <c r="A348" s="35" t="s">
        <v>55</v>
      </c>
      <c r="E348" s="39" t="s">
        <v>5</v>
      </c>
    </row>
    <row r="349" spans="1:5" ht="12.75">
      <c r="A349" s="35" t="s">
        <v>56</v>
      </c>
      <c r="E349" s="40" t="s">
        <v>672</v>
      </c>
    </row>
    <row r="350" spans="1:5" ht="12.75">
      <c r="A350" t="s">
        <v>58</v>
      </c>
      <c r="E350" s="39" t="s">
        <v>429</v>
      </c>
    </row>
    <row r="351" spans="1:16" ht="12.75">
      <c r="A351" t="s">
        <v>49</v>
      </c>
      <c s="34" t="s">
        <v>329</v>
      </c>
      <c s="34" t="s">
        <v>673</v>
      </c>
      <c s="35" t="s">
        <v>674</v>
      </c>
      <c s="6" t="s">
        <v>52</v>
      </c>
      <c s="36" t="s">
        <v>53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54</v>
      </c>
      <c>
        <f>(M351*21)/100</f>
      </c>
      <c t="s">
        <v>27</v>
      </c>
    </row>
    <row r="352" spans="1:5" ht="12.75">
      <c r="A352" s="35" t="s">
        <v>55</v>
      </c>
      <c r="E352" s="39" t="s">
        <v>5</v>
      </c>
    </row>
    <row r="353" spans="1:5" ht="12.75">
      <c r="A353" s="35" t="s">
        <v>56</v>
      </c>
      <c r="E353" s="40" t="s">
        <v>57</v>
      </c>
    </row>
    <row r="354" spans="1:5" ht="25.5">
      <c r="A354" t="s">
        <v>58</v>
      </c>
      <c r="E354" s="39" t="s">
        <v>59</v>
      </c>
    </row>
    <row r="355" spans="1:16" ht="12.75">
      <c r="A355" t="s">
        <v>49</v>
      </c>
      <c s="34" t="s">
        <v>332</v>
      </c>
      <c s="34" t="s">
        <v>675</v>
      </c>
      <c s="35" t="s">
        <v>62</v>
      </c>
      <c s="6" t="s">
        <v>676</v>
      </c>
      <c s="36" t="s">
        <v>243</v>
      </c>
      <c s="37">
        <v>4280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677</v>
      </c>
      <c>
        <f>(M355*21)/100</f>
      </c>
      <c t="s">
        <v>27</v>
      </c>
    </row>
    <row r="356" spans="1:5" ht="12.75">
      <c r="A356" s="35" t="s">
        <v>55</v>
      </c>
      <c r="E356" s="39" t="s">
        <v>5</v>
      </c>
    </row>
    <row r="357" spans="1:5" ht="12.75">
      <c r="A357" s="35" t="s">
        <v>56</v>
      </c>
      <c r="E357" s="40" t="s">
        <v>678</v>
      </c>
    </row>
    <row r="358" spans="1:5" ht="102">
      <c r="A358" t="s">
        <v>58</v>
      </c>
      <c r="E358" s="39" t="s">
        <v>679</v>
      </c>
    </row>
    <row r="359" spans="1:13" ht="12.75">
      <c r="A359" t="s">
        <v>46</v>
      </c>
      <c r="C359" s="31" t="s">
        <v>401</v>
      </c>
      <c r="E359" s="33" t="s">
        <v>402</v>
      </c>
      <c r="J359" s="32">
        <f>0</f>
      </c>
      <c s="32">
        <f>0</f>
      </c>
      <c s="32">
        <f>0+L360</f>
      </c>
      <c s="32">
        <f>0+M360</f>
      </c>
    </row>
    <row r="360" spans="1:16" ht="25.5">
      <c r="A360" t="s">
        <v>49</v>
      </c>
      <c s="34" t="s">
        <v>335</v>
      </c>
      <c s="34" t="s">
        <v>680</v>
      </c>
      <c s="35" t="s">
        <v>681</v>
      </c>
      <c s="6" t="s">
        <v>682</v>
      </c>
      <c s="36" t="s">
        <v>407</v>
      </c>
      <c s="37">
        <v>0.9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408</v>
      </c>
      <c>
        <f>(M360*21)/100</f>
      </c>
      <c t="s">
        <v>27</v>
      </c>
    </row>
    <row r="361" spans="1:5" ht="25.5">
      <c r="A361" s="35" t="s">
        <v>55</v>
      </c>
      <c r="E361" s="39" t="s">
        <v>409</v>
      </c>
    </row>
    <row r="362" spans="1:5" ht="12.75">
      <c r="A362" s="35" t="s">
        <v>56</v>
      </c>
      <c r="E362" s="40" t="s">
        <v>683</v>
      </c>
    </row>
    <row r="363" spans="1:5" ht="102">
      <c r="A363" t="s">
        <v>58</v>
      </c>
      <c r="E363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2085</v>
      </c>
      <c s="41">
        <f>Rekapitulace!C42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2085</v>
      </c>
      <c r="E4" s="26" t="s">
        <v>2086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COUNTIFS(L8:L82,"=0",A8:A82,"P")+COUNTIFS(L8:L82,"",A8:A82,"P")+SUM(Q8:Q82)</f>
      </c>
    </row>
    <row r="8" spans="1:13" ht="12.75">
      <c r="A8" t="s">
        <v>44</v>
      </c>
      <c r="C8" s="28" t="s">
        <v>2256</v>
      </c>
      <c r="E8" s="30" t="s">
        <v>2255</v>
      </c>
      <c r="J8" s="29">
        <f>0+J9+J18+J23+J28+J37+J46+J51+J56+J81</f>
      </c>
      <c s="29">
        <f>0+K9+K18+K23+K28+K37+K46+K51+K56+K81</f>
      </c>
      <c s="29">
        <f>0+L9+L18+L23+L28+L37+L46+L51+L56+L81</f>
      </c>
      <c s="29">
        <f>0+M9+M18+M23+M28+M37+M46+M51+M56+M81</f>
      </c>
    </row>
    <row r="9" spans="1:13" ht="12.75">
      <c r="A9" t="s">
        <v>46</v>
      </c>
      <c r="C9" s="31" t="s">
        <v>47</v>
      </c>
      <c r="E9" s="33" t="s">
        <v>1214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62</v>
      </c>
      <c s="34" t="s">
        <v>1925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2257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67</v>
      </c>
    </row>
    <row r="14" spans="1:16" ht="12.75">
      <c r="A14" t="s">
        <v>49</v>
      </c>
      <c s="34" t="s">
        <v>27</v>
      </c>
      <c s="34" t="s">
        <v>2258</v>
      </c>
      <c s="35" t="s">
        <v>5</v>
      </c>
      <c s="6" t="s">
        <v>2259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1225</v>
      </c>
      <c>
        <f>(M14*21)/100</f>
      </c>
      <c t="s">
        <v>27</v>
      </c>
    </row>
    <row r="15" spans="1:5" ht="12.75">
      <c r="A15" s="35" t="s">
        <v>55</v>
      </c>
      <c r="E15" s="39" t="s">
        <v>2260</v>
      </c>
    </row>
    <row r="16" spans="1:5" ht="12.75">
      <c r="A16" s="35" t="s">
        <v>56</v>
      </c>
      <c r="E16" s="40" t="s">
        <v>5</v>
      </c>
    </row>
    <row r="17" spans="1:5" ht="38.25">
      <c r="A17" t="s">
        <v>58</v>
      </c>
      <c r="E17" s="39" t="s">
        <v>2261</v>
      </c>
    </row>
    <row r="18" spans="1:13" ht="12.75">
      <c r="A18" t="s">
        <v>46</v>
      </c>
      <c r="C18" s="31" t="s">
        <v>102</v>
      </c>
      <c r="E18" s="33" t="s">
        <v>2090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2091</v>
      </c>
      <c s="35" t="s">
        <v>5</v>
      </c>
      <c s="6" t="s">
        <v>2092</v>
      </c>
      <c s="36" t="s">
        <v>427</v>
      </c>
      <c s="37">
        <v>1.9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55</v>
      </c>
      <c r="E20" s="39" t="s">
        <v>2262</v>
      </c>
    </row>
    <row r="21" spans="1:5" ht="12.75">
      <c r="A21" s="35" t="s">
        <v>56</v>
      </c>
      <c r="E21" s="40" t="s">
        <v>2263</v>
      </c>
    </row>
    <row r="22" spans="1:5" ht="12.75">
      <c r="A22" t="s">
        <v>58</v>
      </c>
      <c r="E22" s="39" t="s">
        <v>67</v>
      </c>
    </row>
    <row r="23" spans="1:13" ht="12.75">
      <c r="A23" t="s">
        <v>46</v>
      </c>
      <c r="C23" s="31" t="s">
        <v>114</v>
      </c>
      <c r="E23" s="33" t="s">
        <v>2264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75</v>
      </c>
      <c s="34" t="s">
        <v>2265</v>
      </c>
      <c s="35" t="s">
        <v>5</v>
      </c>
      <c s="6" t="s">
        <v>2266</v>
      </c>
      <c s="36" t="s">
        <v>427</v>
      </c>
      <c s="37">
        <v>1.9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66</v>
      </c>
      <c>
        <f>(M24*21)/100</f>
      </c>
      <c t="s">
        <v>27</v>
      </c>
    </row>
    <row r="25" spans="1:5" ht="12.75">
      <c r="A25" s="35" t="s">
        <v>55</v>
      </c>
      <c r="E25" s="39" t="s">
        <v>2262</v>
      </c>
    </row>
    <row r="26" spans="1:5" ht="12.75">
      <c r="A26" s="35" t="s">
        <v>56</v>
      </c>
      <c r="E26" s="40" t="s">
        <v>2263</v>
      </c>
    </row>
    <row r="27" spans="1:5" ht="12.75">
      <c r="A27" t="s">
        <v>58</v>
      </c>
      <c r="E27" s="39" t="s">
        <v>67</v>
      </c>
    </row>
    <row r="28" spans="1:13" ht="12.75">
      <c r="A28" t="s">
        <v>46</v>
      </c>
      <c r="C28" s="31" t="s">
        <v>79</v>
      </c>
      <c r="E28" s="33" t="s">
        <v>1614</v>
      </c>
      <c r="J28" s="32">
        <f>0</f>
      </c>
      <c s="32">
        <f>0</f>
      </c>
      <c s="32">
        <f>0+L29+L33</f>
      </c>
      <c s="32">
        <f>0+M29+M33</f>
      </c>
    </row>
    <row r="29" spans="1:16" ht="12.75">
      <c r="A29" t="s">
        <v>49</v>
      </c>
      <c s="34" t="s">
        <v>79</v>
      </c>
      <c s="34" t="s">
        <v>2267</v>
      </c>
      <c s="35" t="s">
        <v>5</v>
      </c>
      <c s="6" t="s">
        <v>2268</v>
      </c>
      <c s="36" t="s">
        <v>65</v>
      </c>
      <c s="37">
        <v>46.321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66</v>
      </c>
      <c>
        <f>(M29*21)/100</f>
      </c>
      <c t="s">
        <v>27</v>
      </c>
    </row>
    <row r="30" spans="1:5" ht="12.75">
      <c r="A30" s="35" t="s">
        <v>55</v>
      </c>
      <c r="E30" s="39" t="s">
        <v>2269</v>
      </c>
    </row>
    <row r="31" spans="1:5" ht="12.75">
      <c r="A31" s="35" t="s">
        <v>56</v>
      </c>
      <c r="E31" s="40" t="s">
        <v>2270</v>
      </c>
    </row>
    <row r="32" spans="1:5" ht="12.75">
      <c r="A32" t="s">
        <v>58</v>
      </c>
      <c r="E32" s="39" t="s">
        <v>67</v>
      </c>
    </row>
    <row r="33" spans="1:16" ht="12.75">
      <c r="A33" t="s">
        <v>49</v>
      </c>
      <c s="34" t="s">
        <v>60</v>
      </c>
      <c s="34" t="s">
        <v>2271</v>
      </c>
      <c s="35" t="s">
        <v>5</v>
      </c>
      <c s="6" t="s">
        <v>2272</v>
      </c>
      <c s="36" t="s">
        <v>427</v>
      </c>
      <c s="37">
        <v>0.9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66</v>
      </c>
      <c>
        <f>(M33*21)/100</f>
      </c>
      <c t="s">
        <v>27</v>
      </c>
    </row>
    <row r="34" spans="1:5" ht="12.75">
      <c r="A34" s="35" t="s">
        <v>55</v>
      </c>
      <c r="E34" s="39" t="s">
        <v>2262</v>
      </c>
    </row>
    <row r="35" spans="1:5" ht="12.75">
      <c r="A35" s="35" t="s">
        <v>56</v>
      </c>
      <c r="E35" s="40" t="s">
        <v>2273</v>
      </c>
    </row>
    <row r="36" spans="1:5" ht="12.75">
      <c r="A36" t="s">
        <v>58</v>
      </c>
      <c r="E36" s="39" t="s">
        <v>67</v>
      </c>
    </row>
    <row r="37" spans="1:13" ht="12.75">
      <c r="A37" t="s">
        <v>46</v>
      </c>
      <c r="C37" s="31" t="s">
        <v>70</v>
      </c>
      <c r="E37" s="33" t="s">
        <v>1254</v>
      </c>
      <c r="J37" s="32">
        <f>0</f>
      </c>
      <c s="32">
        <f>0</f>
      </c>
      <c s="32">
        <f>0+L38+L42</f>
      </c>
      <c s="32">
        <f>0+M38+M42</f>
      </c>
    </row>
    <row r="38" spans="1:16" ht="12.75">
      <c r="A38" t="s">
        <v>49</v>
      </c>
      <c s="34" t="s">
        <v>70</v>
      </c>
      <c s="34" t="s">
        <v>2274</v>
      </c>
      <c s="35" t="s">
        <v>5</v>
      </c>
      <c s="6" t="s">
        <v>2275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1225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76.5">
      <c r="A41" t="s">
        <v>58</v>
      </c>
      <c r="E41" s="39" t="s">
        <v>2276</v>
      </c>
    </row>
    <row r="42" spans="1:16" ht="12.75">
      <c r="A42" t="s">
        <v>49</v>
      </c>
      <c s="34" t="s">
        <v>86</v>
      </c>
      <c s="34" t="s">
        <v>2277</v>
      </c>
      <c s="35" t="s">
        <v>5</v>
      </c>
      <c s="6" t="s">
        <v>2278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1225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76.5">
      <c r="A45" t="s">
        <v>58</v>
      </c>
      <c r="E45" s="39" t="s">
        <v>2279</v>
      </c>
    </row>
    <row r="46" spans="1:13" ht="12.75">
      <c r="A46" t="s">
        <v>46</v>
      </c>
      <c r="C46" s="31" t="s">
        <v>293</v>
      </c>
      <c r="E46" s="33" t="s">
        <v>1284</v>
      </c>
      <c r="J46" s="32">
        <f>0</f>
      </c>
      <c s="32">
        <f>0</f>
      </c>
      <c s="32">
        <f>0+L47</f>
      </c>
      <c s="32">
        <f>0+M47</f>
      </c>
    </row>
    <row r="47" spans="1:16" ht="12.75">
      <c r="A47" t="s">
        <v>49</v>
      </c>
      <c s="34" t="s">
        <v>89</v>
      </c>
      <c s="34" t="s">
        <v>2280</v>
      </c>
      <c s="35" t="s">
        <v>5</v>
      </c>
      <c s="6" t="s">
        <v>2281</v>
      </c>
      <c s="36" t="s">
        <v>53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1225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51">
      <c r="A50" t="s">
        <v>58</v>
      </c>
      <c r="E50" s="39" t="s">
        <v>2282</v>
      </c>
    </row>
    <row r="51" spans="1:13" ht="12.75">
      <c r="A51" t="s">
        <v>46</v>
      </c>
      <c r="C51" s="31" t="s">
        <v>361</v>
      </c>
      <c r="E51" s="33" t="s">
        <v>2186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92</v>
      </c>
      <c s="34" t="s">
        <v>2283</v>
      </c>
      <c s="35" t="s">
        <v>5</v>
      </c>
      <c s="6" t="s">
        <v>2284</v>
      </c>
      <c s="36" t="s">
        <v>65</v>
      </c>
      <c s="37">
        <v>2.375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1225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2285</v>
      </c>
    </row>
    <row r="55" spans="1:5" ht="63.75">
      <c r="A55" t="s">
        <v>58</v>
      </c>
      <c r="E55" s="39" t="s">
        <v>2286</v>
      </c>
    </row>
    <row r="56" spans="1:13" ht="12.75">
      <c r="A56" t="s">
        <v>46</v>
      </c>
      <c r="C56" s="31" t="s">
        <v>1298</v>
      </c>
      <c r="E56" s="33" t="s">
        <v>1299</v>
      </c>
      <c r="J56" s="32">
        <f>0</f>
      </c>
      <c s="32">
        <f>0</f>
      </c>
      <c s="32">
        <f>0+L57+L61+L65+L69+L73+L77</f>
      </c>
      <c s="32">
        <f>0+M57+M61+M65+M69+M73+M77</f>
      </c>
    </row>
    <row r="57" spans="1:16" ht="12.75">
      <c r="A57" t="s">
        <v>49</v>
      </c>
      <c s="34" t="s">
        <v>96</v>
      </c>
      <c s="34" t="s">
        <v>2287</v>
      </c>
      <c s="35" t="s">
        <v>5</v>
      </c>
      <c s="6" t="s">
        <v>2288</v>
      </c>
      <c s="36" t="s">
        <v>74</v>
      </c>
      <c s="37">
        <v>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1225</v>
      </c>
      <c>
        <f>(M57*21)/100</f>
      </c>
      <c t="s">
        <v>27</v>
      </c>
    </row>
    <row r="58" spans="1:5" ht="12.75">
      <c r="A58" s="35" t="s">
        <v>55</v>
      </c>
      <c r="E58" s="39" t="s">
        <v>2289</v>
      </c>
    </row>
    <row r="59" spans="1:5" ht="12.75">
      <c r="A59" s="35" t="s">
        <v>56</v>
      </c>
      <c r="E59" s="40" t="s">
        <v>5</v>
      </c>
    </row>
    <row r="60" spans="1:5" ht="12.75">
      <c r="A60" t="s">
        <v>58</v>
      </c>
      <c r="E60" s="39" t="s">
        <v>2290</v>
      </c>
    </row>
    <row r="61" spans="1:16" ht="12.75">
      <c r="A61" t="s">
        <v>49</v>
      </c>
      <c s="34" t="s">
        <v>99</v>
      </c>
      <c s="34" t="s">
        <v>2291</v>
      </c>
      <c s="35" t="s">
        <v>5</v>
      </c>
      <c s="6" t="s">
        <v>2292</v>
      </c>
      <c s="36" t="s">
        <v>74</v>
      </c>
      <c s="37">
        <v>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1225</v>
      </c>
      <c>
        <f>(M61*21)/100</f>
      </c>
      <c t="s">
        <v>27</v>
      </c>
    </row>
    <row r="62" spans="1:5" ht="12.75">
      <c r="A62" s="35" t="s">
        <v>55</v>
      </c>
      <c r="E62" s="39" t="s">
        <v>2289</v>
      </c>
    </row>
    <row r="63" spans="1:5" ht="12.75">
      <c r="A63" s="35" t="s">
        <v>56</v>
      </c>
      <c r="E63" s="40" t="s">
        <v>5</v>
      </c>
    </row>
    <row r="64" spans="1:5" ht="12.75">
      <c r="A64" t="s">
        <v>58</v>
      </c>
      <c r="E64" s="39" t="s">
        <v>2290</v>
      </c>
    </row>
    <row r="65" spans="1:16" ht="12.75">
      <c r="A65" t="s">
        <v>49</v>
      </c>
      <c s="34" t="s">
        <v>102</v>
      </c>
      <c s="34" t="s">
        <v>2293</v>
      </c>
      <c s="35" t="s">
        <v>5</v>
      </c>
      <c s="6" t="s">
        <v>2294</v>
      </c>
      <c s="36" t="s">
        <v>74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1225</v>
      </c>
      <c>
        <f>(M65*21)/100</f>
      </c>
      <c t="s">
        <v>27</v>
      </c>
    </row>
    <row r="66" spans="1:5" ht="12.75">
      <c r="A66" s="35" t="s">
        <v>55</v>
      </c>
      <c r="E66" s="39" t="s">
        <v>2289</v>
      </c>
    </row>
    <row r="67" spans="1:5" ht="12.75">
      <c r="A67" s="35" t="s">
        <v>56</v>
      </c>
      <c r="E67" s="40" t="s">
        <v>5</v>
      </c>
    </row>
    <row r="68" spans="1:5" ht="12.75">
      <c r="A68" t="s">
        <v>58</v>
      </c>
      <c r="E68" s="39" t="s">
        <v>2295</v>
      </c>
    </row>
    <row r="69" spans="1:16" ht="12.75">
      <c r="A69" t="s">
        <v>49</v>
      </c>
      <c s="34" t="s">
        <v>105</v>
      </c>
      <c s="34" t="s">
        <v>2296</v>
      </c>
      <c s="35" t="s">
        <v>5</v>
      </c>
      <c s="6" t="s">
        <v>2297</v>
      </c>
      <c s="36" t="s">
        <v>74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1225</v>
      </c>
      <c>
        <f>(M69*21)/100</f>
      </c>
      <c t="s">
        <v>27</v>
      </c>
    </row>
    <row r="70" spans="1:5" ht="12.75">
      <c r="A70" s="35" t="s">
        <v>55</v>
      </c>
      <c r="E70" s="39" t="s">
        <v>2289</v>
      </c>
    </row>
    <row r="71" spans="1:5" ht="12.75">
      <c r="A71" s="35" t="s">
        <v>56</v>
      </c>
      <c r="E71" s="40" t="s">
        <v>5</v>
      </c>
    </row>
    <row r="72" spans="1:5" ht="12.75">
      <c r="A72" t="s">
        <v>58</v>
      </c>
      <c r="E72" s="39" t="s">
        <v>2298</v>
      </c>
    </row>
    <row r="73" spans="1:16" ht="12.75">
      <c r="A73" t="s">
        <v>49</v>
      </c>
      <c s="34" t="s">
        <v>108</v>
      </c>
      <c s="34" t="s">
        <v>2299</v>
      </c>
      <c s="35" t="s">
        <v>5</v>
      </c>
      <c s="6" t="s">
        <v>2300</v>
      </c>
      <c s="36" t="s">
        <v>74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1225</v>
      </c>
      <c>
        <f>(M73*21)/100</f>
      </c>
      <c t="s">
        <v>27</v>
      </c>
    </row>
    <row r="74" spans="1:5" ht="12.75">
      <c r="A74" s="35" t="s">
        <v>55</v>
      </c>
      <c r="E74" s="39" t="s">
        <v>2289</v>
      </c>
    </row>
    <row r="75" spans="1:5" ht="12.75">
      <c r="A75" s="35" t="s">
        <v>56</v>
      </c>
      <c r="E75" s="40" t="s">
        <v>5</v>
      </c>
    </row>
    <row r="76" spans="1:5" ht="12.75">
      <c r="A76" t="s">
        <v>58</v>
      </c>
      <c r="E76" s="39" t="s">
        <v>2298</v>
      </c>
    </row>
    <row r="77" spans="1:16" ht="12.75">
      <c r="A77" t="s">
        <v>49</v>
      </c>
      <c s="34" t="s">
        <v>111</v>
      </c>
      <c s="34" t="s">
        <v>2301</v>
      </c>
      <c s="35" t="s">
        <v>5</v>
      </c>
      <c s="6" t="s">
        <v>2302</v>
      </c>
      <c s="36" t="s">
        <v>74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1225</v>
      </c>
      <c>
        <f>(M77*21)/100</f>
      </c>
      <c t="s">
        <v>27</v>
      </c>
    </row>
    <row r="78" spans="1:5" ht="12.75">
      <c r="A78" s="35" t="s">
        <v>55</v>
      </c>
      <c r="E78" s="39" t="s">
        <v>2289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2298</v>
      </c>
    </row>
    <row r="81" spans="1:13" ht="12.75">
      <c r="A81" t="s">
        <v>46</v>
      </c>
      <c r="C81" s="31" t="s">
        <v>401</v>
      </c>
      <c r="E81" s="33" t="s">
        <v>402</v>
      </c>
      <c r="J81" s="32">
        <f>0</f>
      </c>
      <c s="32">
        <f>0</f>
      </c>
      <c s="32">
        <f>0+L82</f>
      </c>
      <c s="32">
        <f>0+M82</f>
      </c>
    </row>
    <row r="82" spans="1:16" ht="25.5">
      <c r="A82" t="s">
        <v>49</v>
      </c>
      <c s="34" t="s">
        <v>114</v>
      </c>
      <c s="34" t="s">
        <v>2303</v>
      </c>
      <c s="35" t="s">
        <v>2304</v>
      </c>
      <c s="6" t="s">
        <v>2305</v>
      </c>
      <c s="36" t="s">
        <v>407</v>
      </c>
      <c s="37">
        <v>2.133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408</v>
      </c>
      <c>
        <f>(M82*21)/100</f>
      </c>
      <c t="s">
        <v>27</v>
      </c>
    </row>
    <row r="83" spans="1:5" ht="25.5">
      <c r="A83" s="35" t="s">
        <v>55</v>
      </c>
      <c r="E83" s="39" t="s">
        <v>409</v>
      </c>
    </row>
    <row r="84" spans="1:5" ht="12.75">
      <c r="A84" s="35" t="s">
        <v>56</v>
      </c>
      <c r="E84" s="40" t="s">
        <v>2306</v>
      </c>
    </row>
    <row r="85" spans="1:5" ht="102">
      <c r="A85" t="s">
        <v>58</v>
      </c>
      <c r="E85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2307</v>
      </c>
      <c s="41">
        <f>Rekapitulace!C47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2307</v>
      </c>
      <c r="E4" s="26" t="s">
        <v>2308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2311</v>
      </c>
      <c r="E8" s="30" t="s">
        <v>2310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70</v>
      </c>
      <c r="E9" s="33" t="s">
        <v>2082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126</v>
      </c>
      <c s="34" t="s">
        <v>2312</v>
      </c>
      <c s="35" t="s">
        <v>5</v>
      </c>
      <c s="6" t="s">
        <v>2313</v>
      </c>
      <c s="36" t="s">
        <v>407</v>
      </c>
      <c s="37">
        <v>0.52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2314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2315</v>
      </c>
    </row>
    <row r="13" spans="1:5" ht="12.75">
      <c r="A13" t="s">
        <v>58</v>
      </c>
      <c r="E13" s="39" t="s">
        <v>429</v>
      </c>
    </row>
    <row r="14" spans="1:16" ht="12.75">
      <c r="A14" t="s">
        <v>49</v>
      </c>
      <c s="34" t="s">
        <v>129</v>
      </c>
      <c s="34" t="s">
        <v>2316</v>
      </c>
      <c s="35" t="s">
        <v>5</v>
      </c>
      <c s="6" t="s">
        <v>2317</v>
      </c>
      <c s="36" t="s">
        <v>65</v>
      </c>
      <c s="37">
        <v>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2314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2318</v>
      </c>
    </row>
    <row r="17" spans="1:5" ht="12.75">
      <c r="A17" t="s">
        <v>58</v>
      </c>
      <c r="E17" s="39" t="s">
        <v>429</v>
      </c>
    </row>
    <row r="18" spans="1:13" ht="12.75">
      <c r="A18" t="s">
        <v>46</v>
      </c>
      <c r="C18" s="31" t="s">
        <v>347</v>
      </c>
      <c r="E18" s="33" t="s">
        <v>2319</v>
      </c>
      <c r="J18" s="32">
        <f>0</f>
      </c>
      <c s="32">
        <f>0</f>
      </c>
      <c s="32">
        <f>0+L19+L23+L27+L31+L35+L39+L43+L47+L51+L55+L59+L63+L67+L71+L75+L79+L83+L87+L91+L95</f>
      </c>
      <c s="32">
        <f>0+M19+M23+M27+M31+M35+M39+M43+M47+M51+M55+M59+M63+M67+M71+M75+M79+M83+M87+M91+M95</f>
      </c>
    </row>
    <row r="19" spans="1:16" ht="12.75">
      <c r="A19" t="s">
        <v>49</v>
      </c>
      <c s="34" t="s">
        <v>62</v>
      </c>
      <c s="34" t="s">
        <v>2320</v>
      </c>
      <c s="35" t="s">
        <v>5</v>
      </c>
      <c s="6" t="s">
        <v>2321</v>
      </c>
      <c s="36" t="s">
        <v>65</v>
      </c>
      <c s="37">
        <v>0.21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2322</v>
      </c>
      <c>
        <f>(M19*21)/100</f>
      </c>
      <c t="s">
        <v>27</v>
      </c>
    </row>
    <row r="20" spans="1:5" ht="12.75">
      <c r="A20" s="35" t="s">
        <v>55</v>
      </c>
      <c r="E20" s="39" t="s">
        <v>2323</v>
      </c>
    </row>
    <row r="21" spans="1:5" ht="12.75">
      <c r="A21" s="35" t="s">
        <v>56</v>
      </c>
      <c r="E21" s="40" t="s">
        <v>2324</v>
      </c>
    </row>
    <row r="22" spans="1:5" ht="76.5">
      <c r="A22" t="s">
        <v>58</v>
      </c>
      <c r="E22" s="39" t="s">
        <v>2325</v>
      </c>
    </row>
    <row r="23" spans="1:16" ht="12.75">
      <c r="A23" t="s">
        <v>49</v>
      </c>
      <c s="34" t="s">
        <v>27</v>
      </c>
      <c s="34" t="s">
        <v>2326</v>
      </c>
      <c s="35" t="s">
        <v>5</v>
      </c>
      <c s="6" t="s">
        <v>2327</v>
      </c>
      <c s="36" t="s">
        <v>65</v>
      </c>
      <c s="37">
        <v>0.153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2322</v>
      </c>
      <c>
        <f>(M23*21)/100</f>
      </c>
      <c t="s">
        <v>27</v>
      </c>
    </row>
    <row r="24" spans="1:5" ht="12.75">
      <c r="A24" s="35" t="s">
        <v>55</v>
      </c>
      <c r="E24" s="39" t="s">
        <v>2328</v>
      </c>
    </row>
    <row r="25" spans="1:5" ht="12.75">
      <c r="A25" s="35" t="s">
        <v>56</v>
      </c>
      <c r="E25" s="40" t="s">
        <v>2324</v>
      </c>
    </row>
    <row r="26" spans="1:5" ht="76.5">
      <c r="A26" t="s">
        <v>58</v>
      </c>
      <c r="E26" s="39" t="s">
        <v>2325</v>
      </c>
    </row>
    <row r="27" spans="1:16" ht="12.75">
      <c r="A27" t="s">
        <v>49</v>
      </c>
      <c s="34" t="s">
        <v>26</v>
      </c>
      <c s="34" t="s">
        <v>2329</v>
      </c>
      <c s="35" t="s">
        <v>5</v>
      </c>
      <c s="6" t="s">
        <v>2330</v>
      </c>
      <c s="36" t="s">
        <v>65</v>
      </c>
      <c s="37">
        <v>0.404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2322</v>
      </c>
      <c>
        <f>(M27*21)/100</f>
      </c>
      <c t="s">
        <v>27</v>
      </c>
    </row>
    <row r="28" spans="1:5" ht="12.75">
      <c r="A28" s="35" t="s">
        <v>55</v>
      </c>
      <c r="E28" s="39" t="s">
        <v>2331</v>
      </c>
    </row>
    <row r="29" spans="1:5" ht="12.75">
      <c r="A29" s="35" t="s">
        <v>56</v>
      </c>
      <c r="E29" s="40" t="s">
        <v>2324</v>
      </c>
    </row>
    <row r="30" spans="1:5" ht="76.5">
      <c r="A30" t="s">
        <v>58</v>
      </c>
      <c r="E30" s="39" t="s">
        <v>2325</v>
      </c>
    </row>
    <row r="31" spans="1:16" ht="12.75">
      <c r="A31" t="s">
        <v>49</v>
      </c>
      <c s="34" t="s">
        <v>75</v>
      </c>
      <c s="34" t="s">
        <v>2332</v>
      </c>
      <c s="35" t="s">
        <v>5</v>
      </c>
      <c s="6" t="s">
        <v>2330</v>
      </c>
      <c s="36" t="s">
        <v>65</v>
      </c>
      <c s="37">
        <v>0.37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2322</v>
      </c>
      <c>
        <f>(M31*21)/100</f>
      </c>
      <c t="s">
        <v>27</v>
      </c>
    </row>
    <row r="32" spans="1:5" ht="12.75">
      <c r="A32" s="35" t="s">
        <v>55</v>
      </c>
      <c r="E32" s="39" t="s">
        <v>2333</v>
      </c>
    </row>
    <row r="33" spans="1:5" ht="12.75">
      <c r="A33" s="35" t="s">
        <v>56</v>
      </c>
      <c r="E33" s="40" t="s">
        <v>2324</v>
      </c>
    </row>
    <row r="34" spans="1:5" ht="76.5">
      <c r="A34" t="s">
        <v>58</v>
      </c>
      <c r="E34" s="39" t="s">
        <v>2325</v>
      </c>
    </row>
    <row r="35" spans="1:16" ht="12.75">
      <c r="A35" t="s">
        <v>49</v>
      </c>
      <c s="34" t="s">
        <v>79</v>
      </c>
      <c s="34" t="s">
        <v>2334</v>
      </c>
      <c s="35" t="s">
        <v>5</v>
      </c>
      <c s="6" t="s">
        <v>2335</v>
      </c>
      <c s="36" t="s">
        <v>65</v>
      </c>
      <c s="37">
        <v>0.37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2322</v>
      </c>
      <c>
        <f>(M35*21)/100</f>
      </c>
      <c t="s">
        <v>27</v>
      </c>
    </row>
    <row r="36" spans="1:5" ht="12.75">
      <c r="A36" s="35" t="s">
        <v>55</v>
      </c>
      <c r="E36" s="39" t="s">
        <v>2336</v>
      </c>
    </row>
    <row r="37" spans="1:5" ht="12.75">
      <c r="A37" s="35" t="s">
        <v>56</v>
      </c>
      <c r="E37" s="40" t="s">
        <v>2324</v>
      </c>
    </row>
    <row r="38" spans="1:5" ht="76.5">
      <c r="A38" t="s">
        <v>58</v>
      </c>
      <c r="E38" s="39" t="s">
        <v>2325</v>
      </c>
    </row>
    <row r="39" spans="1:16" ht="12.75">
      <c r="A39" t="s">
        <v>49</v>
      </c>
      <c s="34" t="s">
        <v>60</v>
      </c>
      <c s="34" t="s">
        <v>2337</v>
      </c>
      <c s="35" t="s">
        <v>5</v>
      </c>
      <c s="6" t="s">
        <v>2335</v>
      </c>
      <c s="36" t="s">
        <v>65</v>
      </c>
      <c s="37">
        <v>0.202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2322</v>
      </c>
      <c>
        <f>(M39*21)/100</f>
      </c>
      <c t="s">
        <v>27</v>
      </c>
    </row>
    <row r="40" spans="1:5" ht="12.75">
      <c r="A40" s="35" t="s">
        <v>55</v>
      </c>
      <c r="E40" s="39" t="s">
        <v>2338</v>
      </c>
    </row>
    <row r="41" spans="1:5" ht="12.75">
      <c r="A41" s="35" t="s">
        <v>56</v>
      </c>
      <c r="E41" s="40" t="s">
        <v>2324</v>
      </c>
    </row>
    <row r="42" spans="1:5" ht="76.5">
      <c r="A42" t="s">
        <v>58</v>
      </c>
      <c r="E42" s="39" t="s">
        <v>2325</v>
      </c>
    </row>
    <row r="43" spans="1:16" ht="12.75">
      <c r="A43" t="s">
        <v>49</v>
      </c>
      <c s="34" t="s">
        <v>70</v>
      </c>
      <c s="34" t="s">
        <v>2339</v>
      </c>
      <c s="35" t="s">
        <v>5</v>
      </c>
      <c s="6" t="s">
        <v>2335</v>
      </c>
      <c s="36" t="s">
        <v>65</v>
      </c>
      <c s="37">
        <v>0.202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2322</v>
      </c>
      <c>
        <f>(M43*21)/100</f>
      </c>
      <c t="s">
        <v>27</v>
      </c>
    </row>
    <row r="44" spans="1:5" ht="12.75">
      <c r="A44" s="35" t="s">
        <v>55</v>
      </c>
      <c r="E44" s="39" t="s">
        <v>2340</v>
      </c>
    </row>
    <row r="45" spans="1:5" ht="12.75">
      <c r="A45" s="35" t="s">
        <v>56</v>
      </c>
      <c r="E45" s="40" t="s">
        <v>2324</v>
      </c>
    </row>
    <row r="46" spans="1:5" ht="76.5">
      <c r="A46" t="s">
        <v>58</v>
      </c>
      <c r="E46" s="39" t="s">
        <v>2325</v>
      </c>
    </row>
    <row r="47" spans="1:16" ht="12.75">
      <c r="A47" t="s">
        <v>49</v>
      </c>
      <c s="34" t="s">
        <v>86</v>
      </c>
      <c s="34" t="s">
        <v>2341</v>
      </c>
      <c s="35" t="s">
        <v>5</v>
      </c>
      <c s="6" t="s">
        <v>2342</v>
      </c>
      <c s="36" t="s">
        <v>65</v>
      </c>
      <c s="37">
        <v>0.403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2322</v>
      </c>
      <c>
        <f>(M47*21)/100</f>
      </c>
      <c t="s">
        <v>27</v>
      </c>
    </row>
    <row r="48" spans="1:5" ht="12.75">
      <c r="A48" s="35" t="s">
        <v>55</v>
      </c>
      <c r="E48" s="39" t="s">
        <v>2343</v>
      </c>
    </row>
    <row r="49" spans="1:5" ht="12.75">
      <c r="A49" s="35" t="s">
        <v>56</v>
      </c>
      <c r="E49" s="40" t="s">
        <v>2324</v>
      </c>
    </row>
    <row r="50" spans="1:5" ht="76.5">
      <c r="A50" t="s">
        <v>58</v>
      </c>
      <c r="E50" s="39" t="s">
        <v>2325</v>
      </c>
    </row>
    <row r="51" spans="1:16" ht="12.75">
      <c r="A51" t="s">
        <v>49</v>
      </c>
      <c s="34" t="s">
        <v>89</v>
      </c>
      <c s="34" t="s">
        <v>2344</v>
      </c>
      <c s="35" t="s">
        <v>5</v>
      </c>
      <c s="6" t="s">
        <v>2345</v>
      </c>
      <c s="36" t="s">
        <v>65</v>
      </c>
      <c s="37">
        <v>1.584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2322</v>
      </c>
      <c>
        <f>(M51*21)/100</f>
      </c>
      <c t="s">
        <v>27</v>
      </c>
    </row>
    <row r="52" spans="1:5" ht="12.75">
      <c r="A52" s="35" t="s">
        <v>55</v>
      </c>
      <c r="E52" s="39" t="s">
        <v>2346</v>
      </c>
    </row>
    <row r="53" spans="1:5" ht="12.75">
      <c r="A53" s="35" t="s">
        <v>56</v>
      </c>
      <c r="E53" s="40" t="s">
        <v>2324</v>
      </c>
    </row>
    <row r="54" spans="1:5" ht="76.5">
      <c r="A54" t="s">
        <v>58</v>
      </c>
      <c r="E54" s="39" t="s">
        <v>2325</v>
      </c>
    </row>
    <row r="55" spans="1:16" ht="12.75">
      <c r="A55" t="s">
        <v>49</v>
      </c>
      <c s="34" t="s">
        <v>92</v>
      </c>
      <c s="34" t="s">
        <v>2347</v>
      </c>
      <c s="35" t="s">
        <v>5</v>
      </c>
      <c s="6" t="s">
        <v>2345</v>
      </c>
      <c s="36" t="s">
        <v>65</v>
      </c>
      <c s="37">
        <v>0.233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2322</v>
      </c>
      <c>
        <f>(M55*21)/100</f>
      </c>
      <c t="s">
        <v>27</v>
      </c>
    </row>
    <row r="56" spans="1:5" ht="12.75">
      <c r="A56" s="35" t="s">
        <v>55</v>
      </c>
      <c r="E56" s="39" t="s">
        <v>2348</v>
      </c>
    </row>
    <row r="57" spans="1:5" ht="12.75">
      <c r="A57" s="35" t="s">
        <v>56</v>
      </c>
      <c r="E57" s="40" t="s">
        <v>2324</v>
      </c>
    </row>
    <row r="58" spans="1:5" ht="76.5">
      <c r="A58" t="s">
        <v>58</v>
      </c>
      <c r="E58" s="39" t="s">
        <v>2325</v>
      </c>
    </row>
    <row r="59" spans="1:16" ht="12.75">
      <c r="A59" t="s">
        <v>49</v>
      </c>
      <c s="34" t="s">
        <v>96</v>
      </c>
      <c s="34" t="s">
        <v>2349</v>
      </c>
      <c s="35" t="s">
        <v>5</v>
      </c>
      <c s="6" t="s">
        <v>2345</v>
      </c>
      <c s="36" t="s">
        <v>65</v>
      </c>
      <c s="37">
        <v>0.154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2322</v>
      </c>
      <c>
        <f>(M59*21)/100</f>
      </c>
      <c t="s">
        <v>27</v>
      </c>
    </row>
    <row r="60" spans="1:5" ht="12.75">
      <c r="A60" s="35" t="s">
        <v>55</v>
      </c>
      <c r="E60" s="39" t="s">
        <v>2350</v>
      </c>
    </row>
    <row r="61" spans="1:5" ht="12.75">
      <c r="A61" s="35" t="s">
        <v>56</v>
      </c>
      <c r="E61" s="40" t="s">
        <v>2324</v>
      </c>
    </row>
    <row r="62" spans="1:5" ht="76.5">
      <c r="A62" t="s">
        <v>58</v>
      </c>
      <c r="E62" s="39" t="s">
        <v>2325</v>
      </c>
    </row>
    <row r="63" spans="1:16" ht="12.75">
      <c r="A63" t="s">
        <v>49</v>
      </c>
      <c s="34" t="s">
        <v>99</v>
      </c>
      <c s="34" t="s">
        <v>2351</v>
      </c>
      <c s="35" t="s">
        <v>5</v>
      </c>
      <c s="6" t="s">
        <v>2345</v>
      </c>
      <c s="36" t="s">
        <v>65</v>
      </c>
      <c s="37">
        <v>0.918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2322</v>
      </c>
      <c>
        <f>(M63*21)/100</f>
      </c>
      <c t="s">
        <v>27</v>
      </c>
    </row>
    <row r="64" spans="1:5" ht="12.75">
      <c r="A64" s="35" t="s">
        <v>55</v>
      </c>
      <c r="E64" s="39" t="s">
        <v>2352</v>
      </c>
    </row>
    <row r="65" spans="1:5" ht="12.75">
      <c r="A65" s="35" t="s">
        <v>56</v>
      </c>
      <c r="E65" s="40" t="s">
        <v>2324</v>
      </c>
    </row>
    <row r="66" spans="1:5" ht="76.5">
      <c r="A66" t="s">
        <v>58</v>
      </c>
      <c r="E66" s="39" t="s">
        <v>2325</v>
      </c>
    </row>
    <row r="67" spans="1:16" ht="12.75">
      <c r="A67" t="s">
        <v>49</v>
      </c>
      <c s="34" t="s">
        <v>102</v>
      </c>
      <c s="34" t="s">
        <v>2353</v>
      </c>
      <c s="35" t="s">
        <v>5</v>
      </c>
      <c s="6" t="s">
        <v>2354</v>
      </c>
      <c s="36" t="s">
        <v>65</v>
      </c>
      <c s="37">
        <v>0.312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2322</v>
      </c>
      <c>
        <f>(M67*21)/100</f>
      </c>
      <c t="s">
        <v>27</v>
      </c>
    </row>
    <row r="68" spans="1:5" ht="12.75">
      <c r="A68" s="35" t="s">
        <v>55</v>
      </c>
      <c r="E68" s="39" t="s">
        <v>2355</v>
      </c>
    </row>
    <row r="69" spans="1:5" ht="12.75">
      <c r="A69" s="35" t="s">
        <v>56</v>
      </c>
      <c r="E69" s="40" t="s">
        <v>2324</v>
      </c>
    </row>
    <row r="70" spans="1:5" ht="76.5">
      <c r="A70" t="s">
        <v>58</v>
      </c>
      <c r="E70" s="39" t="s">
        <v>2325</v>
      </c>
    </row>
    <row r="71" spans="1:16" ht="12.75">
      <c r="A71" t="s">
        <v>49</v>
      </c>
      <c s="34" t="s">
        <v>105</v>
      </c>
      <c s="34" t="s">
        <v>2356</v>
      </c>
      <c s="35" t="s">
        <v>5</v>
      </c>
      <c s="6" t="s">
        <v>2357</v>
      </c>
      <c s="36" t="s">
        <v>65</v>
      </c>
      <c s="37">
        <v>0.276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2322</v>
      </c>
      <c>
        <f>(M71*21)/100</f>
      </c>
      <c t="s">
        <v>27</v>
      </c>
    </row>
    <row r="72" spans="1:5" ht="12.75">
      <c r="A72" s="35" t="s">
        <v>55</v>
      </c>
      <c r="E72" s="39" t="s">
        <v>2358</v>
      </c>
    </row>
    <row r="73" spans="1:5" ht="12.75">
      <c r="A73" s="35" t="s">
        <v>56</v>
      </c>
      <c r="E73" s="40" t="s">
        <v>2324</v>
      </c>
    </row>
    <row r="74" spans="1:5" ht="76.5">
      <c r="A74" t="s">
        <v>58</v>
      </c>
      <c r="E74" s="39" t="s">
        <v>2325</v>
      </c>
    </row>
    <row r="75" spans="1:16" ht="12.75">
      <c r="A75" t="s">
        <v>49</v>
      </c>
      <c s="34" t="s">
        <v>108</v>
      </c>
      <c s="34" t="s">
        <v>2359</v>
      </c>
      <c s="35" t="s">
        <v>5</v>
      </c>
      <c s="6" t="s">
        <v>2357</v>
      </c>
      <c s="36" t="s">
        <v>65</v>
      </c>
      <c s="37">
        <v>0.276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2322</v>
      </c>
      <c>
        <f>(M75*21)/100</f>
      </c>
      <c t="s">
        <v>27</v>
      </c>
    </row>
    <row r="76" spans="1:5" ht="12.75">
      <c r="A76" s="35" t="s">
        <v>55</v>
      </c>
      <c r="E76" s="39" t="s">
        <v>2360</v>
      </c>
    </row>
    <row r="77" spans="1:5" ht="12.75">
      <c r="A77" s="35" t="s">
        <v>56</v>
      </c>
      <c r="E77" s="40" t="s">
        <v>2324</v>
      </c>
    </row>
    <row r="78" spans="1:5" ht="76.5">
      <c r="A78" t="s">
        <v>58</v>
      </c>
      <c r="E78" s="39" t="s">
        <v>2325</v>
      </c>
    </row>
    <row r="79" spans="1:16" ht="12.75">
      <c r="A79" t="s">
        <v>49</v>
      </c>
      <c s="34" t="s">
        <v>111</v>
      </c>
      <c s="34" t="s">
        <v>2361</v>
      </c>
      <c s="35" t="s">
        <v>5</v>
      </c>
      <c s="6" t="s">
        <v>2357</v>
      </c>
      <c s="36" t="s">
        <v>65</v>
      </c>
      <c s="37">
        <v>0.27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2322</v>
      </c>
      <c>
        <f>(M79*21)/100</f>
      </c>
      <c t="s">
        <v>27</v>
      </c>
    </row>
    <row r="80" spans="1:5" ht="12.75">
      <c r="A80" s="35" t="s">
        <v>55</v>
      </c>
      <c r="E80" s="39" t="s">
        <v>2362</v>
      </c>
    </row>
    <row r="81" spans="1:5" ht="12.75">
      <c r="A81" s="35" t="s">
        <v>56</v>
      </c>
      <c r="E81" s="40" t="s">
        <v>2324</v>
      </c>
    </row>
    <row r="82" spans="1:5" ht="76.5">
      <c r="A82" t="s">
        <v>58</v>
      </c>
      <c r="E82" s="39" t="s">
        <v>2325</v>
      </c>
    </row>
    <row r="83" spans="1:16" ht="12.75">
      <c r="A83" t="s">
        <v>49</v>
      </c>
      <c s="34" t="s">
        <v>114</v>
      </c>
      <c s="34" t="s">
        <v>2363</v>
      </c>
      <c s="35" t="s">
        <v>5</v>
      </c>
      <c s="6" t="s">
        <v>2357</v>
      </c>
      <c s="36" t="s">
        <v>65</v>
      </c>
      <c s="37">
        <v>0.54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2322</v>
      </c>
      <c>
        <f>(M83*21)/100</f>
      </c>
      <c t="s">
        <v>27</v>
      </c>
    </row>
    <row r="84" spans="1:5" ht="12.75">
      <c r="A84" s="35" t="s">
        <v>55</v>
      </c>
      <c r="E84" s="39" t="s">
        <v>2364</v>
      </c>
    </row>
    <row r="85" spans="1:5" ht="12.75">
      <c r="A85" s="35" t="s">
        <v>56</v>
      </c>
      <c r="E85" s="40" t="s">
        <v>2324</v>
      </c>
    </row>
    <row r="86" spans="1:5" ht="76.5">
      <c r="A86" t="s">
        <v>58</v>
      </c>
      <c r="E86" s="39" t="s">
        <v>2325</v>
      </c>
    </row>
    <row r="87" spans="1:16" ht="12.75">
      <c r="A87" t="s">
        <v>49</v>
      </c>
      <c s="34" t="s">
        <v>117</v>
      </c>
      <c s="34" t="s">
        <v>2365</v>
      </c>
      <c s="35" t="s">
        <v>5</v>
      </c>
      <c s="6" t="s">
        <v>2357</v>
      </c>
      <c s="36" t="s">
        <v>65</v>
      </c>
      <c s="37">
        <v>2.442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2322</v>
      </c>
      <c>
        <f>(M87*21)/100</f>
      </c>
      <c t="s">
        <v>27</v>
      </c>
    </row>
    <row r="88" spans="1:5" ht="12.75">
      <c r="A88" s="35" t="s">
        <v>55</v>
      </c>
      <c r="E88" s="39" t="s">
        <v>2366</v>
      </c>
    </row>
    <row r="89" spans="1:5" ht="12.75">
      <c r="A89" s="35" t="s">
        <v>56</v>
      </c>
      <c r="E89" s="40" t="s">
        <v>2324</v>
      </c>
    </row>
    <row r="90" spans="1:5" ht="76.5">
      <c r="A90" t="s">
        <v>58</v>
      </c>
      <c r="E90" s="39" t="s">
        <v>2325</v>
      </c>
    </row>
    <row r="91" spans="1:16" ht="12.75">
      <c r="A91" t="s">
        <v>49</v>
      </c>
      <c s="34" t="s">
        <v>120</v>
      </c>
      <c s="34" t="s">
        <v>2367</v>
      </c>
      <c s="35" t="s">
        <v>62</v>
      </c>
      <c s="6" t="s">
        <v>2368</v>
      </c>
      <c s="36" t="s">
        <v>2075</v>
      </c>
      <c s="37">
        <v>17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2369</v>
      </c>
      <c>
        <f>(M91*21)/100</f>
      </c>
      <c t="s">
        <v>27</v>
      </c>
    </row>
    <row r="92" spans="1:5" ht="12.75">
      <c r="A92" s="35" t="s">
        <v>55</v>
      </c>
      <c r="E92" s="39" t="s">
        <v>2370</v>
      </c>
    </row>
    <row r="93" spans="1:5" ht="12.75">
      <c r="A93" s="35" t="s">
        <v>56</v>
      </c>
      <c r="E93" s="40" t="s">
        <v>2324</v>
      </c>
    </row>
    <row r="94" spans="1:5" ht="51">
      <c r="A94" t="s">
        <v>58</v>
      </c>
      <c r="E94" s="39" t="s">
        <v>2371</v>
      </c>
    </row>
    <row r="95" spans="1:16" ht="12.75">
      <c r="A95" t="s">
        <v>49</v>
      </c>
      <c s="34" t="s">
        <v>123</v>
      </c>
      <c s="34" t="s">
        <v>2372</v>
      </c>
      <c s="35" t="s">
        <v>62</v>
      </c>
      <c s="6" t="s">
        <v>2373</v>
      </c>
      <c s="36" t="s">
        <v>2075</v>
      </c>
      <c s="37">
        <v>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2369</v>
      </c>
      <c>
        <f>(M95*21)/100</f>
      </c>
      <c t="s">
        <v>27</v>
      </c>
    </row>
    <row r="96" spans="1:5" ht="12.75">
      <c r="A96" s="35" t="s">
        <v>55</v>
      </c>
      <c r="E96" s="39" t="s">
        <v>2374</v>
      </c>
    </row>
    <row r="97" spans="1:5" ht="12.75">
      <c r="A97" s="35" t="s">
        <v>56</v>
      </c>
      <c r="E97" s="40" t="s">
        <v>2375</v>
      </c>
    </row>
    <row r="98" spans="1:5" ht="25.5">
      <c r="A98" t="s">
        <v>58</v>
      </c>
      <c r="E98" s="39" t="s">
        <v>2376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2377</v>
      </c>
      <c s="41">
        <f>Rekapitulace!C49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2377</v>
      </c>
      <c r="E4" s="26" t="s">
        <v>2378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COUNTIFS(L8:L137,"=0",A8:A137,"P")+COUNTIFS(L8:L137,"",A8:A137,"P")+SUM(Q8:Q137)</f>
      </c>
    </row>
    <row r="8" spans="1:13" ht="12.75">
      <c r="A8" t="s">
        <v>44</v>
      </c>
      <c r="C8" s="28" t="s">
        <v>2381</v>
      </c>
      <c r="E8" s="30" t="s">
        <v>2380</v>
      </c>
      <c r="J8" s="29">
        <f>0+J9+J30+J87+J116</f>
      </c>
      <c s="29">
        <f>0+K9+K30+K87+K116</f>
      </c>
      <c s="29">
        <f>0+L9+L30+L87+L116</f>
      </c>
      <c s="29">
        <f>0+M9+M30+M87+M116</f>
      </c>
    </row>
    <row r="9" spans="1:13" ht="12.75">
      <c r="A9" t="s">
        <v>46</v>
      </c>
      <c r="C9" s="31" t="s">
        <v>47</v>
      </c>
      <c r="E9" s="33" t="s">
        <v>1214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1925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67</v>
      </c>
    </row>
    <row r="14" spans="1:16" ht="12.75">
      <c r="A14" t="s">
        <v>49</v>
      </c>
      <c s="34" t="s">
        <v>27</v>
      </c>
      <c s="34" t="s">
        <v>2258</v>
      </c>
      <c s="35" t="s">
        <v>5</v>
      </c>
      <c s="6" t="s">
        <v>2382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1225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5.5">
      <c r="A17" t="s">
        <v>58</v>
      </c>
      <c r="E17" s="39" t="s">
        <v>2383</v>
      </c>
    </row>
    <row r="18" spans="1:16" ht="12.75">
      <c r="A18" t="s">
        <v>49</v>
      </c>
      <c s="34" t="s">
        <v>26</v>
      </c>
      <c s="34" t="s">
        <v>2384</v>
      </c>
      <c s="35" t="s">
        <v>5</v>
      </c>
      <c s="6" t="s">
        <v>2385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1225</v>
      </c>
      <c>
        <f>(M18*21)/100</f>
      </c>
      <c t="s">
        <v>27</v>
      </c>
    </row>
    <row r="19" spans="1:5" ht="12.75">
      <c r="A19" s="35" t="s">
        <v>55</v>
      </c>
      <c r="E19" s="39" t="s">
        <v>2386</v>
      </c>
    </row>
    <row r="20" spans="1:5" ht="12.75">
      <c r="A20" s="35" t="s">
        <v>56</v>
      </c>
      <c r="E20" s="40" t="s">
        <v>5</v>
      </c>
    </row>
    <row r="21" spans="1:5" ht="25.5">
      <c r="A21" t="s">
        <v>58</v>
      </c>
      <c r="E21" s="39" t="s">
        <v>2387</v>
      </c>
    </row>
    <row r="22" spans="1:16" ht="12.75">
      <c r="A22" t="s">
        <v>49</v>
      </c>
      <c s="34" t="s">
        <v>75</v>
      </c>
      <c s="34" t="s">
        <v>2384</v>
      </c>
      <c s="35" t="s">
        <v>62</v>
      </c>
      <c s="6" t="s">
        <v>2388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1225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51">
      <c r="A25" t="s">
        <v>58</v>
      </c>
      <c r="E25" s="39" t="s">
        <v>2389</v>
      </c>
    </row>
    <row r="26" spans="1:16" ht="12.75">
      <c r="A26" t="s">
        <v>49</v>
      </c>
      <c s="34" t="s">
        <v>79</v>
      </c>
      <c s="34" t="s">
        <v>2384</v>
      </c>
      <c s="35" t="s">
        <v>27</v>
      </c>
      <c s="6" t="s">
        <v>2390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1225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2391</v>
      </c>
    </row>
    <row r="30" spans="1:13" ht="12.75">
      <c r="A30" t="s">
        <v>46</v>
      </c>
      <c r="C30" s="31" t="s">
        <v>361</v>
      </c>
      <c r="E30" s="33" t="s">
        <v>2186</v>
      </c>
      <c r="J30" s="32">
        <f>0</f>
      </c>
      <c s="32">
        <f>0</f>
      </c>
      <c s="32">
        <f>0+L31+L35+L39+L43+L47+L51+L55+L59+L63+L67+L71+L75+L79+L83</f>
      </c>
      <c s="32">
        <f>0+M31+M35+M39+M43+M47+M51+M55+M59+M63+M67+M71+M75+M79+M83</f>
      </c>
    </row>
    <row r="31" spans="1:16" ht="12.75">
      <c r="A31" t="s">
        <v>49</v>
      </c>
      <c s="34" t="s">
        <v>60</v>
      </c>
      <c s="34" t="s">
        <v>2392</v>
      </c>
      <c s="35" t="s">
        <v>5</v>
      </c>
      <c s="6" t="s">
        <v>2393</v>
      </c>
      <c s="36" t="s">
        <v>427</v>
      </c>
      <c s="37">
        <v>864.542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14.75">
      <c r="A33" s="35" t="s">
        <v>56</v>
      </c>
      <c r="E33" s="40" t="s">
        <v>2394</v>
      </c>
    </row>
    <row r="34" spans="1:5" ht="12.75">
      <c r="A34" t="s">
        <v>58</v>
      </c>
      <c r="E34" s="39" t="s">
        <v>67</v>
      </c>
    </row>
    <row r="35" spans="1:16" ht="12.75">
      <c r="A35" t="s">
        <v>49</v>
      </c>
      <c s="34" t="s">
        <v>70</v>
      </c>
      <c s="34" t="s">
        <v>2395</v>
      </c>
      <c s="35" t="s">
        <v>5</v>
      </c>
      <c s="6" t="s">
        <v>2396</v>
      </c>
      <c s="36" t="s">
        <v>427</v>
      </c>
      <c s="37">
        <v>205.484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2397</v>
      </c>
    </row>
    <row r="38" spans="1:5" ht="12.75">
      <c r="A38" t="s">
        <v>58</v>
      </c>
      <c r="E38" s="39" t="s">
        <v>67</v>
      </c>
    </row>
    <row r="39" spans="1:16" ht="12.75">
      <c r="A39" t="s">
        <v>49</v>
      </c>
      <c s="34" t="s">
        <v>86</v>
      </c>
      <c s="34" t="s">
        <v>2398</v>
      </c>
      <c s="35" t="s">
        <v>5</v>
      </c>
      <c s="6" t="s">
        <v>2399</v>
      </c>
      <c s="36" t="s">
        <v>407</v>
      </c>
      <c s="37">
        <v>27.347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2400</v>
      </c>
    </row>
    <row r="42" spans="1:5" ht="12.75">
      <c r="A42" t="s">
        <v>58</v>
      </c>
      <c r="E42" s="39" t="s">
        <v>67</v>
      </c>
    </row>
    <row r="43" spans="1:16" ht="12.75">
      <c r="A43" t="s">
        <v>49</v>
      </c>
      <c s="34" t="s">
        <v>89</v>
      </c>
      <c s="34" t="s">
        <v>2401</v>
      </c>
      <c s="35" t="s">
        <v>5</v>
      </c>
      <c s="6" t="s">
        <v>2402</v>
      </c>
      <c s="36" t="s">
        <v>65</v>
      </c>
      <c s="37">
        <v>180.83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1225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2403</v>
      </c>
    </row>
    <row r="46" spans="1:5" ht="51">
      <c r="A46" t="s">
        <v>58</v>
      </c>
      <c r="E46" s="39" t="s">
        <v>2404</v>
      </c>
    </row>
    <row r="47" spans="1:16" ht="12.75">
      <c r="A47" t="s">
        <v>49</v>
      </c>
      <c s="34" t="s">
        <v>92</v>
      </c>
      <c s="34" t="s">
        <v>2405</v>
      </c>
      <c s="35" t="s">
        <v>5</v>
      </c>
      <c s="6" t="s">
        <v>2406</v>
      </c>
      <c s="36" t="s">
        <v>65</v>
      </c>
      <c s="37">
        <v>460.05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1225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2407</v>
      </c>
    </row>
    <row r="50" spans="1:5" ht="76.5">
      <c r="A50" t="s">
        <v>58</v>
      </c>
      <c r="E50" s="39" t="s">
        <v>2408</v>
      </c>
    </row>
    <row r="51" spans="1:16" ht="12.75">
      <c r="A51" t="s">
        <v>49</v>
      </c>
      <c s="34" t="s">
        <v>96</v>
      </c>
      <c s="34" t="s">
        <v>2409</v>
      </c>
      <c s="35" t="s">
        <v>5</v>
      </c>
      <c s="6" t="s">
        <v>2410</v>
      </c>
      <c s="36" t="s">
        <v>65</v>
      </c>
      <c s="37">
        <v>430.61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1225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2411</v>
      </c>
    </row>
    <row r="54" spans="1:5" ht="63.75">
      <c r="A54" t="s">
        <v>58</v>
      </c>
      <c r="E54" s="39" t="s">
        <v>2412</v>
      </c>
    </row>
    <row r="55" spans="1:16" ht="12.75">
      <c r="A55" t="s">
        <v>49</v>
      </c>
      <c s="34" t="s">
        <v>99</v>
      </c>
      <c s="34" t="s">
        <v>2413</v>
      </c>
      <c s="35" t="s">
        <v>5</v>
      </c>
      <c s="6" t="s">
        <v>2414</v>
      </c>
      <c s="36" t="s">
        <v>65</v>
      </c>
      <c s="37">
        <v>85.466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1225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2415</v>
      </c>
    </row>
    <row r="58" spans="1:5" ht="63.75">
      <c r="A58" t="s">
        <v>58</v>
      </c>
      <c r="E58" s="39" t="s">
        <v>2416</v>
      </c>
    </row>
    <row r="59" spans="1:16" ht="12.75">
      <c r="A59" t="s">
        <v>49</v>
      </c>
      <c s="34" t="s">
        <v>102</v>
      </c>
      <c s="34" t="s">
        <v>2417</v>
      </c>
      <c s="35" t="s">
        <v>5</v>
      </c>
      <c s="6" t="s">
        <v>2418</v>
      </c>
      <c s="36" t="s">
        <v>65</v>
      </c>
      <c s="37">
        <v>14.04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1225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2419</v>
      </c>
    </row>
    <row r="62" spans="1:5" ht="63.75">
      <c r="A62" t="s">
        <v>58</v>
      </c>
      <c r="E62" s="39" t="s">
        <v>2420</v>
      </c>
    </row>
    <row r="63" spans="1:16" ht="12.75">
      <c r="A63" t="s">
        <v>49</v>
      </c>
      <c s="34" t="s">
        <v>105</v>
      </c>
      <c s="34" t="s">
        <v>2421</v>
      </c>
      <c s="35" t="s">
        <v>5</v>
      </c>
      <c s="6" t="s">
        <v>2422</v>
      </c>
      <c s="36" t="s">
        <v>65</v>
      </c>
      <c s="37">
        <v>0.336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1225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2423</v>
      </c>
    </row>
    <row r="66" spans="1:5" ht="63.75">
      <c r="A66" t="s">
        <v>58</v>
      </c>
      <c r="E66" s="39" t="s">
        <v>2424</v>
      </c>
    </row>
    <row r="67" spans="1:16" ht="12.75">
      <c r="A67" t="s">
        <v>49</v>
      </c>
      <c s="34" t="s">
        <v>108</v>
      </c>
      <c s="34" t="s">
        <v>2425</v>
      </c>
      <c s="35" t="s">
        <v>5</v>
      </c>
      <c s="6" t="s">
        <v>2426</v>
      </c>
      <c s="36" t="s">
        <v>65</v>
      </c>
      <c s="37">
        <v>1.47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1225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2427</v>
      </c>
    </row>
    <row r="70" spans="1:5" ht="63.75">
      <c r="A70" t="s">
        <v>58</v>
      </c>
      <c r="E70" s="39" t="s">
        <v>2424</v>
      </c>
    </row>
    <row r="71" spans="1:16" ht="12.75">
      <c r="A71" t="s">
        <v>49</v>
      </c>
      <c s="34" t="s">
        <v>111</v>
      </c>
      <c s="34" t="s">
        <v>2198</v>
      </c>
      <c s="35" t="s">
        <v>5</v>
      </c>
      <c s="6" t="s">
        <v>2199</v>
      </c>
      <c s="36" t="s">
        <v>65</v>
      </c>
      <c s="37">
        <v>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1225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2428</v>
      </c>
    </row>
    <row r="74" spans="1:5" ht="63.75">
      <c r="A74" t="s">
        <v>58</v>
      </c>
      <c r="E74" s="39" t="s">
        <v>2424</v>
      </c>
    </row>
    <row r="75" spans="1:16" ht="12.75">
      <c r="A75" t="s">
        <v>49</v>
      </c>
      <c s="34" t="s">
        <v>114</v>
      </c>
      <c s="34" t="s">
        <v>2429</v>
      </c>
      <c s="35" t="s">
        <v>5</v>
      </c>
      <c s="6" t="s">
        <v>2430</v>
      </c>
      <c s="36" t="s">
        <v>65</v>
      </c>
      <c s="37">
        <v>16.548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1225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2431</v>
      </c>
    </row>
    <row r="78" spans="1:5" ht="63.75">
      <c r="A78" t="s">
        <v>58</v>
      </c>
      <c r="E78" s="39" t="s">
        <v>2432</v>
      </c>
    </row>
    <row r="79" spans="1:16" ht="12.75">
      <c r="A79" t="s">
        <v>49</v>
      </c>
      <c s="34" t="s">
        <v>117</v>
      </c>
      <c s="34" t="s">
        <v>2433</v>
      </c>
      <c s="35" t="s">
        <v>5</v>
      </c>
      <c s="6" t="s">
        <v>2434</v>
      </c>
      <c s="36" t="s">
        <v>65</v>
      </c>
      <c s="37">
        <v>13.785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1225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2435</v>
      </c>
    </row>
    <row r="82" spans="1:5" ht="63.75">
      <c r="A82" t="s">
        <v>58</v>
      </c>
      <c r="E82" s="39" t="s">
        <v>2432</v>
      </c>
    </row>
    <row r="83" spans="1:16" ht="12.75">
      <c r="A83" t="s">
        <v>49</v>
      </c>
      <c s="34" t="s">
        <v>120</v>
      </c>
      <c s="34" t="s">
        <v>2436</v>
      </c>
      <c s="35" t="s">
        <v>5</v>
      </c>
      <c s="6" t="s">
        <v>2437</v>
      </c>
      <c s="36" t="s">
        <v>65</v>
      </c>
      <c s="37">
        <v>61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1225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2438</v>
      </c>
    </row>
    <row r="86" spans="1:5" ht="63.75">
      <c r="A86" t="s">
        <v>58</v>
      </c>
      <c r="E86" s="39" t="s">
        <v>2439</v>
      </c>
    </row>
    <row r="87" spans="1:13" ht="12.75">
      <c r="A87" t="s">
        <v>46</v>
      </c>
      <c r="C87" s="31" t="s">
        <v>364</v>
      </c>
      <c r="E87" s="33" t="s">
        <v>2193</v>
      </c>
      <c r="J87" s="32">
        <f>0</f>
      </c>
      <c s="32">
        <f>0</f>
      </c>
      <c s="32">
        <f>0+L88+L92+L96+L100+L104+L108+L112</f>
      </c>
      <c s="32">
        <f>0+M88+M92+M96+M100+M104+M108+M112</f>
      </c>
    </row>
    <row r="88" spans="1:16" ht="12.75">
      <c r="A88" t="s">
        <v>49</v>
      </c>
      <c s="34" t="s">
        <v>123</v>
      </c>
      <c s="34" t="s">
        <v>2440</v>
      </c>
      <c s="35" t="s">
        <v>62</v>
      </c>
      <c s="6" t="s">
        <v>2441</v>
      </c>
      <c s="36" t="s">
        <v>65</v>
      </c>
      <c s="37">
        <v>147.771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66</v>
      </c>
      <c>
        <f>(M88*21)/100</f>
      </c>
      <c t="s">
        <v>27</v>
      </c>
    </row>
    <row r="89" spans="1:5" ht="12.75">
      <c r="A89" s="35" t="s">
        <v>55</v>
      </c>
      <c r="E89" s="39" t="s">
        <v>2442</v>
      </c>
    </row>
    <row r="90" spans="1:5" ht="12.75">
      <c r="A90" s="35" t="s">
        <v>56</v>
      </c>
      <c r="E90" s="40" t="s">
        <v>2443</v>
      </c>
    </row>
    <row r="91" spans="1:5" ht="12.75">
      <c r="A91" t="s">
        <v>58</v>
      </c>
      <c r="E91" s="39" t="s">
        <v>67</v>
      </c>
    </row>
    <row r="92" spans="1:16" ht="12.75">
      <c r="A92" t="s">
        <v>49</v>
      </c>
      <c s="34" t="s">
        <v>126</v>
      </c>
      <c s="34" t="s">
        <v>2440</v>
      </c>
      <c s="35" t="s">
        <v>27</v>
      </c>
      <c s="6" t="s">
        <v>2444</v>
      </c>
      <c s="36" t="s">
        <v>65</v>
      </c>
      <c s="37">
        <v>14.031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66</v>
      </c>
      <c>
        <f>(M92*21)/100</f>
      </c>
      <c t="s">
        <v>27</v>
      </c>
    </row>
    <row r="93" spans="1:5" ht="12.75">
      <c r="A93" s="35" t="s">
        <v>55</v>
      </c>
      <c r="E93" s="39" t="s">
        <v>2445</v>
      </c>
    </row>
    <row r="94" spans="1:5" ht="12.75">
      <c r="A94" s="35" t="s">
        <v>56</v>
      </c>
      <c r="E94" s="40" t="s">
        <v>2446</v>
      </c>
    </row>
    <row r="95" spans="1:5" ht="12.75">
      <c r="A95" t="s">
        <v>58</v>
      </c>
      <c r="E95" s="39" t="s">
        <v>67</v>
      </c>
    </row>
    <row r="96" spans="1:16" ht="12.75">
      <c r="A96" t="s">
        <v>49</v>
      </c>
      <c s="34" t="s">
        <v>129</v>
      </c>
      <c s="34" t="s">
        <v>2447</v>
      </c>
      <c s="35" t="s">
        <v>5</v>
      </c>
      <c s="6" t="s">
        <v>2448</v>
      </c>
      <c s="36" t="s">
        <v>65</v>
      </c>
      <c s="37">
        <v>18.9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1225</v>
      </c>
      <c>
        <f>(M96*21)/100</f>
      </c>
      <c t="s">
        <v>27</v>
      </c>
    </row>
    <row r="97" spans="1:5" ht="12.75">
      <c r="A97" s="35" t="s">
        <v>55</v>
      </c>
      <c r="E97" s="39" t="s">
        <v>2449</v>
      </c>
    </row>
    <row r="98" spans="1:5" ht="12.75">
      <c r="A98" s="35" t="s">
        <v>56</v>
      </c>
      <c r="E98" s="40" t="s">
        <v>2450</v>
      </c>
    </row>
    <row r="99" spans="1:5" ht="63.75">
      <c r="A99" t="s">
        <v>58</v>
      </c>
      <c r="E99" s="39" t="s">
        <v>2451</v>
      </c>
    </row>
    <row r="100" spans="1:16" ht="12.75">
      <c r="A100" t="s">
        <v>49</v>
      </c>
      <c s="34" t="s">
        <v>132</v>
      </c>
      <c s="34" t="s">
        <v>2452</v>
      </c>
      <c s="35" t="s">
        <v>5</v>
      </c>
      <c s="6" t="s">
        <v>2453</v>
      </c>
      <c s="36" t="s">
        <v>65</v>
      </c>
      <c s="37">
        <v>101.953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1225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2454</v>
      </c>
    </row>
    <row r="103" spans="1:5" ht="51">
      <c r="A103" t="s">
        <v>58</v>
      </c>
      <c r="E103" s="39" t="s">
        <v>2197</v>
      </c>
    </row>
    <row r="104" spans="1:16" ht="25.5">
      <c r="A104" t="s">
        <v>49</v>
      </c>
      <c s="34" t="s">
        <v>135</v>
      </c>
      <c s="34" t="s">
        <v>2194</v>
      </c>
      <c s="35" t="s">
        <v>5</v>
      </c>
      <c s="6" t="s">
        <v>2195</v>
      </c>
      <c s="36" t="s">
        <v>65</v>
      </c>
      <c s="37">
        <v>88.8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1225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2455</v>
      </c>
    </row>
    <row r="107" spans="1:5" ht="51">
      <c r="A107" t="s">
        <v>58</v>
      </c>
      <c r="E107" s="39" t="s">
        <v>2197</v>
      </c>
    </row>
    <row r="108" spans="1:16" ht="12.75">
      <c r="A108" t="s">
        <v>49</v>
      </c>
      <c s="34" t="s">
        <v>138</v>
      </c>
      <c s="34" t="s">
        <v>2456</v>
      </c>
      <c s="35" t="s">
        <v>5</v>
      </c>
      <c s="6" t="s">
        <v>2457</v>
      </c>
      <c s="36" t="s">
        <v>65</v>
      </c>
      <c s="37">
        <v>41.857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1225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2458</v>
      </c>
    </row>
    <row r="111" spans="1:5" ht="63.75">
      <c r="A111" t="s">
        <v>58</v>
      </c>
      <c r="E111" s="39" t="s">
        <v>2459</v>
      </c>
    </row>
    <row r="112" spans="1:16" ht="12.75">
      <c r="A112" t="s">
        <v>49</v>
      </c>
      <c s="34" t="s">
        <v>141</v>
      </c>
      <c s="34" t="s">
        <v>2460</v>
      </c>
      <c s="35" t="s">
        <v>5</v>
      </c>
      <c s="6" t="s">
        <v>2461</v>
      </c>
      <c s="36" t="s">
        <v>53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1225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12.75">
      <c r="A115" t="s">
        <v>58</v>
      </c>
      <c r="E115" s="39" t="s">
        <v>2462</v>
      </c>
    </row>
    <row r="116" spans="1:13" ht="12.75">
      <c r="A116" t="s">
        <v>46</v>
      </c>
      <c r="C116" s="31" t="s">
        <v>401</v>
      </c>
      <c r="E116" s="33" t="s">
        <v>402</v>
      </c>
      <c r="J116" s="32">
        <f>0</f>
      </c>
      <c s="32">
        <f>0</f>
      </c>
      <c s="32">
        <f>0+L117+L121+L125+L129+L133+L137</f>
      </c>
      <c s="32">
        <f>0+M117+M121+M125+M129+M133+M137</f>
      </c>
    </row>
    <row r="117" spans="1:16" ht="25.5">
      <c r="A117" t="s">
        <v>49</v>
      </c>
      <c s="34" t="s">
        <v>145</v>
      </c>
      <c s="34" t="s">
        <v>792</v>
      </c>
      <c s="35" t="s">
        <v>793</v>
      </c>
      <c s="6" t="s">
        <v>794</v>
      </c>
      <c s="36" t="s">
        <v>407</v>
      </c>
      <c s="37">
        <v>1556.176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408</v>
      </c>
      <c>
        <f>(M117*21)/100</f>
      </c>
      <c t="s">
        <v>27</v>
      </c>
    </row>
    <row r="118" spans="1:5" ht="25.5">
      <c r="A118" s="35" t="s">
        <v>55</v>
      </c>
      <c r="E118" s="39" t="s">
        <v>409</v>
      </c>
    </row>
    <row r="119" spans="1:5" ht="12.75">
      <c r="A119" s="35" t="s">
        <v>56</v>
      </c>
      <c r="E119" s="40" t="s">
        <v>2463</v>
      </c>
    </row>
    <row r="120" spans="1:5" ht="102">
      <c r="A120" t="s">
        <v>58</v>
      </c>
      <c r="E120" s="39" t="s">
        <v>410</v>
      </c>
    </row>
    <row r="121" spans="1:16" ht="25.5">
      <c r="A121" t="s">
        <v>49</v>
      </c>
      <c s="34" t="s">
        <v>148</v>
      </c>
      <c s="34" t="s">
        <v>2303</v>
      </c>
      <c s="35" t="s">
        <v>2304</v>
      </c>
      <c s="6" t="s">
        <v>2305</v>
      </c>
      <c s="36" t="s">
        <v>407</v>
      </c>
      <c s="37">
        <v>39.783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408</v>
      </c>
      <c>
        <f>(M121*21)/100</f>
      </c>
      <c t="s">
        <v>27</v>
      </c>
    </row>
    <row r="122" spans="1:5" ht="25.5">
      <c r="A122" s="35" t="s">
        <v>55</v>
      </c>
      <c r="E122" s="39" t="s">
        <v>409</v>
      </c>
    </row>
    <row r="123" spans="1:5" ht="12.75">
      <c r="A123" s="35" t="s">
        <v>56</v>
      </c>
      <c r="E123" s="40" t="s">
        <v>2464</v>
      </c>
    </row>
    <row r="124" spans="1:5" ht="102">
      <c r="A124" t="s">
        <v>58</v>
      </c>
      <c r="E124" s="39" t="s">
        <v>410</v>
      </c>
    </row>
    <row r="125" spans="1:16" ht="25.5">
      <c r="A125" t="s">
        <v>49</v>
      </c>
      <c s="34" t="s">
        <v>151</v>
      </c>
      <c s="34" t="s">
        <v>2205</v>
      </c>
      <c s="35" t="s">
        <v>2206</v>
      </c>
      <c s="6" t="s">
        <v>2207</v>
      </c>
      <c s="36" t="s">
        <v>407</v>
      </c>
      <c s="37">
        <v>458.024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408</v>
      </c>
      <c>
        <f>(M125*21)/100</f>
      </c>
      <c t="s">
        <v>27</v>
      </c>
    </row>
    <row r="126" spans="1:5" ht="25.5">
      <c r="A126" s="35" t="s">
        <v>55</v>
      </c>
      <c r="E126" s="39" t="s">
        <v>409</v>
      </c>
    </row>
    <row r="127" spans="1:5" ht="12.75">
      <c r="A127" s="35" t="s">
        <v>56</v>
      </c>
      <c r="E127" s="40" t="s">
        <v>2465</v>
      </c>
    </row>
    <row r="128" spans="1:5" ht="102">
      <c r="A128" t="s">
        <v>58</v>
      </c>
      <c r="E128" s="39" t="s">
        <v>410</v>
      </c>
    </row>
    <row r="129" spans="1:16" ht="25.5">
      <c r="A129" t="s">
        <v>49</v>
      </c>
      <c s="34" t="s">
        <v>154</v>
      </c>
      <c s="34" t="s">
        <v>2466</v>
      </c>
      <c s="35" t="s">
        <v>2467</v>
      </c>
      <c s="6" t="s">
        <v>2468</v>
      </c>
      <c s="36" t="s">
        <v>407</v>
      </c>
      <c s="37">
        <v>2.013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408</v>
      </c>
      <c>
        <f>(M129*21)/100</f>
      </c>
      <c t="s">
        <v>27</v>
      </c>
    </row>
    <row r="130" spans="1:5" ht="25.5">
      <c r="A130" s="35" t="s">
        <v>55</v>
      </c>
      <c r="E130" s="39" t="s">
        <v>409</v>
      </c>
    </row>
    <row r="131" spans="1:5" ht="12.75">
      <c r="A131" s="35" t="s">
        <v>56</v>
      </c>
      <c r="E131" s="40" t="s">
        <v>2469</v>
      </c>
    </row>
    <row r="132" spans="1:5" ht="102">
      <c r="A132" t="s">
        <v>58</v>
      </c>
      <c r="E132" s="39" t="s">
        <v>410</v>
      </c>
    </row>
    <row r="133" spans="1:16" ht="25.5">
      <c r="A133" t="s">
        <v>49</v>
      </c>
      <c s="34" t="s">
        <v>157</v>
      </c>
      <c s="34" t="s">
        <v>404</v>
      </c>
      <c s="35" t="s">
        <v>405</v>
      </c>
      <c s="6" t="s">
        <v>406</v>
      </c>
      <c s="36" t="s">
        <v>407</v>
      </c>
      <c s="37">
        <v>41.944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408</v>
      </c>
      <c>
        <f>(M133*21)/100</f>
      </c>
      <c t="s">
        <v>27</v>
      </c>
    </row>
    <row r="134" spans="1:5" ht="25.5">
      <c r="A134" s="35" t="s">
        <v>55</v>
      </c>
      <c r="E134" s="39" t="s">
        <v>409</v>
      </c>
    </row>
    <row r="135" spans="1:5" ht="51">
      <c r="A135" s="35" t="s">
        <v>56</v>
      </c>
      <c r="E135" s="40" t="s">
        <v>2470</v>
      </c>
    </row>
    <row r="136" spans="1:5" ht="102">
      <c r="A136" t="s">
        <v>58</v>
      </c>
      <c r="E136" s="39" t="s">
        <v>410</v>
      </c>
    </row>
    <row r="137" spans="1:16" ht="25.5">
      <c r="A137" t="s">
        <v>49</v>
      </c>
      <c s="34" t="s">
        <v>160</v>
      </c>
      <c s="34" t="s">
        <v>2471</v>
      </c>
      <c s="35" t="s">
        <v>2472</v>
      </c>
      <c s="6" t="s">
        <v>2473</v>
      </c>
      <c s="36" t="s">
        <v>407</v>
      </c>
      <c s="37">
        <v>27.517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408</v>
      </c>
      <c>
        <f>(M137*21)/100</f>
      </c>
      <c t="s">
        <v>27</v>
      </c>
    </row>
    <row r="138" spans="1:5" ht="25.5">
      <c r="A138" s="35" t="s">
        <v>55</v>
      </c>
      <c r="E138" s="39" t="s">
        <v>409</v>
      </c>
    </row>
    <row r="139" spans="1:5" ht="25.5">
      <c r="A139" s="35" t="s">
        <v>56</v>
      </c>
      <c r="E139" s="40" t="s">
        <v>2474</v>
      </c>
    </row>
    <row r="140" spans="1:5" ht="102">
      <c r="A140" t="s">
        <v>58</v>
      </c>
      <c r="E140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2475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2475</v>
      </c>
      <c r="E4" s="26" t="s">
        <v>2476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COUNTIFS(L8:L56,"=0",A8:A56,"P")+COUNTIFS(L8:L56,"",A8:A56,"P")+SUM(Q8:Q56)</f>
      </c>
    </row>
    <row r="8" spans="1:13" ht="12.75">
      <c r="A8" t="s">
        <v>44</v>
      </c>
      <c r="C8" s="28" t="s">
        <v>2479</v>
      </c>
      <c r="E8" s="30" t="s">
        <v>2478</v>
      </c>
      <c r="J8" s="29">
        <f>0+J9+J26+J55</f>
      </c>
      <c s="29">
        <f>0+K9+K26+K55</f>
      </c>
      <c s="29">
        <f>0+L9+L26+L55</f>
      </c>
      <c s="29">
        <f>0+M9+M26+M55</f>
      </c>
    </row>
    <row r="9" spans="1:13" ht="12.75">
      <c r="A9" t="s">
        <v>46</v>
      </c>
      <c r="C9" s="31" t="s">
        <v>47</v>
      </c>
      <c r="E9" s="33" t="s">
        <v>1214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62</v>
      </c>
      <c s="34" t="s">
        <v>1215</v>
      </c>
      <c s="35" t="s">
        <v>5</v>
      </c>
      <c s="6" t="s">
        <v>1216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1217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67</v>
      </c>
    </row>
    <row r="14" spans="1:16" ht="12.75">
      <c r="A14" t="s">
        <v>49</v>
      </c>
      <c s="34" t="s">
        <v>27</v>
      </c>
      <c s="34" t="s">
        <v>1925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67</v>
      </c>
    </row>
    <row r="18" spans="1:16" ht="12.75">
      <c r="A18" t="s">
        <v>49</v>
      </c>
      <c s="34" t="s">
        <v>26</v>
      </c>
      <c s="34" t="s">
        <v>2258</v>
      </c>
      <c s="35" t="s">
        <v>5</v>
      </c>
      <c s="6" t="s">
        <v>2382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1225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5.5">
      <c r="A21" t="s">
        <v>58</v>
      </c>
      <c r="E21" s="39" t="s">
        <v>2383</v>
      </c>
    </row>
    <row r="22" spans="1:16" ht="12.75">
      <c r="A22" t="s">
        <v>49</v>
      </c>
      <c s="34" t="s">
        <v>75</v>
      </c>
      <c s="34" t="s">
        <v>2384</v>
      </c>
      <c s="35" t="s">
        <v>5</v>
      </c>
      <c s="6" t="s">
        <v>2388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1225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38.25">
      <c r="A25" t="s">
        <v>58</v>
      </c>
      <c r="E25" s="39" t="s">
        <v>2480</v>
      </c>
    </row>
    <row r="26" spans="1:13" ht="12.75">
      <c r="A26" t="s">
        <v>46</v>
      </c>
      <c r="C26" s="31" t="s">
        <v>70</v>
      </c>
      <c r="E26" s="33" t="s">
        <v>1254</v>
      </c>
      <c r="J26" s="32">
        <f>0</f>
      </c>
      <c s="32">
        <f>0</f>
      </c>
      <c s="32">
        <f>0+L27+L31+L35+L39+L43+L47+L51</f>
      </c>
      <c s="32">
        <f>0+M27+M31+M35+M39+M43+M47+M51</f>
      </c>
    </row>
    <row r="27" spans="1:16" ht="12.75">
      <c r="A27" t="s">
        <v>49</v>
      </c>
      <c s="34" t="s">
        <v>79</v>
      </c>
      <c s="34" t="s">
        <v>2481</v>
      </c>
      <c s="35" t="s">
        <v>5</v>
      </c>
      <c s="6" t="s">
        <v>2482</v>
      </c>
      <c s="36" t="s">
        <v>243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55</v>
      </c>
      <c r="E28" s="39" t="s">
        <v>2483</v>
      </c>
    </row>
    <row r="29" spans="1:5" ht="12.75">
      <c r="A29" s="35" t="s">
        <v>56</v>
      </c>
      <c r="E29" s="40" t="s">
        <v>2484</v>
      </c>
    </row>
    <row r="30" spans="1:5" ht="12.75">
      <c r="A30" t="s">
        <v>58</v>
      </c>
      <c r="E30" s="39" t="s">
        <v>67</v>
      </c>
    </row>
    <row r="31" spans="1:16" ht="12.75">
      <c r="A31" t="s">
        <v>49</v>
      </c>
      <c s="34" t="s">
        <v>60</v>
      </c>
      <c s="34" t="s">
        <v>2485</v>
      </c>
      <c s="35" t="s">
        <v>5</v>
      </c>
      <c s="6" t="s">
        <v>2486</v>
      </c>
      <c s="36" t="s">
        <v>74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1225</v>
      </c>
      <c>
        <f>(M31*21)/100</f>
      </c>
      <c t="s">
        <v>27</v>
      </c>
    </row>
    <row r="32" spans="1:5" ht="12.75">
      <c r="A32" s="35" t="s">
        <v>55</v>
      </c>
      <c r="E32" s="39" t="s">
        <v>2483</v>
      </c>
    </row>
    <row r="33" spans="1:5" ht="12.75">
      <c r="A33" s="35" t="s">
        <v>56</v>
      </c>
      <c r="E33" s="40" t="s">
        <v>2487</v>
      </c>
    </row>
    <row r="34" spans="1:5" ht="38.25">
      <c r="A34" t="s">
        <v>58</v>
      </c>
      <c r="E34" s="39" t="s">
        <v>2488</v>
      </c>
    </row>
    <row r="35" spans="1:16" ht="12.75">
      <c r="A35" t="s">
        <v>49</v>
      </c>
      <c s="34" t="s">
        <v>70</v>
      </c>
      <c s="34" t="s">
        <v>2489</v>
      </c>
      <c s="35" t="s">
        <v>5</v>
      </c>
      <c s="6" t="s">
        <v>2490</v>
      </c>
      <c s="36" t="s">
        <v>65</v>
      </c>
      <c s="37">
        <v>50.478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1225</v>
      </c>
      <c>
        <f>(M35*21)/100</f>
      </c>
      <c t="s">
        <v>27</v>
      </c>
    </row>
    <row r="36" spans="1:5" ht="12.75">
      <c r="A36" s="35" t="s">
        <v>55</v>
      </c>
      <c r="E36" s="39" t="s">
        <v>2491</v>
      </c>
    </row>
    <row r="37" spans="1:5" ht="12.75">
      <c r="A37" s="35" t="s">
        <v>56</v>
      </c>
      <c r="E37" s="40" t="s">
        <v>2492</v>
      </c>
    </row>
    <row r="38" spans="1:5" ht="63.75">
      <c r="A38" t="s">
        <v>58</v>
      </c>
      <c r="E38" s="39" t="s">
        <v>2493</v>
      </c>
    </row>
    <row r="39" spans="1:16" ht="12.75">
      <c r="A39" t="s">
        <v>49</v>
      </c>
      <c s="34" t="s">
        <v>86</v>
      </c>
      <c s="34" t="s">
        <v>2494</v>
      </c>
      <c s="35" t="s">
        <v>5</v>
      </c>
      <c s="6" t="s">
        <v>2495</v>
      </c>
      <c s="36" t="s">
        <v>74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1225</v>
      </c>
      <c>
        <f>(M39*21)/100</f>
      </c>
      <c t="s">
        <v>27</v>
      </c>
    </row>
    <row r="40" spans="1:5" ht="12.75">
      <c r="A40" s="35" t="s">
        <v>55</v>
      </c>
      <c r="E40" s="39" t="s">
        <v>2483</v>
      </c>
    </row>
    <row r="41" spans="1:5" ht="12.75">
      <c r="A41" s="35" t="s">
        <v>56</v>
      </c>
      <c r="E41" s="40" t="s">
        <v>2496</v>
      </c>
    </row>
    <row r="42" spans="1:5" ht="63.75">
      <c r="A42" t="s">
        <v>58</v>
      </c>
      <c r="E42" s="39" t="s">
        <v>2497</v>
      </c>
    </row>
    <row r="43" spans="1:16" ht="12.75">
      <c r="A43" t="s">
        <v>49</v>
      </c>
      <c s="34" t="s">
        <v>89</v>
      </c>
      <c s="34" t="s">
        <v>2498</v>
      </c>
      <c s="35" t="s">
        <v>5</v>
      </c>
      <c s="6" t="s">
        <v>2499</v>
      </c>
      <c s="36" t="s">
        <v>925</v>
      </c>
      <c s="37">
        <v>2188.5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1225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2500</v>
      </c>
    </row>
    <row r="46" spans="1:5" ht="76.5">
      <c r="A46" t="s">
        <v>58</v>
      </c>
      <c r="E46" s="39" t="s">
        <v>2501</v>
      </c>
    </row>
    <row r="47" spans="1:16" ht="12.75">
      <c r="A47" t="s">
        <v>49</v>
      </c>
      <c s="34" t="s">
        <v>92</v>
      </c>
      <c s="34" t="s">
        <v>2498</v>
      </c>
      <c s="35" t="s">
        <v>62</v>
      </c>
      <c s="6" t="s">
        <v>2502</v>
      </c>
      <c s="36" t="s">
        <v>65</v>
      </c>
      <c s="37">
        <v>33.572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1225</v>
      </c>
      <c>
        <f>(M47*21)/100</f>
      </c>
      <c t="s">
        <v>27</v>
      </c>
    </row>
    <row r="48" spans="1:5" ht="12.75">
      <c r="A48" s="35" t="s">
        <v>55</v>
      </c>
      <c r="E48" s="39" t="s">
        <v>2503</v>
      </c>
    </row>
    <row r="49" spans="1:5" ht="12.75">
      <c r="A49" s="35" t="s">
        <v>56</v>
      </c>
      <c r="E49" s="40" t="s">
        <v>2504</v>
      </c>
    </row>
    <row r="50" spans="1:5" ht="76.5">
      <c r="A50" t="s">
        <v>58</v>
      </c>
      <c r="E50" s="39" t="s">
        <v>2501</v>
      </c>
    </row>
    <row r="51" spans="1:16" ht="12.75">
      <c r="A51" t="s">
        <v>49</v>
      </c>
      <c s="34" t="s">
        <v>96</v>
      </c>
      <c s="34" t="s">
        <v>2505</v>
      </c>
      <c s="35" t="s">
        <v>5</v>
      </c>
      <c s="6" t="s">
        <v>2506</v>
      </c>
      <c s="36" t="s">
        <v>65</v>
      </c>
      <c s="37">
        <v>52.788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1225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2507</v>
      </c>
    </row>
    <row r="54" spans="1:5" ht="76.5">
      <c r="A54" t="s">
        <v>58</v>
      </c>
      <c r="E54" s="39" t="s">
        <v>2501</v>
      </c>
    </row>
    <row r="55" spans="1:13" ht="12.75">
      <c r="A55" t="s">
        <v>46</v>
      </c>
      <c r="C55" s="31" t="s">
        <v>293</v>
      </c>
      <c r="E55" s="33" t="s">
        <v>1284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99</v>
      </c>
      <c s="34" t="s">
        <v>2280</v>
      </c>
      <c s="35" t="s">
        <v>5</v>
      </c>
      <c s="6" t="s">
        <v>2508</v>
      </c>
      <c s="36" t="s">
        <v>53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1225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38.25">
      <c r="A59" t="s">
        <v>58</v>
      </c>
      <c r="E59" s="39" t="s">
        <v>2509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2475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2475</v>
      </c>
      <c r="E4" s="26" t="s">
        <v>2476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COUNTIFS(L8:L33,"=0",A8:A33,"P")+COUNTIFS(L8:L33,"",A8:A33,"P")+SUM(Q8:Q33)</f>
      </c>
    </row>
    <row r="8" spans="1:13" ht="12.75">
      <c r="A8" t="s">
        <v>44</v>
      </c>
      <c r="C8" s="28" t="s">
        <v>2512</v>
      </c>
      <c r="E8" s="30" t="s">
        <v>2511</v>
      </c>
      <c r="J8" s="29">
        <f>0+J9+J14+J19+J32</f>
      </c>
      <c s="29">
        <f>0+K9+K14+K19+K32</f>
      </c>
      <c s="29">
        <f>0+L9+L14+L19+L32</f>
      </c>
      <c s="29">
        <f>0+M9+M14+M19+M32</f>
      </c>
    </row>
    <row r="9" spans="1:13" ht="12.75">
      <c r="A9" t="s">
        <v>46</v>
      </c>
      <c r="C9" s="31" t="s">
        <v>62</v>
      </c>
      <c r="E9" s="33" t="s">
        <v>418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62</v>
      </c>
      <c s="34" t="s">
        <v>2513</v>
      </c>
      <c s="35" t="s">
        <v>5</v>
      </c>
      <c s="6" t="s">
        <v>2514</v>
      </c>
      <c s="36" t="s">
        <v>427</v>
      </c>
      <c s="37">
        <v>0.24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2515</v>
      </c>
    </row>
    <row r="12" spans="1:5" ht="12.75">
      <c r="A12" s="35" t="s">
        <v>56</v>
      </c>
      <c r="E12" s="40" t="s">
        <v>2516</v>
      </c>
    </row>
    <row r="13" spans="1:5" ht="12.75">
      <c r="A13" t="s">
        <v>58</v>
      </c>
      <c r="E13" s="39" t="s">
        <v>67</v>
      </c>
    </row>
    <row r="14" spans="1:13" ht="12.75">
      <c r="A14" t="s">
        <v>46</v>
      </c>
      <c r="C14" s="31" t="s">
        <v>27</v>
      </c>
      <c r="E14" s="33" t="s">
        <v>1228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2099</v>
      </c>
      <c s="35" t="s">
        <v>5</v>
      </c>
      <c s="6" t="s">
        <v>2100</v>
      </c>
      <c s="36" t="s">
        <v>427</v>
      </c>
      <c s="37">
        <v>0.24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2517</v>
      </c>
    </row>
    <row r="18" spans="1:5" ht="12.75">
      <c r="A18" t="s">
        <v>58</v>
      </c>
      <c r="E18" s="39" t="s">
        <v>67</v>
      </c>
    </row>
    <row r="19" spans="1:13" ht="12.75">
      <c r="A19" t="s">
        <v>46</v>
      </c>
      <c r="C19" s="31" t="s">
        <v>70</v>
      </c>
      <c r="E19" s="33" t="s">
        <v>2082</v>
      </c>
      <c r="J19" s="32">
        <f>0</f>
      </c>
      <c s="32">
        <f>0</f>
      </c>
      <c s="32">
        <f>0+L20+L24+L28</f>
      </c>
      <c s="32">
        <f>0+M20+M24+M28</f>
      </c>
    </row>
    <row r="20" spans="1:16" ht="12.75">
      <c r="A20" t="s">
        <v>49</v>
      </c>
      <c s="34" t="s">
        <v>26</v>
      </c>
      <c s="34" t="s">
        <v>2518</v>
      </c>
      <c s="35" t="s">
        <v>5</v>
      </c>
      <c s="6" t="s">
        <v>2519</v>
      </c>
      <c s="36" t="s">
        <v>2075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1225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5</v>
      </c>
    </row>
    <row r="23" spans="1:5" ht="12.75">
      <c r="A23" t="s">
        <v>58</v>
      </c>
      <c r="E23" s="39" t="s">
        <v>2520</v>
      </c>
    </row>
    <row r="24" spans="1:16" ht="12.75">
      <c r="A24" t="s">
        <v>49</v>
      </c>
      <c s="34" t="s">
        <v>75</v>
      </c>
      <c s="34" t="s">
        <v>2521</v>
      </c>
      <c s="35" t="s">
        <v>5</v>
      </c>
      <c s="6" t="s">
        <v>2522</v>
      </c>
      <c s="36" t="s">
        <v>2075</v>
      </c>
      <c s="37">
        <v>4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1225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.75">
      <c r="A27" t="s">
        <v>58</v>
      </c>
      <c r="E27" s="39" t="s">
        <v>2520</v>
      </c>
    </row>
    <row r="28" spans="1:16" ht="12.75">
      <c r="A28" t="s">
        <v>49</v>
      </c>
      <c s="34" t="s">
        <v>79</v>
      </c>
      <c s="34" t="s">
        <v>2523</v>
      </c>
      <c s="35" t="s">
        <v>5</v>
      </c>
      <c s="6" t="s">
        <v>2524</v>
      </c>
      <c s="36" t="s">
        <v>2075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1225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25.5">
      <c r="A31" t="s">
        <v>58</v>
      </c>
      <c r="E31" s="39" t="s">
        <v>2525</v>
      </c>
    </row>
    <row r="32" spans="1:13" ht="12.75">
      <c r="A32" t="s">
        <v>46</v>
      </c>
      <c r="C32" s="31" t="s">
        <v>401</v>
      </c>
      <c r="E32" s="33" t="s">
        <v>402</v>
      </c>
      <c r="J32" s="32">
        <f>0</f>
      </c>
      <c s="32">
        <f>0</f>
      </c>
      <c s="32">
        <f>0+L33</f>
      </c>
      <c s="32">
        <f>0+M33</f>
      </c>
    </row>
    <row r="33" spans="1:16" ht="25.5">
      <c r="A33" t="s">
        <v>49</v>
      </c>
      <c s="34" t="s">
        <v>60</v>
      </c>
      <c s="34" t="s">
        <v>1843</v>
      </c>
      <c s="35" t="s">
        <v>1844</v>
      </c>
      <c s="6" t="s">
        <v>1845</v>
      </c>
      <c s="36" t="s">
        <v>407</v>
      </c>
      <c s="37">
        <v>0.488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1225</v>
      </c>
      <c>
        <f>(M33*21)/100</f>
      </c>
      <c t="s">
        <v>27</v>
      </c>
    </row>
    <row r="34" spans="1:5" ht="25.5">
      <c r="A34" s="35" t="s">
        <v>55</v>
      </c>
      <c r="E34" s="39" t="s">
        <v>409</v>
      </c>
    </row>
    <row r="35" spans="1:5" ht="12.75">
      <c r="A35" s="35" t="s">
        <v>56</v>
      </c>
      <c r="E35" s="40" t="s">
        <v>2526</v>
      </c>
    </row>
    <row r="36" spans="1:5" ht="102">
      <c r="A36" t="s">
        <v>58</v>
      </c>
      <c r="E36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2527</v>
      </c>
      <c s="41">
        <f>Rekapitulace!C54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2527</v>
      </c>
      <c r="E4" s="26" t="s">
        <v>2528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COUNTIFS(L8:L41,"=0",A8:A41,"P")+COUNTIFS(L8:L41,"",A8:A41,"P")+SUM(Q8:Q41)</f>
      </c>
    </row>
    <row r="8" spans="1:13" ht="12.75">
      <c r="A8" t="s">
        <v>44</v>
      </c>
      <c r="C8" s="28" t="s">
        <v>2530</v>
      </c>
      <c r="E8" s="30" t="s">
        <v>3</v>
      </c>
      <c r="J8" s="29">
        <f>0+J9+J14+J19+J40</f>
      </c>
      <c s="29">
        <f>0+K9+K14+K19+K40</f>
      </c>
      <c s="29">
        <f>0+L9+L14+L19+L40</f>
      </c>
      <c s="29">
        <f>0+M9+M14+M19+M40</f>
      </c>
    </row>
    <row r="9" spans="1:13" ht="12.75">
      <c r="A9" t="s">
        <v>46</v>
      </c>
      <c r="C9" s="31" t="s">
        <v>2531</v>
      </c>
      <c r="E9" s="33" t="s">
        <v>2532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62</v>
      </c>
      <c s="34" t="s">
        <v>2533</v>
      </c>
      <c s="35" t="s">
        <v>5</v>
      </c>
      <c s="6" t="s">
        <v>2534</v>
      </c>
      <c s="36" t="s">
        <v>74</v>
      </c>
      <c s="37">
        <v>14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2535</v>
      </c>
    </row>
    <row r="13" spans="1:5" ht="89.25">
      <c r="A13" t="s">
        <v>58</v>
      </c>
      <c r="E13" s="39" t="s">
        <v>2536</v>
      </c>
    </row>
    <row r="14" spans="1:13" ht="12.75">
      <c r="A14" t="s">
        <v>46</v>
      </c>
      <c r="C14" s="31" t="s">
        <v>2537</v>
      </c>
      <c r="E14" s="33" t="s">
        <v>2538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2539</v>
      </c>
      <c s="35" t="s">
        <v>5</v>
      </c>
      <c s="6" t="s">
        <v>2540</v>
      </c>
      <c s="36" t="s">
        <v>74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2541</v>
      </c>
    </row>
    <row r="18" spans="1:5" ht="102">
      <c r="A18" t="s">
        <v>58</v>
      </c>
      <c r="E18" s="39" t="s">
        <v>2542</v>
      </c>
    </row>
    <row r="19" spans="1:13" ht="12.75">
      <c r="A19" t="s">
        <v>46</v>
      </c>
      <c r="C19" s="31" t="s">
        <v>2543</v>
      </c>
      <c r="E19" s="33" t="s">
        <v>2544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2545</v>
      </c>
      <c s="35" t="s">
        <v>5</v>
      </c>
      <c s="6" t="s">
        <v>2546</v>
      </c>
      <c s="36" t="s">
        <v>74</v>
      </c>
      <c s="37">
        <v>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66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2535</v>
      </c>
    </row>
    <row r="23" spans="1:5" ht="89.25">
      <c r="A23" t="s">
        <v>58</v>
      </c>
      <c r="E23" s="39" t="s">
        <v>2547</v>
      </c>
    </row>
    <row r="24" spans="1:16" ht="12.75">
      <c r="A24" t="s">
        <v>49</v>
      </c>
      <c s="34" t="s">
        <v>75</v>
      </c>
      <c s="34" t="s">
        <v>2548</v>
      </c>
      <c s="35" t="s">
        <v>5</v>
      </c>
      <c s="6" t="s">
        <v>2549</v>
      </c>
      <c s="36" t="s">
        <v>243</v>
      </c>
      <c s="37">
        <v>350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66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2550</v>
      </c>
    </row>
    <row r="27" spans="1:5" ht="102">
      <c r="A27" t="s">
        <v>58</v>
      </c>
      <c r="E27" s="39" t="s">
        <v>2551</v>
      </c>
    </row>
    <row r="28" spans="1:16" ht="12.75">
      <c r="A28" t="s">
        <v>49</v>
      </c>
      <c s="34" t="s">
        <v>79</v>
      </c>
      <c s="34" t="s">
        <v>2552</v>
      </c>
      <c s="35" t="s">
        <v>5</v>
      </c>
      <c s="6" t="s">
        <v>2553</v>
      </c>
      <c s="36" t="s">
        <v>243</v>
      </c>
      <c s="37">
        <v>350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66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2550</v>
      </c>
    </row>
    <row r="31" spans="1:5" ht="102">
      <c r="A31" t="s">
        <v>58</v>
      </c>
      <c r="E31" s="39" t="s">
        <v>2551</v>
      </c>
    </row>
    <row r="32" spans="1:16" ht="12.75">
      <c r="A32" t="s">
        <v>49</v>
      </c>
      <c s="34" t="s">
        <v>60</v>
      </c>
      <c s="34" t="s">
        <v>2554</v>
      </c>
      <c s="35" t="s">
        <v>5</v>
      </c>
      <c s="6" t="s">
        <v>2555</v>
      </c>
      <c s="36" t="s">
        <v>74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66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2535</v>
      </c>
    </row>
    <row r="35" spans="1:5" ht="114.75">
      <c r="A35" t="s">
        <v>58</v>
      </c>
      <c r="E35" s="39" t="s">
        <v>2556</v>
      </c>
    </row>
    <row r="36" spans="1:16" ht="12.75">
      <c r="A36" t="s">
        <v>49</v>
      </c>
      <c s="34" t="s">
        <v>70</v>
      </c>
      <c s="34" t="s">
        <v>2557</v>
      </c>
      <c s="35" t="s">
        <v>5</v>
      </c>
      <c s="6" t="s">
        <v>2558</v>
      </c>
      <c s="36" t="s">
        <v>188</v>
      </c>
      <c s="37">
        <v>70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66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89.25">
      <c r="A39" t="s">
        <v>58</v>
      </c>
      <c r="E39" s="39" t="s">
        <v>2559</v>
      </c>
    </row>
    <row r="40" spans="1:13" ht="12.75">
      <c r="A40" t="s">
        <v>46</v>
      </c>
      <c r="C40" s="31" t="s">
        <v>2560</v>
      </c>
      <c r="E40" s="33" t="s">
        <v>2561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86</v>
      </c>
      <c s="34" t="s">
        <v>2562</v>
      </c>
      <c s="35" t="s">
        <v>5</v>
      </c>
      <c s="6" t="s">
        <v>2563</v>
      </c>
      <c s="36" t="s">
        <v>74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66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2541</v>
      </c>
    </row>
    <row r="44" spans="1:5" ht="102">
      <c r="A44" t="s">
        <v>58</v>
      </c>
      <c r="E44" s="39" t="s">
        <v>2564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1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2565</v>
      </c>
      <c s="41">
        <f>Rekapitulace!C56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2565</v>
      </c>
      <c r="E4" s="26" t="s">
        <v>2566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COUNTIFS(L8:L163,"=0",A8:A163,"P")+COUNTIFS(L8:L163,"",A8:A163,"P")+SUM(Q8:Q163)</f>
      </c>
    </row>
    <row r="8" spans="1:13" ht="25.5">
      <c r="A8" t="s">
        <v>44</v>
      </c>
      <c r="C8" s="28" t="s">
        <v>2569</v>
      </c>
      <c r="E8" s="30" t="s">
        <v>2568</v>
      </c>
      <c r="J8" s="29">
        <f>0+J9+J14+J19+J28+J73+J158</f>
      </c>
      <c s="29">
        <f>0+K9+K14+K19+K28+K73+K158</f>
      </c>
      <c s="29">
        <f>0+L9+L14+L19+L28+L73+L158</f>
      </c>
      <c s="29">
        <f>0+M9+M14+M19+M28+M73+M158</f>
      </c>
    </row>
    <row r="9" spans="1:13" ht="12.75">
      <c r="A9" t="s">
        <v>46</v>
      </c>
      <c r="C9" s="31" t="s">
        <v>47</v>
      </c>
      <c r="E9" s="33" t="s">
        <v>1214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172</v>
      </c>
      <c s="34" t="s">
        <v>2570</v>
      </c>
      <c s="35" t="s">
        <v>5</v>
      </c>
      <c s="6" t="s">
        <v>2571</v>
      </c>
      <c s="36" t="s">
        <v>188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2572</v>
      </c>
    </row>
    <row r="12" spans="1:5" ht="12.75">
      <c r="A12" s="35" t="s">
        <v>56</v>
      </c>
      <c r="E12" s="40" t="s">
        <v>2573</v>
      </c>
    </row>
    <row r="13" spans="1:5" ht="12.75">
      <c r="A13" t="s">
        <v>58</v>
      </c>
      <c r="E13" s="39" t="s">
        <v>67</v>
      </c>
    </row>
    <row r="14" spans="1:13" ht="12.75">
      <c r="A14" t="s">
        <v>46</v>
      </c>
      <c r="C14" s="31" t="s">
        <v>102</v>
      </c>
      <c r="E14" s="33" t="s">
        <v>2090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163</v>
      </c>
      <c s="34" t="s">
        <v>690</v>
      </c>
      <c s="35" t="s">
        <v>5</v>
      </c>
      <c s="6" t="s">
        <v>691</v>
      </c>
      <c s="36" t="s">
        <v>427</v>
      </c>
      <c s="37">
        <v>84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55</v>
      </c>
      <c r="E16" s="39" t="s">
        <v>2574</v>
      </c>
    </row>
    <row r="17" spans="1:5" ht="12.75">
      <c r="A17" s="35" t="s">
        <v>56</v>
      </c>
      <c r="E17" s="40" t="s">
        <v>2575</v>
      </c>
    </row>
    <row r="18" spans="1:5" ht="12.75">
      <c r="A18" t="s">
        <v>58</v>
      </c>
      <c r="E18" s="39" t="s">
        <v>67</v>
      </c>
    </row>
    <row r="19" spans="1:13" ht="12.75">
      <c r="A19" t="s">
        <v>46</v>
      </c>
      <c r="C19" s="31" t="s">
        <v>114</v>
      </c>
      <c r="E19" s="33" t="s">
        <v>2576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166</v>
      </c>
      <c s="34" t="s">
        <v>433</v>
      </c>
      <c s="35" t="s">
        <v>5</v>
      </c>
      <c s="6" t="s">
        <v>434</v>
      </c>
      <c s="36" t="s">
        <v>427</v>
      </c>
      <c s="37">
        <v>84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66</v>
      </c>
      <c>
        <f>(M20*21)/100</f>
      </c>
      <c t="s">
        <v>27</v>
      </c>
    </row>
    <row r="21" spans="1:5" ht="12.75">
      <c r="A21" s="35" t="s">
        <v>55</v>
      </c>
      <c r="E21" s="39" t="s">
        <v>2574</v>
      </c>
    </row>
    <row r="22" spans="1:5" ht="12.75">
      <c r="A22" s="35" t="s">
        <v>56</v>
      </c>
      <c r="E22" s="40" t="s">
        <v>2575</v>
      </c>
    </row>
    <row r="23" spans="1:5" ht="12.75">
      <c r="A23" t="s">
        <v>58</v>
      </c>
      <c r="E23" s="39" t="s">
        <v>67</v>
      </c>
    </row>
    <row r="24" spans="1:16" ht="12.75">
      <c r="A24" t="s">
        <v>49</v>
      </c>
      <c s="34" t="s">
        <v>169</v>
      </c>
      <c s="34" t="s">
        <v>2577</v>
      </c>
      <c s="35" t="s">
        <v>5</v>
      </c>
      <c s="6" t="s">
        <v>2578</v>
      </c>
      <c s="36" t="s">
        <v>65</v>
      </c>
      <c s="37">
        <v>105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66</v>
      </c>
      <c>
        <f>(M24*21)/100</f>
      </c>
      <c t="s">
        <v>27</v>
      </c>
    </row>
    <row r="25" spans="1:5" ht="25.5">
      <c r="A25" s="35" t="s">
        <v>55</v>
      </c>
      <c r="E25" s="39" t="s">
        <v>2579</v>
      </c>
    </row>
    <row r="26" spans="1:5" ht="12.75">
      <c r="A26" s="35" t="s">
        <v>56</v>
      </c>
      <c r="E26" s="40" t="s">
        <v>2575</v>
      </c>
    </row>
    <row r="27" spans="1:5" ht="12.75">
      <c r="A27" t="s">
        <v>58</v>
      </c>
      <c r="E27" s="39" t="s">
        <v>67</v>
      </c>
    </row>
    <row r="28" spans="1:13" ht="12.75">
      <c r="A28" t="s">
        <v>46</v>
      </c>
      <c r="C28" s="31" t="s">
        <v>281</v>
      </c>
      <c r="E28" s="33" t="s">
        <v>2580</v>
      </c>
      <c r="J28" s="32">
        <f>0</f>
      </c>
      <c s="32">
        <f>0</f>
      </c>
      <c s="32">
        <f>0+L29+L33+L37+L41+L45+L49+L53+L57+L61+L65+L69</f>
      </c>
      <c s="32">
        <f>0+M29+M33+M37+M41+M45+M49+M53+M57+M61+M65+M69</f>
      </c>
    </row>
    <row r="29" spans="1:16" ht="25.5">
      <c r="A29" t="s">
        <v>49</v>
      </c>
      <c s="34" t="s">
        <v>129</v>
      </c>
      <c s="34" t="s">
        <v>701</v>
      </c>
      <c s="35" t="s">
        <v>5</v>
      </c>
      <c s="6" t="s">
        <v>702</v>
      </c>
      <c s="36" t="s">
        <v>74</v>
      </c>
      <c s="37">
        <v>42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66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5</v>
      </c>
    </row>
    <row r="32" spans="1:5" ht="12.75">
      <c r="A32" t="s">
        <v>58</v>
      </c>
      <c r="E32" s="39" t="s">
        <v>67</v>
      </c>
    </row>
    <row r="33" spans="1:16" ht="12.75">
      <c r="A33" t="s">
        <v>49</v>
      </c>
      <c s="34" t="s">
        <v>132</v>
      </c>
      <c s="34" t="s">
        <v>692</v>
      </c>
      <c s="35" t="s">
        <v>5</v>
      </c>
      <c s="6" t="s">
        <v>693</v>
      </c>
      <c s="36" t="s">
        <v>243</v>
      </c>
      <c s="37">
        <v>150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66</v>
      </c>
      <c>
        <f>(M33*21)/100</f>
      </c>
      <c t="s">
        <v>27</v>
      </c>
    </row>
    <row r="34" spans="1:5" ht="12.75">
      <c r="A34" s="35" t="s">
        <v>55</v>
      </c>
      <c r="E34" s="39" t="s">
        <v>2581</v>
      </c>
    </row>
    <row r="35" spans="1:5" ht="12.75">
      <c r="A35" s="35" t="s">
        <v>56</v>
      </c>
      <c r="E35" s="40" t="s">
        <v>5</v>
      </c>
    </row>
    <row r="36" spans="1:5" ht="12.75">
      <c r="A36" t="s">
        <v>58</v>
      </c>
      <c r="E36" s="39" t="s">
        <v>67</v>
      </c>
    </row>
    <row r="37" spans="1:16" ht="12.75">
      <c r="A37" t="s">
        <v>49</v>
      </c>
      <c s="34" t="s">
        <v>135</v>
      </c>
      <c s="34" t="s">
        <v>2582</v>
      </c>
      <c s="35" t="s">
        <v>5</v>
      </c>
      <c s="6" t="s">
        <v>2583</v>
      </c>
      <c s="36" t="s">
        <v>243</v>
      </c>
      <c s="37">
        <v>60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66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12.75">
      <c r="A40" t="s">
        <v>58</v>
      </c>
      <c r="E40" s="39" t="s">
        <v>67</v>
      </c>
    </row>
    <row r="41" spans="1:16" ht="12.75">
      <c r="A41" t="s">
        <v>49</v>
      </c>
      <c s="34" t="s">
        <v>138</v>
      </c>
      <c s="34" t="s">
        <v>439</v>
      </c>
      <c s="35" t="s">
        <v>5</v>
      </c>
      <c s="6" t="s">
        <v>440</v>
      </c>
      <c s="36" t="s">
        <v>243</v>
      </c>
      <c s="37">
        <v>150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66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2584</v>
      </c>
    </row>
    <row r="44" spans="1:5" ht="12.75">
      <c r="A44" t="s">
        <v>58</v>
      </c>
      <c r="E44" s="39" t="s">
        <v>67</v>
      </c>
    </row>
    <row r="45" spans="1:16" ht="25.5">
      <c r="A45" t="s">
        <v>49</v>
      </c>
      <c s="34" t="s">
        <v>141</v>
      </c>
      <c s="34" t="s">
        <v>2585</v>
      </c>
      <c s="35" t="s">
        <v>5</v>
      </c>
      <c s="6" t="s">
        <v>2586</v>
      </c>
      <c s="36" t="s">
        <v>74</v>
      </c>
      <c s="37">
        <v>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66</v>
      </c>
      <c>
        <f>(M45*21)/100</f>
      </c>
      <c t="s">
        <v>27</v>
      </c>
    </row>
    <row r="46" spans="1:5" ht="12.75">
      <c r="A46" s="35" t="s">
        <v>55</v>
      </c>
      <c r="E46" s="39" t="s">
        <v>2587</v>
      </c>
    </row>
    <row r="47" spans="1:5" ht="12.75">
      <c r="A47" s="35" t="s">
        <v>56</v>
      </c>
      <c r="E47" s="40" t="s">
        <v>5</v>
      </c>
    </row>
    <row r="48" spans="1:5" ht="12.75">
      <c r="A48" t="s">
        <v>58</v>
      </c>
      <c r="E48" s="39" t="s">
        <v>67</v>
      </c>
    </row>
    <row r="49" spans="1:16" ht="12.75">
      <c r="A49" t="s">
        <v>49</v>
      </c>
      <c s="34" t="s">
        <v>145</v>
      </c>
      <c s="34" t="s">
        <v>2588</v>
      </c>
      <c s="35" t="s">
        <v>5</v>
      </c>
      <c s="6" t="s">
        <v>2589</v>
      </c>
      <c s="36" t="s">
        <v>243</v>
      </c>
      <c s="37">
        <v>100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66</v>
      </c>
      <c>
        <f>(M49*21)/100</f>
      </c>
      <c t="s">
        <v>27</v>
      </c>
    </row>
    <row r="50" spans="1:5" ht="25.5">
      <c r="A50" s="35" t="s">
        <v>55</v>
      </c>
      <c r="E50" s="39" t="s">
        <v>2590</v>
      </c>
    </row>
    <row r="51" spans="1:5" ht="12.75">
      <c r="A51" s="35" t="s">
        <v>56</v>
      </c>
      <c r="E51" s="40" t="s">
        <v>5</v>
      </c>
    </row>
    <row r="52" spans="1:5" ht="12.75">
      <c r="A52" t="s">
        <v>58</v>
      </c>
      <c r="E52" s="39" t="s">
        <v>67</v>
      </c>
    </row>
    <row r="53" spans="1:16" ht="12.75">
      <c r="A53" t="s">
        <v>49</v>
      </c>
      <c s="34" t="s">
        <v>148</v>
      </c>
      <c s="34" t="s">
        <v>377</v>
      </c>
      <c s="35" t="s">
        <v>5</v>
      </c>
      <c s="6" t="s">
        <v>378</v>
      </c>
      <c s="36" t="s">
        <v>65</v>
      </c>
      <c s="37">
        <v>0.5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66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2.75">
      <c r="A56" t="s">
        <v>58</v>
      </c>
      <c r="E56" s="39" t="s">
        <v>67</v>
      </c>
    </row>
    <row r="57" spans="1:16" ht="25.5">
      <c r="A57" t="s">
        <v>49</v>
      </c>
      <c s="34" t="s">
        <v>151</v>
      </c>
      <c s="34" t="s">
        <v>444</v>
      </c>
      <c s="35" t="s">
        <v>5</v>
      </c>
      <c s="6" t="s">
        <v>445</v>
      </c>
      <c s="36" t="s">
        <v>74</v>
      </c>
      <c s="37">
        <v>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66</v>
      </c>
      <c>
        <f>(M57*21)/100</f>
      </c>
      <c t="s">
        <v>27</v>
      </c>
    </row>
    <row r="58" spans="1:5" ht="12.75">
      <c r="A58" s="35" t="s">
        <v>55</v>
      </c>
      <c r="E58" s="39" t="s">
        <v>2591</v>
      </c>
    </row>
    <row r="59" spans="1:5" ht="12.75">
      <c r="A59" s="35" t="s">
        <v>56</v>
      </c>
      <c r="E59" s="40" t="s">
        <v>5</v>
      </c>
    </row>
    <row r="60" spans="1:5" ht="12.75">
      <c r="A60" t="s">
        <v>58</v>
      </c>
      <c r="E60" s="39" t="s">
        <v>67</v>
      </c>
    </row>
    <row r="61" spans="1:16" ht="25.5">
      <c r="A61" t="s">
        <v>49</v>
      </c>
      <c s="34" t="s">
        <v>154</v>
      </c>
      <c s="34" t="s">
        <v>450</v>
      </c>
      <c s="35" t="s">
        <v>5</v>
      </c>
      <c s="6" t="s">
        <v>451</v>
      </c>
      <c s="36" t="s">
        <v>74</v>
      </c>
      <c s="37">
        <v>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66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2.75">
      <c r="A64" t="s">
        <v>58</v>
      </c>
      <c r="E64" s="39" t="s">
        <v>67</v>
      </c>
    </row>
    <row r="65" spans="1:16" ht="12.75">
      <c r="A65" t="s">
        <v>49</v>
      </c>
      <c s="34" t="s">
        <v>157</v>
      </c>
      <c s="34" t="s">
        <v>383</v>
      </c>
      <c s="35" t="s">
        <v>5</v>
      </c>
      <c s="6" t="s">
        <v>384</v>
      </c>
      <c s="36" t="s">
        <v>243</v>
      </c>
      <c s="37">
        <v>240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66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.75">
      <c r="A68" t="s">
        <v>58</v>
      </c>
      <c r="E68" s="39" t="s">
        <v>67</v>
      </c>
    </row>
    <row r="69" spans="1:16" ht="12.75">
      <c r="A69" t="s">
        <v>49</v>
      </c>
      <c s="34" t="s">
        <v>160</v>
      </c>
      <c s="34" t="s">
        <v>1169</v>
      </c>
      <c s="35" t="s">
        <v>5</v>
      </c>
      <c s="6" t="s">
        <v>1170</v>
      </c>
      <c s="36" t="s">
        <v>243</v>
      </c>
      <c s="37">
        <v>150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66</v>
      </c>
      <c>
        <f>(M69*21)/100</f>
      </c>
      <c t="s">
        <v>27</v>
      </c>
    </row>
    <row r="70" spans="1:5" ht="12.75">
      <c r="A70" s="35" t="s">
        <v>55</v>
      </c>
      <c r="E70" s="39" t="s">
        <v>2592</v>
      </c>
    </row>
    <row r="71" spans="1:5" ht="12.75">
      <c r="A71" s="35" t="s">
        <v>56</v>
      </c>
      <c r="E71" s="40" t="s">
        <v>5</v>
      </c>
    </row>
    <row r="72" spans="1:5" ht="12.75">
      <c r="A72" t="s">
        <v>58</v>
      </c>
      <c r="E72" s="39" t="s">
        <v>67</v>
      </c>
    </row>
    <row r="73" spans="1:13" ht="12.75">
      <c r="A73" t="s">
        <v>46</v>
      </c>
      <c r="C73" s="31" t="s">
        <v>293</v>
      </c>
      <c r="E73" s="33" t="s">
        <v>1284</v>
      </c>
      <c r="J73" s="32">
        <f>0</f>
      </c>
      <c s="32">
        <f>0</f>
      </c>
      <c s="32">
        <f>0+L74+L78+L82+L86+L90+L94+L98+L102+L106+L110+L114+L118+L122+L126+L130+L134+L138+L142+L146+L150+L154</f>
      </c>
      <c s="32">
        <f>0+M74+M78+M82+M86+M90+M94+M98+M102+M106+M110+M114+M118+M122+M126+M130+M134+M138+M142+M146+M150+M154</f>
      </c>
    </row>
    <row r="74" spans="1:16" ht="12.75">
      <c r="A74" t="s">
        <v>49</v>
      </c>
      <c s="34" t="s">
        <v>62</v>
      </c>
      <c s="34" t="s">
        <v>1143</v>
      </c>
      <c s="35" t="s">
        <v>5</v>
      </c>
      <c s="6" t="s">
        <v>1144</v>
      </c>
      <c s="36" t="s">
        <v>243</v>
      </c>
      <c s="37">
        <v>100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66</v>
      </c>
      <c>
        <f>(M74*21)/100</f>
      </c>
      <c t="s">
        <v>27</v>
      </c>
    </row>
    <row r="75" spans="1:5" ht="12.75">
      <c r="A75" s="35" t="s">
        <v>55</v>
      </c>
      <c r="E75" s="39" t="s">
        <v>2593</v>
      </c>
    </row>
    <row r="76" spans="1:5" ht="12.75">
      <c r="A76" s="35" t="s">
        <v>56</v>
      </c>
      <c r="E76" s="40" t="s">
        <v>2594</v>
      </c>
    </row>
    <row r="77" spans="1:5" ht="12.75">
      <c r="A77" t="s">
        <v>58</v>
      </c>
      <c r="E77" s="39" t="s">
        <v>67</v>
      </c>
    </row>
    <row r="78" spans="1:16" ht="12.75">
      <c r="A78" t="s">
        <v>49</v>
      </c>
      <c s="34" t="s">
        <v>27</v>
      </c>
      <c s="34" t="s">
        <v>2595</v>
      </c>
      <c s="35" t="s">
        <v>5</v>
      </c>
      <c s="6" t="s">
        <v>2596</v>
      </c>
      <c s="36" t="s">
        <v>243</v>
      </c>
      <c s="37">
        <v>2400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66</v>
      </c>
      <c>
        <f>(M78*21)/100</f>
      </c>
      <c t="s">
        <v>27</v>
      </c>
    </row>
    <row r="79" spans="1:5" ht="25.5">
      <c r="A79" s="35" t="s">
        <v>55</v>
      </c>
      <c r="E79" s="39" t="s">
        <v>2597</v>
      </c>
    </row>
    <row r="80" spans="1:5" ht="12.75">
      <c r="A80" s="35" t="s">
        <v>56</v>
      </c>
      <c r="E80" s="40" t="s">
        <v>2594</v>
      </c>
    </row>
    <row r="81" spans="1:5" ht="12.75">
      <c r="A81" t="s">
        <v>58</v>
      </c>
      <c r="E81" s="39" t="s">
        <v>67</v>
      </c>
    </row>
    <row r="82" spans="1:16" ht="12.75">
      <c r="A82" t="s">
        <v>49</v>
      </c>
      <c s="34" t="s">
        <v>26</v>
      </c>
      <c s="34" t="s">
        <v>2598</v>
      </c>
      <c s="35" t="s">
        <v>5</v>
      </c>
      <c s="6" t="s">
        <v>2599</v>
      </c>
      <c s="36" t="s">
        <v>243</v>
      </c>
      <c s="37">
        <v>815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66</v>
      </c>
      <c>
        <f>(M82*21)/100</f>
      </c>
      <c t="s">
        <v>27</v>
      </c>
    </row>
    <row r="83" spans="1:5" ht="25.5">
      <c r="A83" s="35" t="s">
        <v>55</v>
      </c>
      <c r="E83" s="39" t="s">
        <v>2600</v>
      </c>
    </row>
    <row r="84" spans="1:5" ht="12.75">
      <c r="A84" s="35" t="s">
        <v>56</v>
      </c>
      <c r="E84" s="40" t="s">
        <v>2594</v>
      </c>
    </row>
    <row r="85" spans="1:5" ht="12.75">
      <c r="A85" t="s">
        <v>58</v>
      </c>
      <c r="E85" s="39" t="s">
        <v>67</v>
      </c>
    </row>
    <row r="86" spans="1:16" ht="25.5">
      <c r="A86" t="s">
        <v>49</v>
      </c>
      <c s="34" t="s">
        <v>75</v>
      </c>
      <c s="34" t="s">
        <v>324</v>
      </c>
      <c s="35" t="s">
        <v>5</v>
      </c>
      <c s="6" t="s">
        <v>325</v>
      </c>
      <c s="36" t="s">
        <v>74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66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2594</v>
      </c>
    </row>
    <row r="89" spans="1:5" ht="12.75">
      <c r="A89" t="s">
        <v>58</v>
      </c>
      <c r="E89" s="39" t="s">
        <v>67</v>
      </c>
    </row>
    <row r="90" spans="1:16" ht="25.5">
      <c r="A90" t="s">
        <v>49</v>
      </c>
      <c s="34" t="s">
        <v>79</v>
      </c>
      <c s="34" t="s">
        <v>864</v>
      </c>
      <c s="35" t="s">
        <v>5</v>
      </c>
      <c s="6" t="s">
        <v>865</v>
      </c>
      <c s="36" t="s">
        <v>74</v>
      </c>
      <c s="37">
        <v>28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66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2594</v>
      </c>
    </row>
    <row r="93" spans="1:5" ht="12.75">
      <c r="A93" t="s">
        <v>58</v>
      </c>
      <c r="E93" s="39" t="s">
        <v>67</v>
      </c>
    </row>
    <row r="94" spans="1:16" ht="25.5">
      <c r="A94" t="s">
        <v>49</v>
      </c>
      <c s="34" t="s">
        <v>60</v>
      </c>
      <c s="34" t="s">
        <v>2601</v>
      </c>
      <c s="35" t="s">
        <v>5</v>
      </c>
      <c s="6" t="s">
        <v>2602</v>
      </c>
      <c s="36" t="s">
        <v>74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66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2594</v>
      </c>
    </row>
    <row r="97" spans="1:5" ht="12.75">
      <c r="A97" t="s">
        <v>58</v>
      </c>
      <c r="E97" s="39" t="s">
        <v>67</v>
      </c>
    </row>
    <row r="98" spans="1:16" ht="12.75">
      <c r="A98" t="s">
        <v>49</v>
      </c>
      <c s="34" t="s">
        <v>70</v>
      </c>
      <c s="34" t="s">
        <v>306</v>
      </c>
      <c s="35" t="s">
        <v>5</v>
      </c>
      <c s="6" t="s">
        <v>307</v>
      </c>
      <c s="36" t="s">
        <v>243</v>
      </c>
      <c s="37">
        <v>240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66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58</v>
      </c>
      <c r="E101" s="39" t="s">
        <v>67</v>
      </c>
    </row>
    <row r="102" spans="1:16" ht="12.75">
      <c r="A102" t="s">
        <v>49</v>
      </c>
      <c s="34" t="s">
        <v>86</v>
      </c>
      <c s="34" t="s">
        <v>1959</v>
      </c>
      <c s="35" t="s">
        <v>5</v>
      </c>
      <c s="6" t="s">
        <v>1960</v>
      </c>
      <c s="36" t="s">
        <v>243</v>
      </c>
      <c s="37">
        <v>2085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66</v>
      </c>
      <c>
        <f>(M102*21)/100</f>
      </c>
      <c t="s">
        <v>27</v>
      </c>
    </row>
    <row r="103" spans="1:5" ht="12.75">
      <c r="A103" s="35" t="s">
        <v>55</v>
      </c>
      <c r="E103" s="39" t="s">
        <v>2603</v>
      </c>
    </row>
    <row r="104" spans="1:5" ht="12.75">
      <c r="A104" s="35" t="s">
        <v>56</v>
      </c>
      <c r="E104" s="40" t="s">
        <v>2604</v>
      </c>
    </row>
    <row r="105" spans="1:5" ht="12.75">
      <c r="A105" t="s">
        <v>58</v>
      </c>
      <c r="E105" s="39" t="s">
        <v>67</v>
      </c>
    </row>
    <row r="106" spans="1:16" ht="25.5">
      <c r="A106" t="s">
        <v>49</v>
      </c>
      <c s="34" t="s">
        <v>89</v>
      </c>
      <c s="34" t="s">
        <v>272</v>
      </c>
      <c s="35" t="s">
        <v>5</v>
      </c>
      <c s="6" t="s">
        <v>273</v>
      </c>
      <c s="36" t="s">
        <v>74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66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67</v>
      </c>
    </row>
    <row r="110" spans="1:16" ht="38.25">
      <c r="A110" t="s">
        <v>49</v>
      </c>
      <c s="34" t="s">
        <v>92</v>
      </c>
      <c s="34" t="s">
        <v>275</v>
      </c>
      <c s="35" t="s">
        <v>5</v>
      </c>
      <c s="6" t="s">
        <v>276</v>
      </c>
      <c s="36" t="s">
        <v>74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66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67</v>
      </c>
    </row>
    <row r="114" spans="1:16" ht="25.5">
      <c r="A114" t="s">
        <v>49</v>
      </c>
      <c s="34" t="s">
        <v>96</v>
      </c>
      <c s="34" t="s">
        <v>257</v>
      </c>
      <c s="35" t="s">
        <v>5</v>
      </c>
      <c s="6" t="s">
        <v>258</v>
      </c>
      <c s="36" t="s">
        <v>74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66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67</v>
      </c>
    </row>
    <row r="118" spans="1:16" ht="12.75">
      <c r="A118" t="s">
        <v>49</v>
      </c>
      <c s="34" t="s">
        <v>99</v>
      </c>
      <c s="34" t="s">
        <v>260</v>
      </c>
      <c s="35" t="s">
        <v>5</v>
      </c>
      <c s="6" t="s">
        <v>261</v>
      </c>
      <c s="36" t="s">
        <v>188</v>
      </c>
      <c s="37">
        <v>16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66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67</v>
      </c>
    </row>
    <row r="122" spans="1:16" ht="12.75">
      <c r="A122" t="s">
        <v>49</v>
      </c>
      <c s="34" t="s">
        <v>102</v>
      </c>
      <c s="34" t="s">
        <v>2605</v>
      </c>
      <c s="35" t="s">
        <v>5</v>
      </c>
      <c s="6" t="s">
        <v>2606</v>
      </c>
      <c s="36" t="s">
        <v>188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66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67</v>
      </c>
    </row>
    <row r="126" spans="1:16" ht="12.75">
      <c r="A126" t="s">
        <v>49</v>
      </c>
      <c s="34" t="s">
        <v>105</v>
      </c>
      <c s="34" t="s">
        <v>263</v>
      </c>
      <c s="35" t="s">
        <v>5</v>
      </c>
      <c s="6" t="s">
        <v>264</v>
      </c>
      <c s="36" t="s">
        <v>188</v>
      </c>
      <c s="37">
        <v>16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66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67</v>
      </c>
    </row>
    <row r="130" spans="1:16" ht="12.75">
      <c r="A130" t="s">
        <v>49</v>
      </c>
      <c s="34" t="s">
        <v>108</v>
      </c>
      <c s="34" t="s">
        <v>266</v>
      </c>
      <c s="35" t="s">
        <v>5</v>
      </c>
      <c s="6" t="s">
        <v>267</v>
      </c>
      <c s="36" t="s">
        <v>188</v>
      </c>
      <c s="37">
        <v>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66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67</v>
      </c>
    </row>
    <row r="134" spans="1:16" ht="12.75">
      <c r="A134" t="s">
        <v>49</v>
      </c>
      <c s="34" t="s">
        <v>111</v>
      </c>
      <c s="34" t="s">
        <v>251</v>
      </c>
      <c s="35" t="s">
        <v>5</v>
      </c>
      <c s="6" t="s">
        <v>252</v>
      </c>
      <c s="36" t="s">
        <v>188</v>
      </c>
      <c s="37">
        <v>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66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67</v>
      </c>
    </row>
    <row r="138" spans="1:16" ht="12.75">
      <c r="A138" t="s">
        <v>49</v>
      </c>
      <c s="34" t="s">
        <v>114</v>
      </c>
      <c s="34" t="s">
        <v>254</v>
      </c>
      <c s="35" t="s">
        <v>5</v>
      </c>
      <c s="6" t="s">
        <v>255</v>
      </c>
      <c s="36" t="s">
        <v>188</v>
      </c>
      <c s="37">
        <v>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66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67</v>
      </c>
    </row>
    <row r="142" spans="1:16" ht="38.25">
      <c r="A142" t="s">
        <v>49</v>
      </c>
      <c s="34" t="s">
        <v>117</v>
      </c>
      <c s="34" t="s">
        <v>2607</v>
      </c>
      <c s="35" t="s">
        <v>5</v>
      </c>
      <c s="6" t="s">
        <v>2608</v>
      </c>
      <c s="36" t="s">
        <v>74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1225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53">
      <c r="A145" t="s">
        <v>58</v>
      </c>
      <c r="E145" s="39" t="s">
        <v>2609</v>
      </c>
    </row>
    <row r="146" spans="1:16" ht="25.5">
      <c r="A146" t="s">
        <v>49</v>
      </c>
      <c s="34" t="s">
        <v>120</v>
      </c>
      <c s="34" t="s">
        <v>2610</v>
      </c>
      <c s="35" t="s">
        <v>5</v>
      </c>
      <c s="6" t="s">
        <v>2611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1225</v>
      </c>
      <c>
        <f>(M146*21)/100</f>
      </c>
      <c t="s">
        <v>27</v>
      </c>
    </row>
    <row r="147" spans="1:5" ht="25.5">
      <c r="A147" s="35" t="s">
        <v>55</v>
      </c>
      <c r="E147" s="39" t="s">
        <v>2612</v>
      </c>
    </row>
    <row r="148" spans="1:5" ht="12.75">
      <c r="A148" s="35" t="s">
        <v>56</v>
      </c>
      <c r="E148" s="40" t="s">
        <v>5</v>
      </c>
    </row>
    <row r="149" spans="1:5" ht="25.5">
      <c r="A149" t="s">
        <v>58</v>
      </c>
      <c r="E149" s="39" t="s">
        <v>2613</v>
      </c>
    </row>
    <row r="150" spans="1:16" ht="12.75">
      <c r="A150" t="s">
        <v>49</v>
      </c>
      <c s="34" t="s">
        <v>123</v>
      </c>
      <c s="34" t="s">
        <v>2614</v>
      </c>
      <c s="35" t="s">
        <v>5</v>
      </c>
      <c s="6" t="s">
        <v>2615</v>
      </c>
      <c s="36" t="s">
        <v>2616</v>
      </c>
      <c s="37">
        <v>62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66</v>
      </c>
      <c>
        <f>(M150*21)/100</f>
      </c>
      <c t="s">
        <v>27</v>
      </c>
    </row>
    <row r="151" spans="1:5" ht="12.75">
      <c r="A151" s="35" t="s">
        <v>55</v>
      </c>
      <c r="E151" s="39" t="s">
        <v>2617</v>
      </c>
    </row>
    <row r="152" spans="1:5" ht="12.75">
      <c r="A152" s="35" t="s">
        <v>56</v>
      </c>
      <c r="E152" s="40" t="s">
        <v>5</v>
      </c>
    </row>
    <row r="153" spans="1:5" ht="12.75">
      <c r="A153" t="s">
        <v>58</v>
      </c>
      <c r="E153" s="39" t="s">
        <v>67</v>
      </c>
    </row>
    <row r="154" spans="1:16" ht="12.75">
      <c r="A154" t="s">
        <v>49</v>
      </c>
      <c s="34" t="s">
        <v>126</v>
      </c>
      <c s="34" t="s">
        <v>2618</v>
      </c>
      <c s="35" t="s">
        <v>5</v>
      </c>
      <c s="6" t="s">
        <v>2619</v>
      </c>
      <c s="36" t="s">
        <v>53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1225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25.5">
      <c r="A157" t="s">
        <v>58</v>
      </c>
      <c r="E157" s="39" t="s">
        <v>2620</v>
      </c>
    </row>
    <row r="158" spans="1:13" ht="12.75">
      <c r="A158" t="s">
        <v>46</v>
      </c>
      <c r="C158" s="31" t="s">
        <v>401</v>
      </c>
      <c r="E158" s="33" t="s">
        <v>2621</v>
      </c>
      <c r="J158" s="32">
        <f>0</f>
      </c>
      <c s="32">
        <f>0</f>
      </c>
      <c s="32">
        <f>0+L159+L163</f>
      </c>
      <c s="32">
        <f>0+M159+M163</f>
      </c>
    </row>
    <row r="159" spans="1:16" ht="25.5">
      <c r="A159" t="s">
        <v>49</v>
      </c>
      <c s="34" t="s">
        <v>175</v>
      </c>
      <c s="34" t="s">
        <v>680</v>
      </c>
      <c s="35" t="s">
        <v>681</v>
      </c>
      <c s="6" t="s">
        <v>682</v>
      </c>
      <c s="36" t="s">
        <v>407</v>
      </c>
      <c s="37">
        <v>3.88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408</v>
      </c>
      <c>
        <f>(M159*21)/100</f>
      </c>
      <c t="s">
        <v>27</v>
      </c>
    </row>
    <row r="160" spans="1:5" ht="25.5">
      <c r="A160" s="35" t="s">
        <v>55</v>
      </c>
      <c r="E160" s="39" t="s">
        <v>409</v>
      </c>
    </row>
    <row r="161" spans="1:5" ht="12.75">
      <c r="A161" s="35" t="s">
        <v>56</v>
      </c>
      <c r="E161" s="40" t="s">
        <v>2622</v>
      </c>
    </row>
    <row r="162" spans="1:5" ht="102">
      <c r="A162" t="s">
        <v>58</v>
      </c>
      <c r="E162" s="39" t="s">
        <v>410</v>
      </c>
    </row>
    <row r="163" spans="1:16" ht="25.5">
      <c r="A163" t="s">
        <v>49</v>
      </c>
      <c s="34" t="s">
        <v>178</v>
      </c>
      <c s="34" t="s">
        <v>2623</v>
      </c>
      <c s="35" t="s">
        <v>2624</v>
      </c>
      <c s="6" t="s">
        <v>2625</v>
      </c>
      <c s="36" t="s">
        <v>407</v>
      </c>
      <c s="37">
        <v>0.6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408</v>
      </c>
      <c>
        <f>(M163*21)/100</f>
      </c>
      <c t="s">
        <v>27</v>
      </c>
    </row>
    <row r="164" spans="1:5" ht="25.5">
      <c r="A164" s="35" t="s">
        <v>55</v>
      </c>
      <c r="E164" s="39" t="s">
        <v>409</v>
      </c>
    </row>
    <row r="165" spans="1:5" ht="12.75">
      <c r="A165" s="35" t="s">
        <v>56</v>
      </c>
      <c r="E165" s="40" t="s">
        <v>2626</v>
      </c>
    </row>
    <row r="166" spans="1:5" ht="102">
      <c r="A166" t="s">
        <v>58</v>
      </c>
      <c r="E166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2565</v>
      </c>
      <c s="41">
        <f>Rekapitulace!C56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2565</v>
      </c>
      <c r="E4" s="26" t="s">
        <v>2566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COUNTIFS(L8:L144,"=0",A8:A144,"P")+COUNTIFS(L8:L144,"",A8:A144,"P")+SUM(Q8:Q144)</f>
      </c>
    </row>
    <row r="8" spans="1:13" ht="12.75">
      <c r="A8" t="s">
        <v>44</v>
      </c>
      <c r="C8" s="28" t="s">
        <v>2629</v>
      </c>
      <c r="E8" s="30" t="s">
        <v>2628</v>
      </c>
      <c r="J8" s="29">
        <f>0+J9+J14+J19+J36+J89+J130+J135</f>
      </c>
      <c s="29">
        <f>0+K9+K14+K19+K36+K89+K130+K135</f>
      </c>
      <c s="29">
        <f>0+L9+L14+L19+L36+L89+L130+L135</f>
      </c>
      <c s="29">
        <f>0+M9+M14+M19+M36+M89+M130+M135</f>
      </c>
    </row>
    <row r="9" spans="1:13" ht="12.75">
      <c r="A9" t="s">
        <v>46</v>
      </c>
      <c r="C9" s="31" t="s">
        <v>47</v>
      </c>
      <c r="E9" s="33" t="s">
        <v>1214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154</v>
      </c>
      <c s="34" t="s">
        <v>2570</v>
      </c>
      <c s="35" t="s">
        <v>5</v>
      </c>
      <c s="6" t="s">
        <v>2571</v>
      </c>
      <c s="36" t="s">
        <v>188</v>
      </c>
      <c s="37">
        <v>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2572</v>
      </c>
    </row>
    <row r="12" spans="1:5" ht="12.75">
      <c r="A12" s="35" t="s">
        <v>56</v>
      </c>
      <c r="E12" s="40" t="s">
        <v>2630</v>
      </c>
    </row>
    <row r="13" spans="1:5" ht="12.75">
      <c r="A13" t="s">
        <v>58</v>
      </c>
      <c r="E13" s="39" t="s">
        <v>67</v>
      </c>
    </row>
    <row r="14" spans="1:13" ht="12.75">
      <c r="A14" t="s">
        <v>46</v>
      </c>
      <c r="C14" s="31" t="s">
        <v>102</v>
      </c>
      <c r="E14" s="33" t="s">
        <v>2090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135</v>
      </c>
      <c s="34" t="s">
        <v>690</v>
      </c>
      <c s="35" t="s">
        <v>5</v>
      </c>
      <c s="6" t="s">
        <v>691</v>
      </c>
      <c s="36" t="s">
        <v>427</v>
      </c>
      <c s="37">
        <v>37.55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25.5">
      <c r="A16" s="35" t="s">
        <v>55</v>
      </c>
      <c r="E16" s="39" t="s">
        <v>2631</v>
      </c>
    </row>
    <row r="17" spans="1:5" ht="12.75">
      <c r="A17" s="35" t="s">
        <v>56</v>
      </c>
      <c r="E17" s="40" t="s">
        <v>2632</v>
      </c>
    </row>
    <row r="18" spans="1:5" ht="12.75">
      <c r="A18" t="s">
        <v>58</v>
      </c>
      <c r="E18" s="39" t="s">
        <v>67</v>
      </c>
    </row>
    <row r="19" spans="1:13" ht="12.75">
      <c r="A19" t="s">
        <v>46</v>
      </c>
      <c r="C19" s="31" t="s">
        <v>114</v>
      </c>
      <c r="E19" s="33" t="s">
        <v>2576</v>
      </c>
      <c r="J19" s="32">
        <f>0</f>
      </c>
      <c s="32">
        <f>0</f>
      </c>
      <c s="32">
        <f>0+L20+L24+L28+L32</f>
      </c>
      <c s="32">
        <f>0+M20+M24+M28+M32</f>
      </c>
    </row>
    <row r="20" spans="1:16" ht="12.75">
      <c r="A20" t="s">
        <v>49</v>
      </c>
      <c s="34" t="s">
        <v>138</v>
      </c>
      <c s="34" t="s">
        <v>433</v>
      </c>
      <c s="35" t="s">
        <v>5</v>
      </c>
      <c s="6" t="s">
        <v>434</v>
      </c>
      <c s="36" t="s">
        <v>427</v>
      </c>
      <c s="37">
        <v>37.55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66</v>
      </c>
      <c>
        <f>(M20*21)/100</f>
      </c>
      <c t="s">
        <v>27</v>
      </c>
    </row>
    <row r="21" spans="1:5" ht="25.5">
      <c r="A21" s="35" t="s">
        <v>55</v>
      </c>
      <c r="E21" s="39" t="s">
        <v>2631</v>
      </c>
    </row>
    <row r="22" spans="1:5" ht="12.75">
      <c r="A22" s="35" t="s">
        <v>56</v>
      </c>
      <c r="E22" s="40" t="s">
        <v>2632</v>
      </c>
    </row>
    <row r="23" spans="1:5" ht="12.75">
      <c r="A23" t="s">
        <v>58</v>
      </c>
      <c r="E23" s="39" t="s">
        <v>67</v>
      </c>
    </row>
    <row r="24" spans="1:16" ht="12.75">
      <c r="A24" t="s">
        <v>49</v>
      </c>
      <c s="34" t="s">
        <v>141</v>
      </c>
      <c s="34" t="s">
        <v>2577</v>
      </c>
      <c s="35" t="s">
        <v>5</v>
      </c>
      <c s="6" t="s">
        <v>2578</v>
      </c>
      <c s="36" t="s">
        <v>65</v>
      </c>
      <c s="37">
        <v>55.6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66</v>
      </c>
      <c>
        <f>(M24*21)/100</f>
      </c>
      <c t="s">
        <v>27</v>
      </c>
    </row>
    <row r="25" spans="1:5" ht="38.25">
      <c r="A25" s="35" t="s">
        <v>55</v>
      </c>
      <c r="E25" s="39" t="s">
        <v>2633</v>
      </c>
    </row>
    <row r="26" spans="1:5" ht="12.75">
      <c r="A26" s="35" t="s">
        <v>56</v>
      </c>
      <c r="E26" s="40" t="s">
        <v>2632</v>
      </c>
    </row>
    <row r="27" spans="1:5" ht="12.75">
      <c r="A27" t="s">
        <v>58</v>
      </c>
      <c r="E27" s="39" t="s">
        <v>67</v>
      </c>
    </row>
    <row r="28" spans="1:16" ht="12.75">
      <c r="A28" t="s">
        <v>49</v>
      </c>
      <c s="34" t="s">
        <v>145</v>
      </c>
      <c s="34" t="s">
        <v>2634</v>
      </c>
      <c s="35" t="s">
        <v>5</v>
      </c>
      <c s="6" t="s">
        <v>2635</v>
      </c>
      <c s="36" t="s">
        <v>65</v>
      </c>
      <c s="37">
        <v>65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66</v>
      </c>
      <c>
        <f>(M28*21)/100</f>
      </c>
      <c t="s">
        <v>27</v>
      </c>
    </row>
    <row r="29" spans="1:5" ht="12.75">
      <c r="A29" s="35" t="s">
        <v>55</v>
      </c>
      <c r="E29" s="39" t="s">
        <v>2636</v>
      </c>
    </row>
    <row r="30" spans="1:5" ht="12.75">
      <c r="A30" s="35" t="s">
        <v>56</v>
      </c>
      <c r="E30" s="40" t="s">
        <v>2630</v>
      </c>
    </row>
    <row r="31" spans="1:5" ht="12.75">
      <c r="A31" t="s">
        <v>58</v>
      </c>
      <c r="E31" s="39" t="s">
        <v>67</v>
      </c>
    </row>
    <row r="32" spans="1:16" ht="12.75">
      <c r="A32" t="s">
        <v>49</v>
      </c>
      <c s="34" t="s">
        <v>148</v>
      </c>
      <c s="34" t="s">
        <v>2637</v>
      </c>
      <c s="35" t="s">
        <v>5</v>
      </c>
      <c s="6" t="s">
        <v>2638</v>
      </c>
      <c s="36" t="s">
        <v>65</v>
      </c>
      <c s="37">
        <v>32.5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1225</v>
      </c>
      <c>
        <f>(M32*21)/100</f>
      </c>
      <c t="s">
        <v>27</v>
      </c>
    </row>
    <row r="33" spans="1:5" ht="12.75">
      <c r="A33" s="35" t="s">
        <v>55</v>
      </c>
      <c r="E33" s="39" t="s">
        <v>2639</v>
      </c>
    </row>
    <row r="34" spans="1:5" ht="12.75">
      <c r="A34" s="35" t="s">
        <v>56</v>
      </c>
      <c r="E34" s="40" t="s">
        <v>2630</v>
      </c>
    </row>
    <row r="35" spans="1:5" ht="38.25">
      <c r="A35" t="s">
        <v>58</v>
      </c>
      <c r="E35" s="39" t="s">
        <v>2640</v>
      </c>
    </row>
    <row r="36" spans="1:13" ht="12.75">
      <c r="A36" t="s">
        <v>46</v>
      </c>
      <c r="C36" s="31" t="s">
        <v>281</v>
      </c>
      <c r="E36" s="33" t="s">
        <v>2580</v>
      </c>
      <c r="J36" s="32">
        <f>0</f>
      </c>
      <c s="32">
        <f>0</f>
      </c>
      <c s="32">
        <f>0+L37+L41+L45+L49+L53+L57+L61+L65+L69+L73+L77+L81+L85</f>
      </c>
      <c s="32">
        <f>0+M37+M41+M45+M49+M53+M57+M61+M65+M69+M73+M77+M81+M85</f>
      </c>
    </row>
    <row r="37" spans="1:16" ht="12.75">
      <c r="A37" t="s">
        <v>49</v>
      </c>
      <c s="34" t="s">
        <v>96</v>
      </c>
      <c s="34" t="s">
        <v>2582</v>
      </c>
      <c s="35" t="s">
        <v>5</v>
      </c>
      <c s="6" t="s">
        <v>2583</v>
      </c>
      <c s="36" t="s">
        <v>243</v>
      </c>
      <c s="37">
        <v>452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66</v>
      </c>
      <c>
        <f>(M37*21)/100</f>
      </c>
      <c t="s">
        <v>27</v>
      </c>
    </row>
    <row r="38" spans="1:5" ht="25.5">
      <c r="A38" s="35" t="s">
        <v>55</v>
      </c>
      <c r="E38" s="39" t="s">
        <v>2641</v>
      </c>
    </row>
    <row r="39" spans="1:5" ht="12.75">
      <c r="A39" s="35" t="s">
        <v>56</v>
      </c>
      <c r="E39" s="40" t="s">
        <v>2642</v>
      </c>
    </row>
    <row r="40" spans="1:5" ht="12.75">
      <c r="A40" t="s">
        <v>58</v>
      </c>
      <c r="E40" s="39" t="s">
        <v>67</v>
      </c>
    </row>
    <row r="41" spans="1:16" ht="12.75">
      <c r="A41" t="s">
        <v>49</v>
      </c>
      <c s="34" t="s">
        <v>99</v>
      </c>
      <c s="34" t="s">
        <v>2643</v>
      </c>
      <c s="35" t="s">
        <v>5</v>
      </c>
      <c s="6" t="s">
        <v>2644</v>
      </c>
      <c s="36" t="s">
        <v>243</v>
      </c>
      <c s="37">
        <v>65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66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2642</v>
      </c>
    </row>
    <row r="44" spans="1:5" ht="12.75">
      <c r="A44" t="s">
        <v>58</v>
      </c>
      <c r="E44" s="39" t="s">
        <v>67</v>
      </c>
    </row>
    <row r="45" spans="1:16" ht="12.75">
      <c r="A45" t="s">
        <v>49</v>
      </c>
      <c s="34" t="s">
        <v>102</v>
      </c>
      <c s="34" t="s">
        <v>439</v>
      </c>
      <c s="35" t="s">
        <v>5</v>
      </c>
      <c s="6" t="s">
        <v>440</v>
      </c>
      <c s="36" t="s">
        <v>243</v>
      </c>
      <c s="37">
        <v>80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66</v>
      </c>
      <c>
        <f>(M45*21)/100</f>
      </c>
      <c t="s">
        <v>27</v>
      </c>
    </row>
    <row r="46" spans="1:5" ht="25.5">
      <c r="A46" s="35" t="s">
        <v>55</v>
      </c>
      <c r="E46" s="39" t="s">
        <v>2645</v>
      </c>
    </row>
    <row r="47" spans="1:5" ht="12.75">
      <c r="A47" s="35" t="s">
        <v>56</v>
      </c>
      <c r="E47" s="40" t="s">
        <v>2646</v>
      </c>
    </row>
    <row r="48" spans="1:5" ht="12.75">
      <c r="A48" t="s">
        <v>58</v>
      </c>
      <c r="E48" s="39" t="s">
        <v>67</v>
      </c>
    </row>
    <row r="49" spans="1:16" ht="25.5">
      <c r="A49" t="s">
        <v>49</v>
      </c>
      <c s="34" t="s">
        <v>105</v>
      </c>
      <c s="34" t="s">
        <v>694</v>
      </c>
      <c s="35" t="s">
        <v>5</v>
      </c>
      <c s="6" t="s">
        <v>695</v>
      </c>
      <c s="36" t="s">
        <v>243</v>
      </c>
      <c s="37">
        <v>392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66</v>
      </c>
      <c>
        <f>(M49*21)/100</f>
      </c>
      <c t="s">
        <v>27</v>
      </c>
    </row>
    <row r="50" spans="1:5" ht="12.75">
      <c r="A50" s="35" t="s">
        <v>55</v>
      </c>
      <c r="E50" s="39" t="s">
        <v>2647</v>
      </c>
    </row>
    <row r="51" spans="1:5" ht="12.75">
      <c r="A51" s="35" t="s">
        <v>56</v>
      </c>
      <c r="E51" s="40" t="s">
        <v>2642</v>
      </c>
    </row>
    <row r="52" spans="1:5" ht="12.75">
      <c r="A52" t="s">
        <v>58</v>
      </c>
      <c r="E52" s="39" t="s">
        <v>5</v>
      </c>
    </row>
    <row r="53" spans="1:16" ht="12.75">
      <c r="A53" t="s">
        <v>49</v>
      </c>
      <c s="34" t="s">
        <v>108</v>
      </c>
      <c s="34" t="s">
        <v>2648</v>
      </c>
      <c s="35" t="s">
        <v>5</v>
      </c>
      <c s="6" t="s">
        <v>2649</v>
      </c>
      <c s="36" t="s">
        <v>427</v>
      </c>
      <c s="37">
        <v>3.15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1225</v>
      </c>
      <c>
        <f>(M53*21)/100</f>
      </c>
      <c t="s">
        <v>27</v>
      </c>
    </row>
    <row r="54" spans="1:5" ht="25.5">
      <c r="A54" s="35" t="s">
        <v>55</v>
      </c>
      <c r="E54" s="39" t="s">
        <v>2650</v>
      </c>
    </row>
    <row r="55" spans="1:5" ht="12.75">
      <c r="A55" s="35" t="s">
        <v>56</v>
      </c>
      <c r="E55" s="40" t="s">
        <v>2646</v>
      </c>
    </row>
    <row r="56" spans="1:5" ht="382.5">
      <c r="A56" t="s">
        <v>58</v>
      </c>
      <c r="E56" s="39" t="s">
        <v>2651</v>
      </c>
    </row>
    <row r="57" spans="1:16" ht="12.75">
      <c r="A57" t="s">
        <v>49</v>
      </c>
      <c s="34" t="s">
        <v>111</v>
      </c>
      <c s="34" t="s">
        <v>371</v>
      </c>
      <c s="35" t="s">
        <v>5</v>
      </c>
      <c s="6" t="s">
        <v>372</v>
      </c>
      <c s="36" t="s">
        <v>74</v>
      </c>
      <c s="37">
        <v>1575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66</v>
      </c>
      <c>
        <f>(M57*21)/100</f>
      </c>
      <c t="s">
        <v>27</v>
      </c>
    </row>
    <row r="58" spans="1:5" ht="38.25">
      <c r="A58" s="35" t="s">
        <v>55</v>
      </c>
      <c r="E58" s="39" t="s">
        <v>2652</v>
      </c>
    </row>
    <row r="59" spans="1:5" ht="12.75">
      <c r="A59" s="35" t="s">
        <v>56</v>
      </c>
      <c r="E59" s="40" t="s">
        <v>5</v>
      </c>
    </row>
    <row r="60" spans="1:5" ht="12.75">
      <c r="A60" t="s">
        <v>58</v>
      </c>
      <c r="E60" s="39" t="s">
        <v>67</v>
      </c>
    </row>
    <row r="61" spans="1:16" ht="25.5">
      <c r="A61" t="s">
        <v>49</v>
      </c>
      <c s="34" t="s">
        <v>114</v>
      </c>
      <c s="34" t="s">
        <v>444</v>
      </c>
      <c s="35" t="s">
        <v>5</v>
      </c>
      <c s="6" t="s">
        <v>445</v>
      </c>
      <c s="36" t="s">
        <v>74</v>
      </c>
      <c s="37">
        <v>20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66</v>
      </c>
      <c>
        <f>(M61*21)/100</f>
      </c>
      <c t="s">
        <v>27</v>
      </c>
    </row>
    <row r="62" spans="1:5" ht="12.75">
      <c r="A62" s="35" t="s">
        <v>55</v>
      </c>
      <c r="E62" s="39" t="s">
        <v>2653</v>
      </c>
    </row>
    <row r="63" spans="1:5" ht="12.75">
      <c r="A63" s="35" t="s">
        <v>56</v>
      </c>
      <c r="E63" s="40" t="s">
        <v>2642</v>
      </c>
    </row>
    <row r="64" spans="1:5" ht="12.75">
      <c r="A64" t="s">
        <v>58</v>
      </c>
      <c r="E64" s="39" t="s">
        <v>67</v>
      </c>
    </row>
    <row r="65" spans="1:16" ht="12.75">
      <c r="A65" t="s">
        <v>49</v>
      </c>
      <c s="34" t="s">
        <v>117</v>
      </c>
      <c s="34" t="s">
        <v>2654</v>
      </c>
      <c s="35" t="s">
        <v>5</v>
      </c>
      <c s="6" t="s">
        <v>2655</v>
      </c>
      <c s="36" t="s">
        <v>65</v>
      </c>
      <c s="37">
        <v>0.4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66</v>
      </c>
      <c>
        <f>(M65*21)/100</f>
      </c>
      <c t="s">
        <v>27</v>
      </c>
    </row>
    <row r="66" spans="1:5" ht="25.5">
      <c r="A66" s="35" t="s">
        <v>55</v>
      </c>
      <c r="E66" s="39" t="s">
        <v>2656</v>
      </c>
    </row>
    <row r="67" spans="1:5" ht="12.75">
      <c r="A67" s="35" t="s">
        <v>56</v>
      </c>
      <c r="E67" s="40" t="s">
        <v>5</v>
      </c>
    </row>
    <row r="68" spans="1:5" ht="12.75">
      <c r="A68" t="s">
        <v>58</v>
      </c>
      <c r="E68" s="39" t="s">
        <v>67</v>
      </c>
    </row>
    <row r="69" spans="1:16" ht="12.75">
      <c r="A69" t="s">
        <v>49</v>
      </c>
      <c s="34" t="s">
        <v>120</v>
      </c>
      <c s="34" t="s">
        <v>377</v>
      </c>
      <c s="35" t="s">
        <v>5</v>
      </c>
      <c s="6" t="s">
        <v>378</v>
      </c>
      <c s="36" t="s">
        <v>65</v>
      </c>
      <c s="37">
        <v>0.25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66</v>
      </c>
      <c>
        <f>(M69*21)/100</f>
      </c>
      <c t="s">
        <v>27</v>
      </c>
    </row>
    <row r="70" spans="1:5" ht="12.75">
      <c r="A70" s="35" t="s">
        <v>55</v>
      </c>
      <c r="E70" s="39" t="s">
        <v>2657</v>
      </c>
    </row>
    <row r="71" spans="1:5" ht="12.75">
      <c r="A71" s="35" t="s">
        <v>56</v>
      </c>
      <c r="E71" s="40" t="s">
        <v>5</v>
      </c>
    </row>
    <row r="72" spans="1:5" ht="12.75">
      <c r="A72" t="s">
        <v>58</v>
      </c>
      <c r="E72" s="39" t="s">
        <v>67</v>
      </c>
    </row>
    <row r="73" spans="1:16" ht="25.5">
      <c r="A73" t="s">
        <v>49</v>
      </c>
      <c s="34" t="s">
        <v>123</v>
      </c>
      <c s="34" t="s">
        <v>450</v>
      </c>
      <c s="35" t="s">
        <v>5</v>
      </c>
      <c s="6" t="s">
        <v>451</v>
      </c>
      <c s="36" t="s">
        <v>74</v>
      </c>
      <c s="37">
        <v>26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66</v>
      </c>
      <c>
        <f>(M73*21)/100</f>
      </c>
      <c t="s">
        <v>27</v>
      </c>
    </row>
    <row r="74" spans="1:5" ht="25.5">
      <c r="A74" s="35" t="s">
        <v>55</v>
      </c>
      <c r="E74" s="39" t="s">
        <v>2658</v>
      </c>
    </row>
    <row r="75" spans="1:5" ht="12.75">
      <c r="A75" s="35" t="s">
        <v>56</v>
      </c>
      <c r="E75" s="40" t="s">
        <v>5</v>
      </c>
    </row>
    <row r="76" spans="1:5" ht="12.75">
      <c r="A76" t="s">
        <v>58</v>
      </c>
      <c r="E76" s="39" t="s">
        <v>67</v>
      </c>
    </row>
    <row r="77" spans="1:16" ht="12.75">
      <c r="A77" t="s">
        <v>49</v>
      </c>
      <c s="34" t="s">
        <v>126</v>
      </c>
      <c s="34" t="s">
        <v>383</v>
      </c>
      <c s="35" t="s">
        <v>5</v>
      </c>
      <c s="6" t="s">
        <v>384</v>
      </c>
      <c s="36" t="s">
        <v>243</v>
      </c>
      <c s="37">
        <v>656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66</v>
      </c>
      <c>
        <f>(M77*21)/100</f>
      </c>
      <c t="s">
        <v>27</v>
      </c>
    </row>
    <row r="78" spans="1:5" ht="25.5">
      <c r="A78" s="35" t="s">
        <v>55</v>
      </c>
      <c r="E78" s="39" t="s">
        <v>2659</v>
      </c>
    </row>
    <row r="79" spans="1:5" ht="12.75">
      <c r="A79" s="35" t="s">
        <v>56</v>
      </c>
      <c r="E79" s="40" t="s">
        <v>2642</v>
      </c>
    </row>
    <row r="80" spans="1:5" ht="12.75">
      <c r="A80" t="s">
        <v>58</v>
      </c>
      <c r="E80" s="39" t="s">
        <v>67</v>
      </c>
    </row>
    <row r="81" spans="1:16" ht="12.75">
      <c r="A81" t="s">
        <v>49</v>
      </c>
      <c s="34" t="s">
        <v>129</v>
      </c>
      <c s="34" t="s">
        <v>707</v>
      </c>
      <c s="35" t="s">
        <v>5</v>
      </c>
      <c s="6" t="s">
        <v>708</v>
      </c>
      <c s="36" t="s">
        <v>74</v>
      </c>
      <c s="37">
        <v>24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66</v>
      </c>
      <c>
        <f>(M81*21)/100</f>
      </c>
      <c t="s">
        <v>27</v>
      </c>
    </row>
    <row r="82" spans="1:5" ht="12.75">
      <c r="A82" s="35" t="s">
        <v>55</v>
      </c>
      <c r="E82" s="39" t="s">
        <v>2660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67</v>
      </c>
    </row>
    <row r="85" spans="1:16" ht="12.75">
      <c r="A85" t="s">
        <v>49</v>
      </c>
      <c s="34" t="s">
        <v>132</v>
      </c>
      <c s="34" t="s">
        <v>1201</v>
      </c>
      <c s="35" t="s">
        <v>5</v>
      </c>
      <c s="6" t="s">
        <v>1202</v>
      </c>
      <c s="36" t="s">
        <v>243</v>
      </c>
      <c s="37">
        <v>320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66</v>
      </c>
      <c>
        <f>(M85*21)/100</f>
      </c>
      <c t="s">
        <v>27</v>
      </c>
    </row>
    <row r="86" spans="1:5" ht="12.75">
      <c r="A86" s="35" t="s">
        <v>55</v>
      </c>
      <c r="E86" s="39" t="s">
        <v>2661</v>
      </c>
    </row>
    <row r="87" spans="1:5" ht="12.75">
      <c r="A87" s="35" t="s">
        <v>56</v>
      </c>
      <c r="E87" s="40" t="s">
        <v>5</v>
      </c>
    </row>
    <row r="88" spans="1:5" ht="12.75">
      <c r="A88" t="s">
        <v>58</v>
      </c>
      <c r="E88" s="39" t="s">
        <v>67</v>
      </c>
    </row>
    <row r="89" spans="1:13" ht="12.75">
      <c r="A89" t="s">
        <v>46</v>
      </c>
      <c r="C89" s="31" t="s">
        <v>293</v>
      </c>
      <c r="E89" s="33" t="s">
        <v>1284</v>
      </c>
      <c r="J89" s="32">
        <f>0</f>
      </c>
      <c s="32">
        <f>0</f>
      </c>
      <c s="32">
        <f>0+L90+L94+L98+L102+L106+L110+L114+L118+L122+L126</f>
      </c>
      <c s="32">
        <f>0+M90+M94+M98+M102+M106+M110+M114+M118+M122+M126</f>
      </c>
    </row>
    <row r="90" spans="1:16" ht="12.75">
      <c r="A90" t="s">
        <v>49</v>
      </c>
      <c s="34" t="s">
        <v>62</v>
      </c>
      <c s="34" t="s">
        <v>2595</v>
      </c>
      <c s="35" t="s">
        <v>5</v>
      </c>
      <c s="6" t="s">
        <v>2596</v>
      </c>
      <c s="36" t="s">
        <v>243</v>
      </c>
      <c s="37">
        <v>3834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66</v>
      </c>
      <c>
        <f>(M90*21)/100</f>
      </c>
      <c t="s">
        <v>27</v>
      </c>
    </row>
    <row r="91" spans="1:5" ht="25.5">
      <c r="A91" s="35" t="s">
        <v>55</v>
      </c>
      <c r="E91" s="39" t="s">
        <v>2662</v>
      </c>
    </row>
    <row r="92" spans="1:5" ht="12.75">
      <c r="A92" s="35" t="s">
        <v>56</v>
      </c>
      <c r="E92" s="40" t="s">
        <v>2594</v>
      </c>
    </row>
    <row r="93" spans="1:5" ht="12.75">
      <c r="A93" t="s">
        <v>58</v>
      </c>
      <c r="E93" s="39" t="s">
        <v>67</v>
      </c>
    </row>
    <row r="94" spans="1:16" ht="12.75">
      <c r="A94" t="s">
        <v>49</v>
      </c>
      <c s="34" t="s">
        <v>27</v>
      </c>
      <c s="34" t="s">
        <v>2598</v>
      </c>
      <c s="35" t="s">
        <v>5</v>
      </c>
      <c s="6" t="s">
        <v>2599</v>
      </c>
      <c s="36" t="s">
        <v>243</v>
      </c>
      <c s="37">
        <v>510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66</v>
      </c>
      <c>
        <f>(M94*21)/100</f>
      </c>
      <c t="s">
        <v>27</v>
      </c>
    </row>
    <row r="95" spans="1:5" ht="12.75">
      <c r="A95" s="35" t="s">
        <v>55</v>
      </c>
      <c r="E95" s="39" t="s">
        <v>2663</v>
      </c>
    </row>
    <row r="96" spans="1:5" ht="12.75">
      <c r="A96" s="35" t="s">
        <v>56</v>
      </c>
      <c r="E96" s="40" t="s">
        <v>2664</v>
      </c>
    </row>
    <row r="97" spans="1:5" ht="12.75">
      <c r="A97" t="s">
        <v>58</v>
      </c>
      <c r="E97" s="39" t="s">
        <v>67</v>
      </c>
    </row>
    <row r="98" spans="1:16" ht="25.5">
      <c r="A98" t="s">
        <v>49</v>
      </c>
      <c s="34" t="s">
        <v>26</v>
      </c>
      <c s="34" t="s">
        <v>864</v>
      </c>
      <c s="35" t="s">
        <v>5</v>
      </c>
      <c s="6" t="s">
        <v>865</v>
      </c>
      <c s="36" t="s">
        <v>74</v>
      </c>
      <c s="37">
        <v>42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66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2594</v>
      </c>
    </row>
    <row r="101" spans="1:5" ht="12.75">
      <c r="A101" t="s">
        <v>58</v>
      </c>
      <c r="E101" s="39" t="s">
        <v>67</v>
      </c>
    </row>
    <row r="102" spans="1:16" ht="25.5">
      <c r="A102" t="s">
        <v>49</v>
      </c>
      <c s="34" t="s">
        <v>75</v>
      </c>
      <c s="34" t="s">
        <v>2601</v>
      </c>
      <c s="35" t="s">
        <v>5</v>
      </c>
      <c s="6" t="s">
        <v>2602</v>
      </c>
      <c s="36" t="s">
        <v>243</v>
      </c>
      <c s="37">
        <v>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66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67</v>
      </c>
    </row>
    <row r="106" spans="1:16" ht="12.75">
      <c r="A106" t="s">
        <v>49</v>
      </c>
      <c s="34" t="s">
        <v>79</v>
      </c>
      <c s="34" t="s">
        <v>303</v>
      </c>
      <c s="35" t="s">
        <v>5</v>
      </c>
      <c s="6" t="s">
        <v>304</v>
      </c>
      <c s="36" t="s">
        <v>74</v>
      </c>
      <c s="37">
        <v>306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66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2594</v>
      </c>
    </row>
    <row r="109" spans="1:5" ht="12.75">
      <c r="A109" t="s">
        <v>58</v>
      </c>
      <c r="E109" s="39" t="s">
        <v>67</v>
      </c>
    </row>
    <row r="110" spans="1:16" ht="12.75">
      <c r="A110" t="s">
        <v>49</v>
      </c>
      <c s="34" t="s">
        <v>60</v>
      </c>
      <c s="34" t="s">
        <v>1959</v>
      </c>
      <c s="35" t="s">
        <v>5</v>
      </c>
      <c s="6" t="s">
        <v>1960</v>
      </c>
      <c s="36" t="s">
        <v>243</v>
      </c>
      <c s="37">
        <v>21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66</v>
      </c>
      <c>
        <f>(M110*21)/100</f>
      </c>
      <c t="s">
        <v>27</v>
      </c>
    </row>
    <row r="111" spans="1:5" ht="12.75">
      <c r="A111" s="35" t="s">
        <v>55</v>
      </c>
      <c r="E111" s="39" t="s">
        <v>2603</v>
      </c>
    </row>
    <row r="112" spans="1:5" ht="12.75">
      <c r="A112" s="35" t="s">
        <v>56</v>
      </c>
      <c r="E112" s="40" t="s">
        <v>2604</v>
      </c>
    </row>
    <row r="113" spans="1:5" ht="12.75">
      <c r="A113" t="s">
        <v>58</v>
      </c>
      <c r="E113" s="39" t="s">
        <v>67</v>
      </c>
    </row>
    <row r="114" spans="1:16" ht="12.75">
      <c r="A114" t="s">
        <v>49</v>
      </c>
      <c s="34" t="s">
        <v>70</v>
      </c>
      <c s="34" t="s">
        <v>309</v>
      </c>
      <c s="35" t="s">
        <v>5</v>
      </c>
      <c s="6" t="s">
        <v>310</v>
      </c>
      <c s="36" t="s">
        <v>74</v>
      </c>
      <c s="37">
        <v>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66</v>
      </c>
      <c>
        <f>(M114*21)/100</f>
      </c>
      <c t="s">
        <v>27</v>
      </c>
    </row>
    <row r="115" spans="1:5" ht="12.75">
      <c r="A115" s="35" t="s">
        <v>55</v>
      </c>
      <c r="E115" s="39" t="s">
        <v>2665</v>
      </c>
    </row>
    <row r="116" spans="1:5" ht="12.75">
      <c r="A116" s="35" t="s">
        <v>56</v>
      </c>
      <c r="E116" s="40" t="s">
        <v>2646</v>
      </c>
    </row>
    <row r="117" spans="1:5" ht="12.75">
      <c r="A117" t="s">
        <v>58</v>
      </c>
      <c r="E117" s="39" t="s">
        <v>67</v>
      </c>
    </row>
    <row r="118" spans="1:16" ht="25.5">
      <c r="A118" t="s">
        <v>49</v>
      </c>
      <c s="34" t="s">
        <v>86</v>
      </c>
      <c s="34" t="s">
        <v>272</v>
      </c>
      <c s="35" t="s">
        <v>5</v>
      </c>
      <c s="6" t="s">
        <v>273</v>
      </c>
      <c s="36" t="s">
        <v>74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66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67</v>
      </c>
    </row>
    <row r="122" spans="1:16" ht="25.5">
      <c r="A122" t="s">
        <v>49</v>
      </c>
      <c s="34" t="s">
        <v>89</v>
      </c>
      <c s="34" t="s">
        <v>257</v>
      </c>
      <c s="35" t="s">
        <v>5</v>
      </c>
      <c s="6" t="s">
        <v>258</v>
      </c>
      <c s="36" t="s">
        <v>74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66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67</v>
      </c>
    </row>
    <row r="126" spans="1:16" ht="12.75">
      <c r="A126" t="s">
        <v>49</v>
      </c>
      <c s="34" t="s">
        <v>92</v>
      </c>
      <c s="34" t="s">
        <v>2614</v>
      </c>
      <c s="35" t="s">
        <v>5</v>
      </c>
      <c s="6" t="s">
        <v>2615</v>
      </c>
      <c s="36" t="s">
        <v>2616</v>
      </c>
      <c s="37">
        <v>25.875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66</v>
      </c>
      <c>
        <f>(M126*21)/100</f>
      </c>
      <c t="s">
        <v>27</v>
      </c>
    </row>
    <row r="127" spans="1:5" ht="12.75">
      <c r="A127" s="35" t="s">
        <v>55</v>
      </c>
      <c r="E127" s="39" t="s">
        <v>2617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67</v>
      </c>
    </row>
    <row r="130" spans="1:13" ht="12.75">
      <c r="A130" t="s">
        <v>46</v>
      </c>
      <c r="C130" s="31" t="s">
        <v>361</v>
      </c>
      <c r="E130" s="33" t="s">
        <v>2186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49</v>
      </c>
      <c s="34" t="s">
        <v>151</v>
      </c>
      <c s="34" t="s">
        <v>2666</v>
      </c>
      <c s="35" t="s">
        <v>5</v>
      </c>
      <c s="6" t="s">
        <v>2667</v>
      </c>
      <c s="36" t="s">
        <v>427</v>
      </c>
      <c s="37">
        <v>3.15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66</v>
      </c>
      <c>
        <f>(M131*21)/100</f>
      </c>
      <c t="s">
        <v>27</v>
      </c>
    </row>
    <row r="132" spans="1:5" ht="12.75">
      <c r="A132" s="35" t="s">
        <v>55</v>
      </c>
      <c r="E132" s="39" t="s">
        <v>2668</v>
      </c>
    </row>
    <row r="133" spans="1:5" ht="12.75">
      <c r="A133" s="35" t="s">
        <v>56</v>
      </c>
      <c r="E133" s="40" t="s">
        <v>5</v>
      </c>
    </row>
    <row r="134" spans="1:5" ht="12.75">
      <c r="A134" t="s">
        <v>58</v>
      </c>
      <c r="E134" s="39" t="s">
        <v>67</v>
      </c>
    </row>
    <row r="135" spans="1:13" ht="12.75">
      <c r="A135" t="s">
        <v>46</v>
      </c>
      <c r="C135" s="31" t="s">
        <v>401</v>
      </c>
      <c r="E135" s="33" t="s">
        <v>2621</v>
      </c>
      <c r="J135" s="32">
        <f>0</f>
      </c>
      <c s="32">
        <f>0</f>
      </c>
      <c s="32">
        <f>0+L136+L140+L144</f>
      </c>
      <c s="32">
        <f>0+M136+M140+M144</f>
      </c>
    </row>
    <row r="136" spans="1:16" ht="25.5">
      <c r="A136" t="s">
        <v>49</v>
      </c>
      <c s="34" t="s">
        <v>157</v>
      </c>
      <c s="34" t="s">
        <v>680</v>
      </c>
      <c s="35" t="s">
        <v>681</v>
      </c>
      <c s="6" t="s">
        <v>682</v>
      </c>
      <c s="36" t="s">
        <v>407</v>
      </c>
      <c s="37">
        <v>3.38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408</v>
      </c>
      <c>
        <f>(M136*21)/100</f>
      </c>
      <c t="s">
        <v>27</v>
      </c>
    </row>
    <row r="137" spans="1:5" ht="25.5">
      <c r="A137" s="35" t="s">
        <v>55</v>
      </c>
      <c r="E137" s="39" t="s">
        <v>409</v>
      </c>
    </row>
    <row r="138" spans="1:5" ht="12.75">
      <c r="A138" s="35" t="s">
        <v>56</v>
      </c>
      <c r="E138" s="40" t="s">
        <v>2622</v>
      </c>
    </row>
    <row r="139" spans="1:5" ht="102">
      <c r="A139" t="s">
        <v>58</v>
      </c>
      <c r="E139" s="39" t="s">
        <v>410</v>
      </c>
    </row>
    <row r="140" spans="1:16" ht="25.5">
      <c r="A140" t="s">
        <v>49</v>
      </c>
      <c s="34" t="s">
        <v>160</v>
      </c>
      <c s="34" t="s">
        <v>2623</v>
      </c>
      <c s="35" t="s">
        <v>2624</v>
      </c>
      <c s="6" t="s">
        <v>2625</v>
      </c>
      <c s="36" t="s">
        <v>407</v>
      </c>
      <c s="37">
        <v>0.16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408</v>
      </c>
      <c>
        <f>(M140*21)/100</f>
      </c>
      <c t="s">
        <v>27</v>
      </c>
    </row>
    <row r="141" spans="1:5" ht="25.5">
      <c r="A141" s="35" t="s">
        <v>55</v>
      </c>
      <c r="E141" s="39" t="s">
        <v>409</v>
      </c>
    </row>
    <row r="142" spans="1:5" ht="12.75">
      <c r="A142" s="35" t="s">
        <v>56</v>
      </c>
      <c r="E142" s="40" t="s">
        <v>2626</v>
      </c>
    </row>
    <row r="143" spans="1:5" ht="102">
      <c r="A143" t="s">
        <v>58</v>
      </c>
      <c r="E143" s="39" t="s">
        <v>410</v>
      </c>
    </row>
    <row r="144" spans="1:16" ht="25.5">
      <c r="A144" t="s">
        <v>49</v>
      </c>
      <c s="34" t="s">
        <v>163</v>
      </c>
      <c s="34" t="s">
        <v>2039</v>
      </c>
      <c s="35" t="s">
        <v>2040</v>
      </c>
      <c s="6" t="s">
        <v>2041</v>
      </c>
      <c s="36" t="s">
        <v>407</v>
      </c>
      <c s="37">
        <v>7.56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408</v>
      </c>
      <c>
        <f>(M144*21)/100</f>
      </c>
      <c t="s">
        <v>27</v>
      </c>
    </row>
    <row r="145" spans="1:5" ht="25.5">
      <c r="A145" s="35" t="s">
        <v>55</v>
      </c>
      <c r="E145" s="39" t="s">
        <v>409</v>
      </c>
    </row>
    <row r="146" spans="1:5" ht="12.75">
      <c r="A146" s="35" t="s">
        <v>56</v>
      </c>
      <c r="E146" s="40" t="s">
        <v>2669</v>
      </c>
    </row>
    <row r="147" spans="1:5" ht="102">
      <c r="A147" t="s">
        <v>58</v>
      </c>
      <c r="E147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1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2565</v>
      </c>
      <c s="41">
        <f>Rekapitulace!C56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2565</v>
      </c>
      <c r="E4" s="26" t="s">
        <v>2566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COUNTIFS(L8:L167,"=0",A8:A167,"P")+COUNTIFS(L8:L167,"",A8:A167,"P")+SUM(Q8:Q167)</f>
      </c>
    </row>
    <row r="8" spans="1:13" ht="12.75">
      <c r="A8" t="s">
        <v>44</v>
      </c>
      <c r="C8" s="28" t="s">
        <v>2672</v>
      </c>
      <c r="E8" s="30" t="s">
        <v>2671</v>
      </c>
      <c r="J8" s="29">
        <f>0+J9+J14+J19+J28+J85+J162</f>
      </c>
      <c s="29">
        <f>0+K9+K14+K19+K28+K85+K162</f>
      </c>
      <c s="29">
        <f>0+L9+L14+L19+L28+L85+L162</f>
      </c>
      <c s="29">
        <f>0+M9+M14+M19+M28+M85+M162</f>
      </c>
    </row>
    <row r="9" spans="1:13" ht="12.75">
      <c r="A9" t="s">
        <v>46</v>
      </c>
      <c r="C9" s="31" t="s">
        <v>47</v>
      </c>
      <c r="E9" s="33" t="s">
        <v>1214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175</v>
      </c>
      <c s="34" t="s">
        <v>2570</v>
      </c>
      <c s="35" t="s">
        <v>5</v>
      </c>
      <c s="6" t="s">
        <v>2571</v>
      </c>
      <c s="36" t="s">
        <v>188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2572</v>
      </c>
    </row>
    <row r="12" spans="1:5" ht="12.75">
      <c r="A12" s="35" t="s">
        <v>56</v>
      </c>
      <c r="E12" s="40" t="s">
        <v>2573</v>
      </c>
    </row>
    <row r="13" spans="1:5" ht="12.75">
      <c r="A13" t="s">
        <v>58</v>
      </c>
      <c r="E13" s="39" t="s">
        <v>67</v>
      </c>
    </row>
    <row r="14" spans="1:13" ht="12.75">
      <c r="A14" t="s">
        <v>46</v>
      </c>
      <c r="C14" s="31" t="s">
        <v>102</v>
      </c>
      <c r="E14" s="33" t="s">
        <v>2090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166</v>
      </c>
      <c s="34" t="s">
        <v>690</v>
      </c>
      <c s="35" t="s">
        <v>5</v>
      </c>
      <c s="6" t="s">
        <v>691</v>
      </c>
      <c s="36" t="s">
        <v>427</v>
      </c>
      <c s="37">
        <v>84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55</v>
      </c>
      <c r="E16" s="39" t="s">
        <v>2574</v>
      </c>
    </row>
    <row r="17" spans="1:5" ht="12.75">
      <c r="A17" s="35" t="s">
        <v>56</v>
      </c>
      <c r="E17" s="40" t="s">
        <v>2575</v>
      </c>
    </row>
    <row r="18" spans="1:5" ht="12.75">
      <c r="A18" t="s">
        <v>58</v>
      </c>
      <c r="E18" s="39" t="s">
        <v>67</v>
      </c>
    </row>
    <row r="19" spans="1:13" ht="12.75">
      <c r="A19" t="s">
        <v>46</v>
      </c>
      <c r="C19" s="31" t="s">
        <v>114</v>
      </c>
      <c r="E19" s="33" t="s">
        <v>2576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169</v>
      </c>
      <c s="34" t="s">
        <v>433</v>
      </c>
      <c s="35" t="s">
        <v>5</v>
      </c>
      <c s="6" t="s">
        <v>434</v>
      </c>
      <c s="36" t="s">
        <v>427</v>
      </c>
      <c s="37">
        <v>84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66</v>
      </c>
      <c>
        <f>(M20*21)/100</f>
      </c>
      <c t="s">
        <v>27</v>
      </c>
    </row>
    <row r="21" spans="1:5" ht="12.75">
      <c r="A21" s="35" t="s">
        <v>55</v>
      </c>
      <c r="E21" s="39" t="s">
        <v>2574</v>
      </c>
    </row>
    <row r="22" spans="1:5" ht="12.75">
      <c r="A22" s="35" t="s">
        <v>56</v>
      </c>
      <c r="E22" s="40" t="s">
        <v>2575</v>
      </c>
    </row>
    <row r="23" spans="1:5" ht="12.75">
      <c r="A23" t="s">
        <v>58</v>
      </c>
      <c r="E23" s="39" t="s">
        <v>67</v>
      </c>
    </row>
    <row r="24" spans="1:16" ht="12.75">
      <c r="A24" t="s">
        <v>49</v>
      </c>
      <c s="34" t="s">
        <v>172</v>
      </c>
      <c s="34" t="s">
        <v>2577</v>
      </c>
      <c s="35" t="s">
        <v>5</v>
      </c>
      <c s="6" t="s">
        <v>2578</v>
      </c>
      <c s="36" t="s">
        <v>65</v>
      </c>
      <c s="37">
        <v>105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66</v>
      </c>
      <c>
        <f>(M24*21)/100</f>
      </c>
      <c t="s">
        <v>27</v>
      </c>
    </row>
    <row r="25" spans="1:5" ht="25.5">
      <c r="A25" s="35" t="s">
        <v>55</v>
      </c>
      <c r="E25" s="39" t="s">
        <v>2579</v>
      </c>
    </row>
    <row r="26" spans="1:5" ht="12.75">
      <c r="A26" s="35" t="s">
        <v>56</v>
      </c>
      <c r="E26" s="40" t="s">
        <v>2575</v>
      </c>
    </row>
    <row r="27" spans="1:5" ht="12.75">
      <c r="A27" t="s">
        <v>58</v>
      </c>
      <c r="E27" s="39" t="s">
        <v>67</v>
      </c>
    </row>
    <row r="28" spans="1:13" ht="12.75">
      <c r="A28" t="s">
        <v>46</v>
      </c>
      <c r="C28" s="31" t="s">
        <v>281</v>
      </c>
      <c r="E28" s="33" t="s">
        <v>2580</v>
      </c>
      <c r="J28" s="32">
        <f>0</f>
      </c>
      <c s="32">
        <f>0</f>
      </c>
      <c s="32">
        <f>0+L29+L33+L37+L41+L45+L49+L53+L57+L61+L65+L69+L73+L77+L81</f>
      </c>
      <c s="32">
        <f>0+M29+M33+M37+M41+M45+M49+M53+M57+M61+M65+M69+M73+M77+M81</f>
      </c>
    </row>
    <row r="29" spans="1:16" ht="25.5">
      <c r="A29" t="s">
        <v>49</v>
      </c>
      <c s="34" t="s">
        <v>123</v>
      </c>
      <c s="34" t="s">
        <v>701</v>
      </c>
      <c s="35" t="s">
        <v>5</v>
      </c>
      <c s="6" t="s">
        <v>702</v>
      </c>
      <c s="36" t="s">
        <v>74</v>
      </c>
      <c s="37">
        <v>58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66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5</v>
      </c>
    </row>
    <row r="32" spans="1:5" ht="12.75">
      <c r="A32" t="s">
        <v>58</v>
      </c>
      <c r="E32" s="39" t="s">
        <v>67</v>
      </c>
    </row>
    <row r="33" spans="1:16" ht="12.75">
      <c r="A33" t="s">
        <v>49</v>
      </c>
      <c s="34" t="s">
        <v>126</v>
      </c>
      <c s="34" t="s">
        <v>2582</v>
      </c>
      <c s="35" t="s">
        <v>5</v>
      </c>
      <c s="6" t="s">
        <v>2583</v>
      </c>
      <c s="36" t="s">
        <v>243</v>
      </c>
      <c s="37">
        <v>250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66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5</v>
      </c>
    </row>
    <row r="36" spans="1:5" ht="12.75">
      <c r="A36" t="s">
        <v>58</v>
      </c>
      <c r="E36" s="39" t="s">
        <v>67</v>
      </c>
    </row>
    <row r="37" spans="1:16" ht="12.75">
      <c r="A37" t="s">
        <v>49</v>
      </c>
      <c s="34" t="s">
        <v>129</v>
      </c>
      <c s="34" t="s">
        <v>439</v>
      </c>
      <c s="35" t="s">
        <v>5</v>
      </c>
      <c s="6" t="s">
        <v>440</v>
      </c>
      <c s="36" t="s">
        <v>243</v>
      </c>
      <c s="37">
        <v>150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66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2584</v>
      </c>
    </row>
    <row r="40" spans="1:5" ht="12.75">
      <c r="A40" t="s">
        <v>58</v>
      </c>
      <c r="E40" s="39" t="s">
        <v>67</v>
      </c>
    </row>
    <row r="41" spans="1:16" ht="25.5">
      <c r="A41" t="s">
        <v>49</v>
      </c>
      <c s="34" t="s">
        <v>132</v>
      </c>
      <c s="34" t="s">
        <v>2585</v>
      </c>
      <c s="35" t="s">
        <v>5</v>
      </c>
      <c s="6" t="s">
        <v>2586</v>
      </c>
      <c s="36" t="s">
        <v>74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66</v>
      </c>
      <c>
        <f>(M41*21)/100</f>
      </c>
      <c t="s">
        <v>27</v>
      </c>
    </row>
    <row r="42" spans="1:5" ht="12.75">
      <c r="A42" s="35" t="s">
        <v>55</v>
      </c>
      <c r="E42" s="39" t="s">
        <v>2587</v>
      </c>
    </row>
    <row r="43" spans="1:5" ht="12.75">
      <c r="A43" s="35" t="s">
        <v>56</v>
      </c>
      <c r="E43" s="40" t="s">
        <v>5</v>
      </c>
    </row>
    <row r="44" spans="1:5" ht="12.75">
      <c r="A44" t="s">
        <v>58</v>
      </c>
      <c r="E44" s="39" t="s">
        <v>67</v>
      </c>
    </row>
    <row r="45" spans="1:16" ht="12.75">
      <c r="A45" t="s">
        <v>49</v>
      </c>
      <c s="34" t="s">
        <v>135</v>
      </c>
      <c s="34" t="s">
        <v>2588</v>
      </c>
      <c s="35" t="s">
        <v>5</v>
      </c>
      <c s="6" t="s">
        <v>2589</v>
      </c>
      <c s="36" t="s">
        <v>243</v>
      </c>
      <c s="37">
        <v>100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66</v>
      </c>
      <c>
        <f>(M45*21)/100</f>
      </c>
      <c t="s">
        <v>27</v>
      </c>
    </row>
    <row r="46" spans="1:5" ht="25.5">
      <c r="A46" s="35" t="s">
        <v>55</v>
      </c>
      <c r="E46" s="39" t="s">
        <v>2590</v>
      </c>
    </row>
    <row r="47" spans="1:5" ht="12.75">
      <c r="A47" s="35" t="s">
        <v>56</v>
      </c>
      <c r="E47" s="40" t="s">
        <v>5</v>
      </c>
    </row>
    <row r="48" spans="1:5" ht="12.75">
      <c r="A48" t="s">
        <v>58</v>
      </c>
      <c r="E48" s="39" t="s">
        <v>67</v>
      </c>
    </row>
    <row r="49" spans="1:16" ht="25.5">
      <c r="A49" t="s">
        <v>49</v>
      </c>
      <c s="34" t="s">
        <v>138</v>
      </c>
      <c s="34" t="s">
        <v>2673</v>
      </c>
      <c s="35" t="s">
        <v>5</v>
      </c>
      <c s="6" t="s">
        <v>2674</v>
      </c>
      <c s="36" t="s">
        <v>243</v>
      </c>
      <c s="37">
        <v>60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66</v>
      </c>
      <c>
        <f>(M49*21)/100</f>
      </c>
      <c t="s">
        <v>27</v>
      </c>
    </row>
    <row r="50" spans="1:5" ht="12.75">
      <c r="A50" s="35" t="s">
        <v>55</v>
      </c>
      <c r="E50" s="39" t="s">
        <v>2675</v>
      </c>
    </row>
    <row r="51" spans="1:5" ht="12.75">
      <c r="A51" s="35" t="s">
        <v>56</v>
      </c>
      <c r="E51" s="40" t="s">
        <v>5</v>
      </c>
    </row>
    <row r="52" spans="1:5" ht="12.75">
      <c r="A52" t="s">
        <v>58</v>
      </c>
      <c r="E52" s="39" t="s">
        <v>67</v>
      </c>
    </row>
    <row r="53" spans="1:16" ht="25.5">
      <c r="A53" t="s">
        <v>49</v>
      </c>
      <c s="34" t="s">
        <v>141</v>
      </c>
      <c s="34" t="s">
        <v>703</v>
      </c>
      <c s="35" t="s">
        <v>5</v>
      </c>
      <c s="6" t="s">
        <v>704</v>
      </c>
      <c s="36" t="s">
        <v>243</v>
      </c>
      <c s="37">
        <v>90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66</v>
      </c>
      <c>
        <f>(M53*21)/100</f>
      </c>
      <c t="s">
        <v>27</v>
      </c>
    </row>
    <row r="54" spans="1:5" ht="12.75">
      <c r="A54" s="35" t="s">
        <v>55</v>
      </c>
      <c r="E54" s="39" t="s">
        <v>2676</v>
      </c>
    </row>
    <row r="55" spans="1:5" ht="12.75">
      <c r="A55" s="35" t="s">
        <v>56</v>
      </c>
      <c r="E55" s="40" t="s">
        <v>5</v>
      </c>
    </row>
    <row r="56" spans="1:5" ht="12.75">
      <c r="A56" t="s">
        <v>58</v>
      </c>
      <c r="E56" s="39" t="s">
        <v>67</v>
      </c>
    </row>
    <row r="57" spans="1:16" ht="25.5">
      <c r="A57" t="s">
        <v>49</v>
      </c>
      <c s="34" t="s">
        <v>145</v>
      </c>
      <c s="34" t="s">
        <v>2677</v>
      </c>
      <c s="35" t="s">
        <v>5</v>
      </c>
      <c s="6" t="s">
        <v>2678</v>
      </c>
      <c s="36" t="s">
        <v>243</v>
      </c>
      <c s="37">
        <v>50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66</v>
      </c>
      <c>
        <f>(M57*21)/100</f>
      </c>
      <c t="s">
        <v>27</v>
      </c>
    </row>
    <row r="58" spans="1:5" ht="12.75">
      <c r="A58" s="35" t="s">
        <v>55</v>
      </c>
      <c r="E58" s="39" t="s">
        <v>2679</v>
      </c>
    </row>
    <row r="59" spans="1:5" ht="12.75">
      <c r="A59" s="35" t="s">
        <v>56</v>
      </c>
      <c r="E59" s="40" t="s">
        <v>5</v>
      </c>
    </row>
    <row r="60" spans="1:5" ht="12.75">
      <c r="A60" t="s">
        <v>58</v>
      </c>
      <c r="E60" s="39" t="s">
        <v>67</v>
      </c>
    </row>
    <row r="61" spans="1:16" ht="12.75">
      <c r="A61" t="s">
        <v>49</v>
      </c>
      <c s="34" t="s">
        <v>148</v>
      </c>
      <c s="34" t="s">
        <v>371</v>
      </c>
      <c s="35" t="s">
        <v>5</v>
      </c>
      <c s="6" t="s">
        <v>372</v>
      </c>
      <c s="36" t="s">
        <v>74</v>
      </c>
      <c s="37">
        <v>480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66</v>
      </c>
      <c>
        <f>(M61*21)/100</f>
      </c>
      <c t="s">
        <v>27</v>
      </c>
    </row>
    <row r="62" spans="1:5" ht="25.5">
      <c r="A62" s="35" t="s">
        <v>55</v>
      </c>
      <c r="E62" s="39" t="s">
        <v>2680</v>
      </c>
    </row>
    <row r="63" spans="1:5" ht="12.75">
      <c r="A63" s="35" t="s">
        <v>56</v>
      </c>
      <c r="E63" s="40" t="s">
        <v>5</v>
      </c>
    </row>
    <row r="64" spans="1:5" ht="12.75">
      <c r="A64" t="s">
        <v>58</v>
      </c>
      <c r="E64" s="39" t="s">
        <v>67</v>
      </c>
    </row>
    <row r="65" spans="1:16" ht="12.75">
      <c r="A65" t="s">
        <v>49</v>
      </c>
      <c s="34" t="s">
        <v>151</v>
      </c>
      <c s="34" t="s">
        <v>377</v>
      </c>
      <c s="35" t="s">
        <v>5</v>
      </c>
      <c s="6" t="s">
        <v>378</v>
      </c>
      <c s="36" t="s">
        <v>65</v>
      </c>
      <c s="37">
        <v>0.5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66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.75">
      <c r="A68" t="s">
        <v>58</v>
      </c>
      <c r="E68" s="39" t="s">
        <v>67</v>
      </c>
    </row>
    <row r="69" spans="1:16" ht="25.5">
      <c r="A69" t="s">
        <v>49</v>
      </c>
      <c s="34" t="s">
        <v>154</v>
      </c>
      <c s="34" t="s">
        <v>444</v>
      </c>
      <c s="35" t="s">
        <v>5</v>
      </c>
      <c s="6" t="s">
        <v>445</v>
      </c>
      <c s="36" t="s">
        <v>74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66</v>
      </c>
      <c>
        <f>(M69*21)/100</f>
      </c>
      <c t="s">
        <v>27</v>
      </c>
    </row>
    <row r="70" spans="1:5" ht="12.75">
      <c r="A70" s="35" t="s">
        <v>55</v>
      </c>
      <c r="E70" s="39" t="s">
        <v>2591</v>
      </c>
    </row>
    <row r="71" spans="1:5" ht="12.75">
      <c r="A71" s="35" t="s">
        <v>56</v>
      </c>
      <c r="E71" s="40" t="s">
        <v>5</v>
      </c>
    </row>
    <row r="72" spans="1:5" ht="12.75">
      <c r="A72" t="s">
        <v>58</v>
      </c>
      <c r="E72" s="39" t="s">
        <v>67</v>
      </c>
    </row>
    <row r="73" spans="1:16" ht="25.5">
      <c r="A73" t="s">
        <v>49</v>
      </c>
      <c s="34" t="s">
        <v>157</v>
      </c>
      <c s="34" t="s">
        <v>450</v>
      </c>
      <c s="35" t="s">
        <v>5</v>
      </c>
      <c s="6" t="s">
        <v>451</v>
      </c>
      <c s="36" t="s">
        <v>74</v>
      </c>
      <c s="37">
        <v>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66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2.75">
      <c r="A76" t="s">
        <v>58</v>
      </c>
      <c r="E76" s="39" t="s">
        <v>67</v>
      </c>
    </row>
    <row r="77" spans="1:16" ht="12.75">
      <c r="A77" t="s">
        <v>49</v>
      </c>
      <c s="34" t="s">
        <v>160</v>
      </c>
      <c s="34" t="s">
        <v>383</v>
      </c>
      <c s="35" t="s">
        <v>5</v>
      </c>
      <c s="6" t="s">
        <v>384</v>
      </c>
      <c s="36" t="s">
        <v>243</v>
      </c>
      <c s="37">
        <v>240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66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67</v>
      </c>
    </row>
    <row r="81" spans="1:16" ht="12.75">
      <c r="A81" t="s">
        <v>49</v>
      </c>
      <c s="34" t="s">
        <v>163</v>
      </c>
      <c s="34" t="s">
        <v>1201</v>
      </c>
      <c s="35" t="s">
        <v>5</v>
      </c>
      <c s="6" t="s">
        <v>1202</v>
      </c>
      <c s="36" t="s">
        <v>243</v>
      </c>
      <c s="37">
        <v>150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66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67</v>
      </c>
    </row>
    <row r="85" spans="1:13" ht="12.75">
      <c r="A85" t="s">
        <v>46</v>
      </c>
      <c r="C85" s="31" t="s">
        <v>293</v>
      </c>
      <c r="E85" s="33" t="s">
        <v>1284</v>
      </c>
      <c r="J85" s="32">
        <f>0</f>
      </c>
      <c s="32">
        <f>0</f>
      </c>
      <c s="32">
        <f>0+L86+L90+L94+L98+L102+L106+L110+L114+L118+L122+L126+L130+L134+L138+L142+L146+L150+L154+L158</f>
      </c>
      <c s="32">
        <f>0+M86+M90+M94+M98+M102+M106+M110+M114+M118+M122+M126+M130+M134+M138+M142+M146+M150+M154+M158</f>
      </c>
    </row>
    <row r="86" spans="1:16" ht="12.75">
      <c r="A86" t="s">
        <v>49</v>
      </c>
      <c s="34" t="s">
        <v>62</v>
      </c>
      <c s="34" t="s">
        <v>2681</v>
      </c>
      <c s="35" t="s">
        <v>5</v>
      </c>
      <c s="6" t="s">
        <v>2682</v>
      </c>
      <c s="36" t="s">
        <v>74</v>
      </c>
      <c s="37">
        <v>15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66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67</v>
      </c>
    </row>
    <row r="90" spans="1:16" ht="25.5">
      <c r="A90" t="s">
        <v>49</v>
      </c>
      <c s="34" t="s">
        <v>27</v>
      </c>
      <c s="34" t="s">
        <v>2683</v>
      </c>
      <c s="35" t="s">
        <v>5</v>
      </c>
      <c s="6" t="s">
        <v>2684</v>
      </c>
      <c s="36" t="s">
        <v>74</v>
      </c>
      <c s="37">
        <v>10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66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67</v>
      </c>
    </row>
    <row r="94" spans="1:16" ht="12.75">
      <c r="A94" t="s">
        <v>49</v>
      </c>
      <c s="34" t="s">
        <v>26</v>
      </c>
      <c s="34" t="s">
        <v>321</v>
      </c>
      <c s="35" t="s">
        <v>5</v>
      </c>
      <c s="6" t="s">
        <v>322</v>
      </c>
      <c s="36" t="s">
        <v>243</v>
      </c>
      <c s="37">
        <v>1275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66</v>
      </c>
      <c>
        <f>(M94*21)/100</f>
      </c>
      <c t="s">
        <v>27</v>
      </c>
    </row>
    <row r="95" spans="1:5" ht="12.75">
      <c r="A95" s="35" t="s">
        <v>55</v>
      </c>
      <c r="E95" s="39" t="s">
        <v>2685</v>
      </c>
    </row>
    <row r="96" spans="1:5" ht="12.75">
      <c r="A96" s="35" t="s">
        <v>56</v>
      </c>
      <c r="E96" s="40" t="s">
        <v>2594</v>
      </c>
    </row>
    <row r="97" spans="1:5" ht="12.75">
      <c r="A97" t="s">
        <v>58</v>
      </c>
      <c r="E97" s="39" t="s">
        <v>67</v>
      </c>
    </row>
    <row r="98" spans="1:16" ht="12.75">
      <c r="A98" t="s">
        <v>49</v>
      </c>
      <c s="34" t="s">
        <v>75</v>
      </c>
      <c s="34" t="s">
        <v>849</v>
      </c>
      <c s="35" t="s">
        <v>5</v>
      </c>
      <c s="6" t="s">
        <v>850</v>
      </c>
      <c s="36" t="s">
        <v>243</v>
      </c>
      <c s="37">
        <v>550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66</v>
      </c>
      <c>
        <f>(M98*21)/100</f>
      </c>
      <c t="s">
        <v>27</v>
      </c>
    </row>
    <row r="99" spans="1:5" ht="12.75">
      <c r="A99" s="35" t="s">
        <v>55</v>
      </c>
      <c r="E99" s="39" t="s">
        <v>2686</v>
      </c>
    </row>
    <row r="100" spans="1:5" ht="12.75">
      <c r="A100" s="35" t="s">
        <v>56</v>
      </c>
      <c r="E100" s="40" t="s">
        <v>2594</v>
      </c>
    </row>
    <row r="101" spans="1:5" ht="12.75">
      <c r="A101" t="s">
        <v>58</v>
      </c>
      <c r="E101" s="39" t="s">
        <v>67</v>
      </c>
    </row>
    <row r="102" spans="1:16" ht="25.5">
      <c r="A102" t="s">
        <v>49</v>
      </c>
      <c s="34" t="s">
        <v>79</v>
      </c>
      <c s="34" t="s">
        <v>324</v>
      </c>
      <c s="35" t="s">
        <v>5</v>
      </c>
      <c s="6" t="s">
        <v>325</v>
      </c>
      <c s="36" t="s">
        <v>74</v>
      </c>
      <c s="37">
        <v>48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66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2594</v>
      </c>
    </row>
    <row r="105" spans="1:5" ht="12.75">
      <c r="A105" t="s">
        <v>58</v>
      </c>
      <c r="E105" s="39" t="s">
        <v>67</v>
      </c>
    </row>
    <row r="106" spans="1:16" ht="25.5">
      <c r="A106" t="s">
        <v>49</v>
      </c>
      <c s="34" t="s">
        <v>60</v>
      </c>
      <c s="34" t="s">
        <v>864</v>
      </c>
      <c s="35" t="s">
        <v>5</v>
      </c>
      <c s="6" t="s">
        <v>865</v>
      </c>
      <c s="36" t="s">
        <v>74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66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2594</v>
      </c>
    </row>
    <row r="109" spans="1:5" ht="12.75">
      <c r="A109" t="s">
        <v>58</v>
      </c>
      <c r="E109" s="39" t="s">
        <v>67</v>
      </c>
    </row>
    <row r="110" spans="1:16" ht="12.75">
      <c r="A110" t="s">
        <v>49</v>
      </c>
      <c s="34" t="s">
        <v>70</v>
      </c>
      <c s="34" t="s">
        <v>306</v>
      </c>
      <c s="35" t="s">
        <v>5</v>
      </c>
      <c s="6" t="s">
        <v>307</v>
      </c>
      <c s="36" t="s">
        <v>243</v>
      </c>
      <c s="37">
        <v>515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66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58</v>
      </c>
      <c r="E113" s="39" t="s">
        <v>67</v>
      </c>
    </row>
    <row r="114" spans="1:16" ht="12.75">
      <c r="A114" t="s">
        <v>49</v>
      </c>
      <c s="34" t="s">
        <v>86</v>
      </c>
      <c s="34" t="s">
        <v>1959</v>
      </c>
      <c s="35" t="s">
        <v>5</v>
      </c>
      <c s="6" t="s">
        <v>1960</v>
      </c>
      <c s="36" t="s">
        <v>243</v>
      </c>
      <c s="37">
        <v>550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66</v>
      </c>
      <c>
        <f>(M114*21)/100</f>
      </c>
      <c t="s">
        <v>27</v>
      </c>
    </row>
    <row r="115" spans="1:5" ht="12.75">
      <c r="A115" s="35" t="s">
        <v>55</v>
      </c>
      <c r="E115" s="39" t="s">
        <v>2603</v>
      </c>
    </row>
    <row r="116" spans="1:5" ht="12.75">
      <c r="A116" s="35" t="s">
        <v>56</v>
      </c>
      <c r="E116" s="40" t="s">
        <v>2604</v>
      </c>
    </row>
    <row r="117" spans="1:5" ht="12.75">
      <c r="A117" t="s">
        <v>58</v>
      </c>
      <c r="E117" s="39" t="s">
        <v>67</v>
      </c>
    </row>
    <row r="118" spans="1:16" ht="25.5">
      <c r="A118" t="s">
        <v>49</v>
      </c>
      <c s="34" t="s">
        <v>89</v>
      </c>
      <c s="34" t="s">
        <v>272</v>
      </c>
      <c s="35" t="s">
        <v>5</v>
      </c>
      <c s="6" t="s">
        <v>273</v>
      </c>
      <c s="36" t="s">
        <v>74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66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67</v>
      </c>
    </row>
    <row r="122" spans="1:16" ht="25.5">
      <c r="A122" t="s">
        <v>49</v>
      </c>
      <c s="34" t="s">
        <v>92</v>
      </c>
      <c s="34" t="s">
        <v>257</v>
      </c>
      <c s="35" t="s">
        <v>5</v>
      </c>
      <c s="6" t="s">
        <v>258</v>
      </c>
      <c s="36" t="s">
        <v>74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66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.75">
      <c r="A125" t="s">
        <v>58</v>
      </c>
      <c r="E125" s="39" t="s">
        <v>67</v>
      </c>
    </row>
    <row r="126" spans="1:16" ht="12.75">
      <c r="A126" t="s">
        <v>49</v>
      </c>
      <c s="34" t="s">
        <v>96</v>
      </c>
      <c s="34" t="s">
        <v>260</v>
      </c>
      <c s="35" t="s">
        <v>5</v>
      </c>
      <c s="6" t="s">
        <v>261</v>
      </c>
      <c s="36" t="s">
        <v>188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66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67</v>
      </c>
    </row>
    <row r="130" spans="1:16" ht="12.75">
      <c r="A130" t="s">
        <v>49</v>
      </c>
      <c s="34" t="s">
        <v>99</v>
      </c>
      <c s="34" t="s">
        <v>2605</v>
      </c>
      <c s="35" t="s">
        <v>5</v>
      </c>
      <c s="6" t="s">
        <v>2606</v>
      </c>
      <c s="36" t="s">
        <v>188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66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67</v>
      </c>
    </row>
    <row r="134" spans="1:16" ht="12.75">
      <c r="A134" t="s">
        <v>49</v>
      </c>
      <c s="34" t="s">
        <v>102</v>
      </c>
      <c s="34" t="s">
        <v>263</v>
      </c>
      <c s="35" t="s">
        <v>5</v>
      </c>
      <c s="6" t="s">
        <v>264</v>
      </c>
      <c s="36" t="s">
        <v>188</v>
      </c>
      <c s="37">
        <v>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66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67</v>
      </c>
    </row>
    <row r="138" spans="1:16" ht="12.75">
      <c r="A138" t="s">
        <v>49</v>
      </c>
      <c s="34" t="s">
        <v>105</v>
      </c>
      <c s="34" t="s">
        <v>266</v>
      </c>
      <c s="35" t="s">
        <v>5</v>
      </c>
      <c s="6" t="s">
        <v>267</v>
      </c>
      <c s="36" t="s">
        <v>188</v>
      </c>
      <c s="37">
        <v>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66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2.75">
      <c r="A141" t="s">
        <v>58</v>
      </c>
      <c r="E141" s="39" t="s">
        <v>67</v>
      </c>
    </row>
    <row r="142" spans="1:16" ht="12.75">
      <c r="A142" t="s">
        <v>49</v>
      </c>
      <c s="34" t="s">
        <v>108</v>
      </c>
      <c s="34" t="s">
        <v>251</v>
      </c>
      <c s="35" t="s">
        <v>5</v>
      </c>
      <c s="6" t="s">
        <v>252</v>
      </c>
      <c s="36" t="s">
        <v>188</v>
      </c>
      <c s="37">
        <v>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66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67</v>
      </c>
    </row>
    <row r="146" spans="1:16" ht="12.75">
      <c r="A146" t="s">
        <v>49</v>
      </c>
      <c s="34" t="s">
        <v>111</v>
      </c>
      <c s="34" t="s">
        <v>254</v>
      </c>
      <c s="35" t="s">
        <v>5</v>
      </c>
      <c s="6" t="s">
        <v>255</v>
      </c>
      <c s="36" t="s">
        <v>188</v>
      </c>
      <c s="37">
        <v>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66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67</v>
      </c>
    </row>
    <row r="150" spans="1:16" ht="25.5">
      <c r="A150" t="s">
        <v>49</v>
      </c>
      <c s="34" t="s">
        <v>114</v>
      </c>
      <c s="34" t="s">
        <v>2610</v>
      </c>
      <c s="35" t="s">
        <v>5</v>
      </c>
      <c s="6" t="s">
        <v>2611</v>
      </c>
      <c s="36" t="s">
        <v>53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1225</v>
      </c>
      <c>
        <f>(M150*21)/100</f>
      </c>
      <c t="s">
        <v>27</v>
      </c>
    </row>
    <row r="151" spans="1:5" ht="25.5">
      <c r="A151" s="35" t="s">
        <v>55</v>
      </c>
      <c r="E151" s="39" t="s">
        <v>2612</v>
      </c>
    </row>
    <row r="152" spans="1:5" ht="12.75">
      <c r="A152" s="35" t="s">
        <v>56</v>
      </c>
      <c r="E152" s="40" t="s">
        <v>5</v>
      </c>
    </row>
    <row r="153" spans="1:5" ht="25.5">
      <c r="A153" t="s">
        <v>58</v>
      </c>
      <c r="E153" s="39" t="s">
        <v>2613</v>
      </c>
    </row>
    <row r="154" spans="1:16" ht="12.75">
      <c r="A154" t="s">
        <v>49</v>
      </c>
      <c s="34" t="s">
        <v>117</v>
      </c>
      <c s="34" t="s">
        <v>2614</v>
      </c>
      <c s="35" t="s">
        <v>5</v>
      </c>
      <c s="6" t="s">
        <v>2615</v>
      </c>
      <c s="36" t="s">
        <v>2616</v>
      </c>
      <c s="37">
        <v>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66</v>
      </c>
      <c>
        <f>(M154*21)/100</f>
      </c>
      <c t="s">
        <v>27</v>
      </c>
    </row>
    <row r="155" spans="1:5" ht="12.75">
      <c r="A155" s="35" t="s">
        <v>55</v>
      </c>
      <c r="E155" s="39" t="s">
        <v>2617</v>
      </c>
    </row>
    <row r="156" spans="1:5" ht="12.75">
      <c r="A156" s="35" t="s">
        <v>56</v>
      </c>
      <c r="E156" s="40" t="s">
        <v>5</v>
      </c>
    </row>
    <row r="157" spans="1:5" ht="12.75">
      <c r="A157" t="s">
        <v>58</v>
      </c>
      <c r="E157" s="39" t="s">
        <v>67</v>
      </c>
    </row>
    <row r="158" spans="1:16" ht="12.75">
      <c r="A158" t="s">
        <v>49</v>
      </c>
      <c s="34" t="s">
        <v>120</v>
      </c>
      <c s="34" t="s">
        <v>2618</v>
      </c>
      <c s="35" t="s">
        <v>5</v>
      </c>
      <c s="6" t="s">
        <v>2619</v>
      </c>
      <c s="36" t="s">
        <v>53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1225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25.5">
      <c r="A161" t="s">
        <v>58</v>
      </c>
      <c r="E161" s="39" t="s">
        <v>2620</v>
      </c>
    </row>
    <row r="162" spans="1:13" ht="12.75">
      <c r="A162" t="s">
        <v>46</v>
      </c>
      <c r="C162" s="31" t="s">
        <v>401</v>
      </c>
      <c r="E162" s="33" t="s">
        <v>2621</v>
      </c>
      <c r="J162" s="32">
        <f>0</f>
      </c>
      <c s="32">
        <f>0</f>
      </c>
      <c s="32">
        <f>0+L163+L167</f>
      </c>
      <c s="32">
        <f>0+M163+M167</f>
      </c>
    </row>
    <row r="163" spans="1:16" ht="25.5">
      <c r="A163" t="s">
        <v>49</v>
      </c>
      <c s="34" t="s">
        <v>178</v>
      </c>
      <c s="34" t="s">
        <v>680</v>
      </c>
      <c s="35" t="s">
        <v>681</v>
      </c>
      <c s="6" t="s">
        <v>682</v>
      </c>
      <c s="36" t="s">
        <v>407</v>
      </c>
      <c s="37">
        <v>3.88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408</v>
      </c>
      <c>
        <f>(M163*21)/100</f>
      </c>
      <c t="s">
        <v>27</v>
      </c>
    </row>
    <row r="164" spans="1:5" ht="25.5">
      <c r="A164" s="35" t="s">
        <v>55</v>
      </c>
      <c r="E164" s="39" t="s">
        <v>409</v>
      </c>
    </row>
    <row r="165" spans="1:5" ht="12.75">
      <c r="A165" s="35" t="s">
        <v>56</v>
      </c>
      <c r="E165" s="40" t="s">
        <v>2622</v>
      </c>
    </row>
    <row r="166" spans="1:5" ht="102">
      <c r="A166" t="s">
        <v>58</v>
      </c>
      <c r="E166" s="39" t="s">
        <v>410</v>
      </c>
    </row>
    <row r="167" spans="1:16" ht="25.5">
      <c r="A167" t="s">
        <v>49</v>
      </c>
      <c s="34" t="s">
        <v>181</v>
      </c>
      <c s="34" t="s">
        <v>2623</v>
      </c>
      <c s="35" t="s">
        <v>2624</v>
      </c>
      <c s="6" t="s">
        <v>2625</v>
      </c>
      <c s="36" t="s">
        <v>407</v>
      </c>
      <c s="37">
        <v>0.6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408</v>
      </c>
      <c>
        <f>(M167*21)/100</f>
      </c>
      <c t="s">
        <v>27</v>
      </c>
    </row>
    <row r="168" spans="1:5" ht="25.5">
      <c r="A168" s="35" t="s">
        <v>55</v>
      </c>
      <c r="E168" s="39" t="s">
        <v>409</v>
      </c>
    </row>
    <row r="169" spans="1:5" ht="12.75">
      <c r="A169" s="35" t="s">
        <v>56</v>
      </c>
      <c r="E169" s="40" t="s">
        <v>2626</v>
      </c>
    </row>
    <row r="170" spans="1:5" ht="102">
      <c r="A170" t="s">
        <v>58</v>
      </c>
      <c r="E170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2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2565</v>
      </c>
      <c s="41">
        <f>Rekapitulace!C56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2565</v>
      </c>
      <c r="E4" s="26" t="s">
        <v>2566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COUNTIFS(L8:L231,"=0",A8:A231,"P")+COUNTIFS(L8:L231,"",A8:A231,"P")+SUM(Q8:Q231)</f>
      </c>
    </row>
    <row r="8" spans="1:13" ht="25.5">
      <c r="A8" t="s">
        <v>44</v>
      </c>
      <c r="C8" s="28" t="s">
        <v>2689</v>
      </c>
      <c r="E8" s="30" t="s">
        <v>2688</v>
      </c>
      <c r="J8" s="29">
        <f>0+J9+J14+J19+J28+J81+J226</f>
      </c>
      <c s="29">
        <f>0+K9+K14+K19+K28+K81+K226</f>
      </c>
      <c s="29">
        <f>0+L9+L14+L19+L28+L81+L226</f>
      </c>
      <c s="29">
        <f>0+M9+M14+M19+M28+M81+M226</f>
      </c>
    </row>
    <row r="9" spans="1:13" ht="12.75">
      <c r="A9" t="s">
        <v>46</v>
      </c>
      <c r="C9" s="31" t="s">
        <v>47</v>
      </c>
      <c r="E9" s="33" t="s">
        <v>1214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227</v>
      </c>
      <c s="34" t="s">
        <v>2570</v>
      </c>
      <c s="35" t="s">
        <v>5</v>
      </c>
      <c s="6" t="s">
        <v>2571</v>
      </c>
      <c s="36" t="s">
        <v>188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2572</v>
      </c>
    </row>
    <row r="12" spans="1:5" ht="12.75">
      <c r="A12" s="35" t="s">
        <v>56</v>
      </c>
      <c r="E12" s="40" t="s">
        <v>2573</v>
      </c>
    </row>
    <row r="13" spans="1:5" ht="12.75">
      <c r="A13" t="s">
        <v>58</v>
      </c>
      <c r="E13" s="39" t="s">
        <v>67</v>
      </c>
    </row>
    <row r="14" spans="1:13" ht="12.75">
      <c r="A14" t="s">
        <v>46</v>
      </c>
      <c r="C14" s="31" t="s">
        <v>102</v>
      </c>
      <c r="E14" s="33" t="s">
        <v>2090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218</v>
      </c>
      <c s="34" t="s">
        <v>690</v>
      </c>
      <c s="35" t="s">
        <v>5</v>
      </c>
      <c s="6" t="s">
        <v>691</v>
      </c>
      <c s="36" t="s">
        <v>427</v>
      </c>
      <c s="37">
        <v>84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55</v>
      </c>
      <c r="E16" s="39" t="s">
        <v>2574</v>
      </c>
    </row>
    <row r="17" spans="1:5" ht="12.75">
      <c r="A17" s="35" t="s">
        <v>56</v>
      </c>
      <c r="E17" s="40" t="s">
        <v>2575</v>
      </c>
    </row>
    <row r="18" spans="1:5" ht="12.75">
      <c r="A18" t="s">
        <v>58</v>
      </c>
      <c r="E18" s="39" t="s">
        <v>67</v>
      </c>
    </row>
    <row r="19" spans="1:13" ht="12.75">
      <c r="A19" t="s">
        <v>46</v>
      </c>
      <c r="C19" s="31" t="s">
        <v>114</v>
      </c>
      <c r="E19" s="33" t="s">
        <v>2576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221</v>
      </c>
      <c s="34" t="s">
        <v>433</v>
      </c>
      <c s="35" t="s">
        <v>5</v>
      </c>
      <c s="6" t="s">
        <v>434</v>
      </c>
      <c s="36" t="s">
        <v>427</v>
      </c>
      <c s="37">
        <v>84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66</v>
      </c>
      <c>
        <f>(M20*21)/100</f>
      </c>
      <c t="s">
        <v>27</v>
      </c>
    </row>
    <row r="21" spans="1:5" ht="12.75">
      <c r="A21" s="35" t="s">
        <v>55</v>
      </c>
      <c r="E21" s="39" t="s">
        <v>2574</v>
      </c>
    </row>
    <row r="22" spans="1:5" ht="12.75">
      <c r="A22" s="35" t="s">
        <v>56</v>
      </c>
      <c r="E22" s="40" t="s">
        <v>2575</v>
      </c>
    </row>
    <row r="23" spans="1:5" ht="12.75">
      <c r="A23" t="s">
        <v>58</v>
      </c>
      <c r="E23" s="39" t="s">
        <v>67</v>
      </c>
    </row>
    <row r="24" spans="1:16" ht="12.75">
      <c r="A24" t="s">
        <v>49</v>
      </c>
      <c s="34" t="s">
        <v>224</v>
      </c>
      <c s="34" t="s">
        <v>2577</v>
      </c>
      <c s="35" t="s">
        <v>5</v>
      </c>
      <c s="6" t="s">
        <v>2578</v>
      </c>
      <c s="36" t="s">
        <v>65</v>
      </c>
      <c s="37">
        <v>105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66</v>
      </c>
      <c>
        <f>(M24*21)/100</f>
      </c>
      <c t="s">
        <v>27</v>
      </c>
    </row>
    <row r="25" spans="1:5" ht="25.5">
      <c r="A25" s="35" t="s">
        <v>55</v>
      </c>
      <c r="E25" s="39" t="s">
        <v>2579</v>
      </c>
    </row>
    <row r="26" spans="1:5" ht="12.75">
      <c r="A26" s="35" t="s">
        <v>56</v>
      </c>
      <c r="E26" s="40" t="s">
        <v>2575</v>
      </c>
    </row>
    <row r="27" spans="1:5" ht="12.75">
      <c r="A27" t="s">
        <v>58</v>
      </c>
      <c r="E27" s="39" t="s">
        <v>67</v>
      </c>
    </row>
    <row r="28" spans="1:13" ht="12.75">
      <c r="A28" t="s">
        <v>46</v>
      </c>
      <c r="C28" s="31" t="s">
        <v>281</v>
      </c>
      <c r="E28" s="33" t="s">
        <v>2580</v>
      </c>
      <c r="J28" s="32">
        <f>0</f>
      </c>
      <c s="32">
        <f>0</f>
      </c>
      <c s="32">
        <f>0+L29+L33+L37+L41+L45+L49+L53+L57+L61+L65+L69+L73+L77</f>
      </c>
      <c s="32">
        <f>0+M29+M33+M37+M41+M45+M49+M53+M57+M61+M65+M69+M73+M77</f>
      </c>
    </row>
    <row r="29" spans="1:16" ht="25.5">
      <c r="A29" t="s">
        <v>49</v>
      </c>
      <c s="34" t="s">
        <v>175</v>
      </c>
      <c s="34" t="s">
        <v>701</v>
      </c>
      <c s="35" t="s">
        <v>5</v>
      </c>
      <c s="6" t="s">
        <v>702</v>
      </c>
      <c s="36" t="s">
        <v>74</v>
      </c>
      <c s="37">
        <v>150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66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5</v>
      </c>
    </row>
    <row r="32" spans="1:5" ht="12.75">
      <c r="A32" t="s">
        <v>58</v>
      </c>
      <c r="E32" s="39" t="s">
        <v>67</v>
      </c>
    </row>
    <row r="33" spans="1:16" ht="12.75">
      <c r="A33" t="s">
        <v>49</v>
      </c>
      <c s="34" t="s">
        <v>178</v>
      </c>
      <c s="34" t="s">
        <v>2690</v>
      </c>
      <c s="35" t="s">
        <v>5</v>
      </c>
      <c s="6" t="s">
        <v>2691</v>
      </c>
      <c s="36" t="s">
        <v>74</v>
      </c>
      <c s="37">
        <v>25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1225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5</v>
      </c>
    </row>
    <row r="36" spans="1:5" ht="25.5">
      <c r="A36" t="s">
        <v>58</v>
      </c>
      <c r="E36" s="39" t="s">
        <v>2692</v>
      </c>
    </row>
    <row r="37" spans="1:16" ht="12.75">
      <c r="A37" t="s">
        <v>49</v>
      </c>
      <c s="34" t="s">
        <v>181</v>
      </c>
      <c s="34" t="s">
        <v>2693</v>
      </c>
      <c s="35" t="s">
        <v>5</v>
      </c>
      <c s="6" t="s">
        <v>2694</v>
      </c>
      <c s="36" t="s">
        <v>243</v>
      </c>
      <c s="37">
        <v>1150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66</v>
      </c>
      <c>
        <f>(M37*21)/100</f>
      </c>
      <c t="s">
        <v>27</v>
      </c>
    </row>
    <row r="38" spans="1:5" ht="12.75">
      <c r="A38" s="35" t="s">
        <v>55</v>
      </c>
      <c r="E38" s="39" t="s">
        <v>2695</v>
      </c>
    </row>
    <row r="39" spans="1:5" ht="12.75">
      <c r="A39" s="35" t="s">
        <v>56</v>
      </c>
      <c r="E39" s="40" t="s">
        <v>5</v>
      </c>
    </row>
    <row r="40" spans="1:5" ht="12.75">
      <c r="A40" t="s">
        <v>58</v>
      </c>
      <c r="E40" s="39" t="s">
        <v>67</v>
      </c>
    </row>
    <row r="41" spans="1:16" ht="12.75">
      <c r="A41" t="s">
        <v>49</v>
      </c>
      <c s="34" t="s">
        <v>185</v>
      </c>
      <c s="34" t="s">
        <v>2582</v>
      </c>
      <c s="35" t="s">
        <v>5</v>
      </c>
      <c s="6" t="s">
        <v>2583</v>
      </c>
      <c s="36" t="s">
        <v>243</v>
      </c>
      <c s="37">
        <v>450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66</v>
      </c>
      <c>
        <f>(M41*21)/100</f>
      </c>
      <c t="s">
        <v>27</v>
      </c>
    </row>
    <row r="42" spans="1:5" ht="12.75">
      <c r="A42" s="35" t="s">
        <v>55</v>
      </c>
      <c r="E42" s="39" t="s">
        <v>2696</v>
      </c>
    </row>
    <row r="43" spans="1:5" ht="12.75">
      <c r="A43" s="35" t="s">
        <v>56</v>
      </c>
      <c r="E43" s="40" t="s">
        <v>5</v>
      </c>
    </row>
    <row r="44" spans="1:5" ht="12.75">
      <c r="A44" t="s">
        <v>58</v>
      </c>
      <c r="E44" s="39" t="s">
        <v>67</v>
      </c>
    </row>
    <row r="45" spans="1:16" ht="12.75">
      <c r="A45" t="s">
        <v>49</v>
      </c>
      <c s="34" t="s">
        <v>189</v>
      </c>
      <c s="34" t="s">
        <v>439</v>
      </c>
      <c s="35" t="s">
        <v>5</v>
      </c>
      <c s="6" t="s">
        <v>440</v>
      </c>
      <c s="36" t="s">
        <v>243</v>
      </c>
      <c s="37">
        <v>150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66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2584</v>
      </c>
    </row>
    <row r="48" spans="1:5" ht="12.75">
      <c r="A48" t="s">
        <v>58</v>
      </c>
      <c r="E48" s="39" t="s">
        <v>67</v>
      </c>
    </row>
    <row r="49" spans="1:16" ht="12.75">
      <c r="A49" t="s">
        <v>49</v>
      </c>
      <c s="34" t="s">
        <v>193</v>
      </c>
      <c s="34" t="s">
        <v>2588</v>
      </c>
      <c s="35" t="s">
        <v>5</v>
      </c>
      <c s="6" t="s">
        <v>2589</v>
      </c>
      <c s="36" t="s">
        <v>243</v>
      </c>
      <c s="37">
        <v>150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66</v>
      </c>
      <c>
        <f>(M49*21)/100</f>
      </c>
      <c t="s">
        <v>27</v>
      </c>
    </row>
    <row r="50" spans="1:5" ht="25.5">
      <c r="A50" s="35" t="s">
        <v>55</v>
      </c>
      <c r="E50" s="39" t="s">
        <v>2590</v>
      </c>
    </row>
    <row r="51" spans="1:5" ht="12.75">
      <c r="A51" s="35" t="s">
        <v>56</v>
      </c>
      <c r="E51" s="40" t="s">
        <v>5</v>
      </c>
    </row>
    <row r="52" spans="1:5" ht="12.75">
      <c r="A52" t="s">
        <v>58</v>
      </c>
      <c r="E52" s="39" t="s">
        <v>67</v>
      </c>
    </row>
    <row r="53" spans="1:16" ht="25.5">
      <c r="A53" t="s">
        <v>49</v>
      </c>
      <c s="34" t="s">
        <v>196</v>
      </c>
      <c s="34" t="s">
        <v>2677</v>
      </c>
      <c s="35" t="s">
        <v>5</v>
      </c>
      <c s="6" t="s">
        <v>2678</v>
      </c>
      <c s="36" t="s">
        <v>243</v>
      </c>
      <c s="37">
        <v>330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66</v>
      </c>
      <c>
        <f>(M53*21)/100</f>
      </c>
      <c t="s">
        <v>27</v>
      </c>
    </row>
    <row r="54" spans="1:5" ht="12.75">
      <c r="A54" s="35" t="s">
        <v>55</v>
      </c>
      <c r="E54" s="39" t="s">
        <v>2697</v>
      </c>
    </row>
    <row r="55" spans="1:5" ht="12.75">
      <c r="A55" s="35" t="s">
        <v>56</v>
      </c>
      <c r="E55" s="40" t="s">
        <v>5</v>
      </c>
    </row>
    <row r="56" spans="1:5" ht="12.75">
      <c r="A56" t="s">
        <v>58</v>
      </c>
      <c r="E56" s="39" t="s">
        <v>67</v>
      </c>
    </row>
    <row r="57" spans="1:16" ht="12.75">
      <c r="A57" t="s">
        <v>49</v>
      </c>
      <c s="34" t="s">
        <v>199</v>
      </c>
      <c s="34" t="s">
        <v>371</v>
      </c>
      <c s="35" t="s">
        <v>5</v>
      </c>
      <c s="6" t="s">
        <v>372</v>
      </c>
      <c s="36" t="s">
        <v>74</v>
      </c>
      <c s="37">
        <v>420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66</v>
      </c>
      <c>
        <f>(M57*21)/100</f>
      </c>
      <c t="s">
        <v>27</v>
      </c>
    </row>
    <row r="58" spans="1:5" ht="25.5">
      <c r="A58" s="35" t="s">
        <v>55</v>
      </c>
      <c r="E58" s="39" t="s">
        <v>2698</v>
      </c>
    </row>
    <row r="59" spans="1:5" ht="12.75">
      <c r="A59" s="35" t="s">
        <v>56</v>
      </c>
      <c r="E59" s="40" t="s">
        <v>5</v>
      </c>
    </row>
    <row r="60" spans="1:5" ht="12.75">
      <c r="A60" t="s">
        <v>58</v>
      </c>
      <c r="E60" s="39" t="s">
        <v>67</v>
      </c>
    </row>
    <row r="61" spans="1:16" ht="25.5">
      <c r="A61" t="s">
        <v>49</v>
      </c>
      <c s="34" t="s">
        <v>202</v>
      </c>
      <c s="34" t="s">
        <v>450</v>
      </c>
      <c s="35" t="s">
        <v>5</v>
      </c>
      <c s="6" t="s">
        <v>451</v>
      </c>
      <c s="36" t="s">
        <v>74</v>
      </c>
      <c s="37">
        <v>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66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2.75">
      <c r="A64" t="s">
        <v>58</v>
      </c>
      <c r="E64" s="39" t="s">
        <v>67</v>
      </c>
    </row>
    <row r="65" spans="1:16" ht="12.75">
      <c r="A65" t="s">
        <v>49</v>
      </c>
      <c s="34" t="s">
        <v>205</v>
      </c>
      <c s="34" t="s">
        <v>383</v>
      </c>
      <c s="35" t="s">
        <v>5</v>
      </c>
      <c s="6" t="s">
        <v>384</v>
      </c>
      <c s="36" t="s">
        <v>243</v>
      </c>
      <c s="37">
        <v>1930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66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.75">
      <c r="A68" t="s">
        <v>58</v>
      </c>
      <c r="E68" s="39" t="s">
        <v>67</v>
      </c>
    </row>
    <row r="69" spans="1:16" ht="12.75">
      <c r="A69" t="s">
        <v>49</v>
      </c>
      <c s="34" t="s">
        <v>209</v>
      </c>
      <c s="34" t="s">
        <v>2648</v>
      </c>
      <c s="35" t="s">
        <v>5</v>
      </c>
      <c s="6" t="s">
        <v>2699</v>
      </c>
      <c s="36" t="s">
        <v>427</v>
      </c>
      <c s="37">
        <v>17.05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1225</v>
      </c>
      <c>
        <f>(M69*21)/100</f>
      </c>
      <c t="s">
        <v>27</v>
      </c>
    </row>
    <row r="70" spans="1:5" ht="25.5">
      <c r="A70" s="35" t="s">
        <v>55</v>
      </c>
      <c r="E70" s="39" t="s">
        <v>2700</v>
      </c>
    </row>
    <row r="71" spans="1:5" ht="12.75">
      <c r="A71" s="35" t="s">
        <v>56</v>
      </c>
      <c r="E71" s="40" t="s">
        <v>2646</v>
      </c>
    </row>
    <row r="72" spans="1:5" ht="382.5">
      <c r="A72" t="s">
        <v>58</v>
      </c>
      <c r="E72" s="39" t="s">
        <v>2651</v>
      </c>
    </row>
    <row r="73" spans="1:16" ht="25.5">
      <c r="A73" t="s">
        <v>49</v>
      </c>
      <c s="34" t="s">
        <v>212</v>
      </c>
      <c s="34" t="s">
        <v>2701</v>
      </c>
      <c s="35" t="s">
        <v>5</v>
      </c>
      <c s="6" t="s">
        <v>2702</v>
      </c>
      <c s="36" t="s">
        <v>74</v>
      </c>
      <c s="37">
        <v>13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1225</v>
      </c>
      <c>
        <f>(M73*21)/100</f>
      </c>
      <c t="s">
        <v>27</v>
      </c>
    </row>
    <row r="74" spans="1:5" ht="12.75">
      <c r="A74" s="35" t="s">
        <v>55</v>
      </c>
      <c r="E74" s="39" t="s">
        <v>2703</v>
      </c>
    </row>
    <row r="75" spans="1:5" ht="12.75">
      <c r="A75" s="35" t="s">
        <v>56</v>
      </c>
      <c r="E75" s="40" t="s">
        <v>5</v>
      </c>
    </row>
    <row r="76" spans="1:5" ht="25.5">
      <c r="A76" t="s">
        <v>58</v>
      </c>
      <c r="E76" s="39" t="s">
        <v>2704</v>
      </c>
    </row>
    <row r="77" spans="1:16" ht="12.75">
      <c r="A77" t="s">
        <v>49</v>
      </c>
      <c s="34" t="s">
        <v>215</v>
      </c>
      <c s="34" t="s">
        <v>1169</v>
      </c>
      <c s="35" t="s">
        <v>5</v>
      </c>
      <c s="6" t="s">
        <v>1170</v>
      </c>
      <c s="36" t="s">
        <v>243</v>
      </c>
      <c s="37">
        <v>450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66</v>
      </c>
      <c>
        <f>(M77*21)/100</f>
      </c>
      <c t="s">
        <v>27</v>
      </c>
    </row>
    <row r="78" spans="1:5" ht="12.75">
      <c r="A78" s="35" t="s">
        <v>55</v>
      </c>
      <c r="E78" s="39" t="s">
        <v>2592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67</v>
      </c>
    </row>
    <row r="81" spans="1:13" ht="12.75">
      <c r="A81" t="s">
        <v>46</v>
      </c>
      <c r="C81" s="31" t="s">
        <v>293</v>
      </c>
      <c r="E81" s="33" t="s">
        <v>1284</v>
      </c>
      <c r="J81" s="32">
        <f>0</f>
      </c>
      <c s="32">
        <f>0</f>
      </c>
      <c s="32">
        <f>0+L82+L86+L90+L94+L98+L102+L106+L110+L114+L118+L122+L126+L130+L134+L138+L142+L146+L150+L154+L158+L162+L166+L170+L174+L178+L182+L186+L190+L194+L198+L202+L206+L210+L214+L218+L222</f>
      </c>
      <c s="32">
        <f>0+M82+M86+M90+M94+M98+M102+M106+M110+M114+M118+M122+M126+M130+M134+M138+M142+M146+M150+M154+M158+M162+M166+M170+M174+M178+M182+M186+M190+M194+M198+M202+M206+M210+M214+M218+M222</f>
      </c>
    </row>
    <row r="82" spans="1:16" ht="25.5">
      <c r="A82" t="s">
        <v>49</v>
      </c>
      <c s="34" t="s">
        <v>62</v>
      </c>
      <c s="34" t="s">
        <v>740</v>
      </c>
      <c s="35" t="s">
        <v>5</v>
      </c>
      <c s="6" t="s">
        <v>741</v>
      </c>
      <c s="36" t="s">
        <v>243</v>
      </c>
      <c s="37">
        <v>43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66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67</v>
      </c>
    </row>
    <row r="86" spans="1:16" ht="12.75">
      <c r="A86" t="s">
        <v>49</v>
      </c>
      <c s="34" t="s">
        <v>27</v>
      </c>
      <c s="34" t="s">
        <v>849</v>
      </c>
      <c s="35" t="s">
        <v>5</v>
      </c>
      <c s="6" t="s">
        <v>850</v>
      </c>
      <c s="36" t="s">
        <v>243</v>
      </c>
      <c s="37">
        <v>155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66</v>
      </c>
      <c>
        <f>(M86*21)/100</f>
      </c>
      <c t="s">
        <v>27</v>
      </c>
    </row>
    <row r="87" spans="1:5" ht="12.75">
      <c r="A87" s="35" t="s">
        <v>55</v>
      </c>
      <c r="E87" s="39" t="s">
        <v>2705</v>
      </c>
    </row>
    <row r="88" spans="1:5" ht="12.75">
      <c r="A88" s="35" t="s">
        <v>56</v>
      </c>
      <c r="E88" s="40" t="s">
        <v>2594</v>
      </c>
    </row>
    <row r="89" spans="1:5" ht="12.75">
      <c r="A89" t="s">
        <v>58</v>
      </c>
      <c r="E89" s="39" t="s">
        <v>67</v>
      </c>
    </row>
    <row r="90" spans="1:16" ht="12.75">
      <c r="A90" t="s">
        <v>49</v>
      </c>
      <c s="34" t="s">
        <v>26</v>
      </c>
      <c s="34" t="s">
        <v>1020</v>
      </c>
      <c s="35" t="s">
        <v>5</v>
      </c>
      <c s="6" t="s">
        <v>1021</v>
      </c>
      <c s="36" t="s">
        <v>243</v>
      </c>
      <c s="37">
        <v>405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66</v>
      </c>
      <c>
        <f>(M90*21)/100</f>
      </c>
      <c t="s">
        <v>27</v>
      </c>
    </row>
    <row r="91" spans="1:5" ht="12.75">
      <c r="A91" s="35" t="s">
        <v>55</v>
      </c>
      <c r="E91" s="39" t="s">
        <v>2706</v>
      </c>
    </row>
    <row r="92" spans="1:5" ht="12.75">
      <c r="A92" s="35" t="s">
        <v>56</v>
      </c>
      <c r="E92" s="40" t="s">
        <v>2594</v>
      </c>
    </row>
    <row r="93" spans="1:5" ht="12.75">
      <c r="A93" t="s">
        <v>58</v>
      </c>
      <c r="E93" s="39" t="s">
        <v>67</v>
      </c>
    </row>
    <row r="94" spans="1:16" ht="12.75">
      <c r="A94" t="s">
        <v>49</v>
      </c>
      <c s="34" t="s">
        <v>75</v>
      </c>
      <c s="34" t="s">
        <v>2595</v>
      </c>
      <c s="35" t="s">
        <v>5</v>
      </c>
      <c s="6" t="s">
        <v>2596</v>
      </c>
      <c s="36" t="s">
        <v>243</v>
      </c>
      <c s="37">
        <v>1930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66</v>
      </c>
      <c>
        <f>(M94*21)/100</f>
      </c>
      <c t="s">
        <v>27</v>
      </c>
    </row>
    <row r="95" spans="1:5" ht="25.5">
      <c r="A95" s="35" t="s">
        <v>55</v>
      </c>
      <c r="E95" s="39" t="s">
        <v>2707</v>
      </c>
    </row>
    <row r="96" spans="1:5" ht="12.75">
      <c r="A96" s="35" t="s">
        <v>56</v>
      </c>
      <c r="E96" s="40" t="s">
        <v>2594</v>
      </c>
    </row>
    <row r="97" spans="1:5" ht="12.75">
      <c r="A97" t="s">
        <v>58</v>
      </c>
      <c r="E97" s="39" t="s">
        <v>67</v>
      </c>
    </row>
    <row r="98" spans="1:16" ht="25.5">
      <c r="A98" t="s">
        <v>49</v>
      </c>
      <c s="34" t="s">
        <v>79</v>
      </c>
      <c s="34" t="s">
        <v>324</v>
      </c>
      <c s="35" t="s">
        <v>5</v>
      </c>
      <c s="6" t="s">
        <v>325</v>
      </c>
      <c s="36" t="s">
        <v>74</v>
      </c>
      <c s="37">
        <v>52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66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2594</v>
      </c>
    </row>
    <row r="101" spans="1:5" ht="12.75">
      <c r="A101" t="s">
        <v>58</v>
      </c>
      <c r="E101" s="39" t="s">
        <v>67</v>
      </c>
    </row>
    <row r="102" spans="1:16" ht="25.5">
      <c r="A102" t="s">
        <v>49</v>
      </c>
      <c s="34" t="s">
        <v>60</v>
      </c>
      <c s="34" t="s">
        <v>864</v>
      </c>
      <c s="35" t="s">
        <v>5</v>
      </c>
      <c s="6" t="s">
        <v>865</v>
      </c>
      <c s="36" t="s">
        <v>74</v>
      </c>
      <c s="37">
        <v>76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66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2594</v>
      </c>
    </row>
    <row r="105" spans="1:5" ht="12.75">
      <c r="A105" t="s">
        <v>58</v>
      </c>
      <c r="E105" s="39" t="s">
        <v>67</v>
      </c>
    </row>
    <row r="106" spans="1:16" ht="25.5">
      <c r="A106" t="s">
        <v>49</v>
      </c>
      <c s="34" t="s">
        <v>70</v>
      </c>
      <c s="34" t="s">
        <v>2708</v>
      </c>
      <c s="35" t="s">
        <v>5</v>
      </c>
      <c s="6" t="s">
        <v>2709</v>
      </c>
      <c s="36" t="s">
        <v>74</v>
      </c>
      <c s="37">
        <v>22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66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2594</v>
      </c>
    </row>
    <row r="109" spans="1:5" ht="12.75">
      <c r="A109" t="s">
        <v>58</v>
      </c>
      <c r="E109" s="39" t="s">
        <v>67</v>
      </c>
    </row>
    <row r="110" spans="1:16" ht="25.5">
      <c r="A110" t="s">
        <v>49</v>
      </c>
      <c s="34" t="s">
        <v>86</v>
      </c>
      <c s="34" t="s">
        <v>2710</v>
      </c>
      <c s="35" t="s">
        <v>5</v>
      </c>
      <c s="6" t="s">
        <v>2711</v>
      </c>
      <c s="36" t="s">
        <v>74</v>
      </c>
      <c s="37">
        <v>13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66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2594</v>
      </c>
    </row>
    <row r="113" spans="1:5" ht="12.75">
      <c r="A113" t="s">
        <v>58</v>
      </c>
      <c r="E113" s="39" t="s">
        <v>67</v>
      </c>
    </row>
    <row r="114" spans="1:16" ht="12.75">
      <c r="A114" t="s">
        <v>49</v>
      </c>
      <c s="34" t="s">
        <v>89</v>
      </c>
      <c s="34" t="s">
        <v>306</v>
      </c>
      <c s="35" t="s">
        <v>5</v>
      </c>
      <c s="6" t="s">
        <v>307</v>
      </c>
      <c s="36" t="s">
        <v>243</v>
      </c>
      <c s="37">
        <v>1930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66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2.75">
      <c r="A117" t="s">
        <v>58</v>
      </c>
      <c r="E117" s="39" t="s">
        <v>67</v>
      </c>
    </row>
    <row r="118" spans="1:16" ht="12.75">
      <c r="A118" t="s">
        <v>49</v>
      </c>
      <c s="34" t="s">
        <v>92</v>
      </c>
      <c s="34" t="s">
        <v>1959</v>
      </c>
      <c s="35" t="s">
        <v>5</v>
      </c>
      <c s="6" t="s">
        <v>1960</v>
      </c>
      <c s="36" t="s">
        <v>243</v>
      </c>
      <c s="37">
        <v>450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66</v>
      </c>
      <c>
        <f>(M118*21)/100</f>
      </c>
      <c t="s">
        <v>27</v>
      </c>
    </row>
    <row r="119" spans="1:5" ht="12.75">
      <c r="A119" s="35" t="s">
        <v>55</v>
      </c>
      <c r="E119" s="39" t="s">
        <v>2603</v>
      </c>
    </row>
    <row r="120" spans="1:5" ht="12.75">
      <c r="A120" s="35" t="s">
        <v>56</v>
      </c>
      <c r="E120" s="40" t="s">
        <v>2604</v>
      </c>
    </row>
    <row r="121" spans="1:5" ht="12.75">
      <c r="A121" t="s">
        <v>58</v>
      </c>
      <c r="E121" s="39" t="s">
        <v>67</v>
      </c>
    </row>
    <row r="122" spans="1:16" ht="12.75">
      <c r="A122" t="s">
        <v>49</v>
      </c>
      <c s="34" t="s">
        <v>96</v>
      </c>
      <c s="34" t="s">
        <v>2712</v>
      </c>
      <c s="35" t="s">
        <v>5</v>
      </c>
      <c s="6" t="s">
        <v>2713</v>
      </c>
      <c s="36" t="s">
        <v>74</v>
      </c>
      <c s="37">
        <v>17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66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2714</v>
      </c>
    </row>
    <row r="125" spans="1:5" ht="12.75">
      <c r="A125" t="s">
        <v>58</v>
      </c>
      <c r="E125" s="39" t="s">
        <v>67</v>
      </c>
    </row>
    <row r="126" spans="1:16" ht="12.75">
      <c r="A126" t="s">
        <v>49</v>
      </c>
      <c s="34" t="s">
        <v>99</v>
      </c>
      <c s="34" t="s">
        <v>2715</v>
      </c>
      <c s="35" t="s">
        <v>5</v>
      </c>
      <c s="6" t="s">
        <v>2716</v>
      </c>
      <c s="36" t="s">
        <v>74</v>
      </c>
      <c s="37">
        <v>17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66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67</v>
      </c>
    </row>
    <row r="130" spans="1:16" ht="12.75">
      <c r="A130" t="s">
        <v>49</v>
      </c>
      <c s="34" t="s">
        <v>102</v>
      </c>
      <c s="34" t="s">
        <v>2717</v>
      </c>
      <c s="35" t="s">
        <v>5</v>
      </c>
      <c s="6" t="s">
        <v>2718</v>
      </c>
      <c s="36" t="s">
        <v>74</v>
      </c>
      <c s="37">
        <v>17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66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67</v>
      </c>
    </row>
    <row r="134" spans="1:16" ht="12.75">
      <c r="A134" t="s">
        <v>49</v>
      </c>
      <c s="34" t="s">
        <v>105</v>
      </c>
      <c s="34" t="s">
        <v>2719</v>
      </c>
      <c s="35" t="s">
        <v>5</v>
      </c>
      <c s="6" t="s">
        <v>2720</v>
      </c>
      <c s="36" t="s">
        <v>74</v>
      </c>
      <c s="37">
        <v>14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66</v>
      </c>
      <c>
        <f>(M134*21)/100</f>
      </c>
      <c t="s">
        <v>27</v>
      </c>
    </row>
    <row r="135" spans="1:5" ht="12.75">
      <c r="A135" s="35" t="s">
        <v>55</v>
      </c>
      <c r="E135" s="39" t="s">
        <v>2721</v>
      </c>
    </row>
    <row r="136" spans="1:5" ht="12.75">
      <c r="A136" s="35" t="s">
        <v>56</v>
      </c>
      <c r="E136" s="40" t="s">
        <v>2714</v>
      </c>
    </row>
    <row r="137" spans="1:5" ht="12.75">
      <c r="A137" t="s">
        <v>58</v>
      </c>
      <c r="E137" s="39" t="s">
        <v>67</v>
      </c>
    </row>
    <row r="138" spans="1:16" ht="12.75">
      <c r="A138" t="s">
        <v>49</v>
      </c>
      <c s="34" t="s">
        <v>108</v>
      </c>
      <c s="34" t="s">
        <v>2722</v>
      </c>
      <c s="35" t="s">
        <v>5</v>
      </c>
      <c s="6" t="s">
        <v>2723</v>
      </c>
      <c s="36" t="s">
        <v>74</v>
      </c>
      <c s="37">
        <v>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66</v>
      </c>
      <c>
        <f>(M138*21)/100</f>
      </c>
      <c t="s">
        <v>27</v>
      </c>
    </row>
    <row r="139" spans="1:5" ht="12.75">
      <c r="A139" s="35" t="s">
        <v>55</v>
      </c>
      <c r="E139" s="39" t="s">
        <v>2721</v>
      </c>
    </row>
    <row r="140" spans="1:5" ht="12.75">
      <c r="A140" s="35" t="s">
        <v>56</v>
      </c>
      <c r="E140" s="40" t="s">
        <v>2714</v>
      </c>
    </row>
    <row r="141" spans="1:5" ht="12.75">
      <c r="A141" t="s">
        <v>58</v>
      </c>
      <c r="E141" s="39" t="s">
        <v>67</v>
      </c>
    </row>
    <row r="142" spans="1:16" ht="12.75">
      <c r="A142" t="s">
        <v>49</v>
      </c>
      <c s="34" t="s">
        <v>111</v>
      </c>
      <c s="34" t="s">
        <v>2724</v>
      </c>
      <c s="35" t="s">
        <v>5</v>
      </c>
      <c s="6" t="s">
        <v>2725</v>
      </c>
      <c s="36" t="s">
        <v>74</v>
      </c>
      <c s="37">
        <v>21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66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2714</v>
      </c>
    </row>
    <row r="145" spans="1:5" ht="12.75">
      <c r="A145" t="s">
        <v>58</v>
      </c>
      <c r="E145" s="39" t="s">
        <v>67</v>
      </c>
    </row>
    <row r="146" spans="1:16" ht="12.75">
      <c r="A146" t="s">
        <v>49</v>
      </c>
      <c s="34" t="s">
        <v>114</v>
      </c>
      <c s="34" t="s">
        <v>2726</v>
      </c>
      <c s="35" t="s">
        <v>5</v>
      </c>
      <c s="6" t="s">
        <v>2727</v>
      </c>
      <c s="36" t="s">
        <v>74</v>
      </c>
      <c s="37">
        <v>21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66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67</v>
      </c>
    </row>
    <row r="150" spans="1:16" ht="12.75">
      <c r="A150" t="s">
        <v>49</v>
      </c>
      <c s="34" t="s">
        <v>117</v>
      </c>
      <c s="34" t="s">
        <v>2607</v>
      </c>
      <c s="35" t="s">
        <v>5</v>
      </c>
      <c s="6" t="s">
        <v>2728</v>
      </c>
      <c s="36" t="s">
        <v>53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1225</v>
      </c>
      <c>
        <f>(M150*21)/100</f>
      </c>
      <c t="s">
        <v>27</v>
      </c>
    </row>
    <row r="151" spans="1:5" ht="63.75">
      <c r="A151" s="35" t="s">
        <v>55</v>
      </c>
      <c r="E151" s="39" t="s">
        <v>2729</v>
      </c>
    </row>
    <row r="152" spans="1:5" ht="12.75">
      <c r="A152" s="35" t="s">
        <v>56</v>
      </c>
      <c r="E152" s="40" t="s">
        <v>5</v>
      </c>
    </row>
    <row r="153" spans="1:5" ht="25.5">
      <c r="A153" t="s">
        <v>58</v>
      </c>
      <c r="E153" s="39" t="s">
        <v>2730</v>
      </c>
    </row>
    <row r="154" spans="1:16" ht="25.5">
      <c r="A154" t="s">
        <v>49</v>
      </c>
      <c s="34" t="s">
        <v>120</v>
      </c>
      <c s="34" t="s">
        <v>2610</v>
      </c>
      <c s="35" t="s">
        <v>5</v>
      </c>
      <c s="6" t="s">
        <v>2731</v>
      </c>
      <c s="36" t="s">
        <v>53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1225</v>
      </c>
      <c>
        <f>(M154*21)/100</f>
      </c>
      <c t="s">
        <v>27</v>
      </c>
    </row>
    <row r="155" spans="1:5" ht="38.25">
      <c r="A155" s="35" t="s">
        <v>55</v>
      </c>
      <c r="E155" s="39" t="s">
        <v>2732</v>
      </c>
    </row>
    <row r="156" spans="1:5" ht="12.75">
      <c r="A156" s="35" t="s">
        <v>56</v>
      </c>
      <c r="E156" s="40" t="s">
        <v>5</v>
      </c>
    </row>
    <row r="157" spans="1:5" ht="25.5">
      <c r="A157" t="s">
        <v>58</v>
      </c>
      <c r="E157" s="39" t="s">
        <v>2730</v>
      </c>
    </row>
    <row r="158" spans="1:16" ht="12.75">
      <c r="A158" t="s">
        <v>49</v>
      </c>
      <c s="34" t="s">
        <v>123</v>
      </c>
      <c s="34" t="s">
        <v>2733</v>
      </c>
      <c s="35" t="s">
        <v>5</v>
      </c>
      <c s="6" t="s">
        <v>2734</v>
      </c>
      <c s="36" t="s">
        <v>74</v>
      </c>
      <c s="37">
        <v>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66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2.75">
      <c r="A161" t="s">
        <v>58</v>
      </c>
      <c r="E161" s="39" t="s">
        <v>67</v>
      </c>
    </row>
    <row r="162" spans="1:16" ht="12.75">
      <c r="A162" t="s">
        <v>49</v>
      </c>
      <c s="34" t="s">
        <v>126</v>
      </c>
      <c s="34" t="s">
        <v>2735</v>
      </c>
      <c s="35" t="s">
        <v>5</v>
      </c>
      <c s="6" t="s">
        <v>2736</v>
      </c>
      <c s="36" t="s">
        <v>74</v>
      </c>
      <c s="37">
        <v>16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66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12.75">
      <c r="A165" t="s">
        <v>58</v>
      </c>
      <c r="E165" s="39" t="s">
        <v>67</v>
      </c>
    </row>
    <row r="166" spans="1:16" ht="25.5">
      <c r="A166" t="s">
        <v>49</v>
      </c>
      <c s="34" t="s">
        <v>129</v>
      </c>
      <c s="34" t="s">
        <v>272</v>
      </c>
      <c s="35" t="s">
        <v>5</v>
      </c>
      <c s="6" t="s">
        <v>273</v>
      </c>
      <c s="36" t="s">
        <v>74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66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58</v>
      </c>
      <c r="E169" s="39" t="s">
        <v>67</v>
      </c>
    </row>
    <row r="170" spans="1:16" ht="38.25">
      <c r="A170" t="s">
        <v>49</v>
      </c>
      <c s="34" t="s">
        <v>132</v>
      </c>
      <c s="34" t="s">
        <v>275</v>
      </c>
      <c s="35" t="s">
        <v>5</v>
      </c>
      <c s="6" t="s">
        <v>276</v>
      </c>
      <c s="36" t="s">
        <v>74</v>
      </c>
      <c s="37">
        <v>12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66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12.75">
      <c r="A173" t="s">
        <v>58</v>
      </c>
      <c r="E173" s="39" t="s">
        <v>67</v>
      </c>
    </row>
    <row r="174" spans="1:16" ht="25.5">
      <c r="A174" t="s">
        <v>49</v>
      </c>
      <c s="34" t="s">
        <v>135</v>
      </c>
      <c s="34" t="s">
        <v>257</v>
      </c>
      <c s="35" t="s">
        <v>5</v>
      </c>
      <c s="6" t="s">
        <v>258</v>
      </c>
      <c s="36" t="s">
        <v>74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66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12.75">
      <c r="A177" t="s">
        <v>58</v>
      </c>
      <c r="E177" s="39" t="s">
        <v>67</v>
      </c>
    </row>
    <row r="178" spans="1:16" ht="12.75">
      <c r="A178" t="s">
        <v>49</v>
      </c>
      <c s="34" t="s">
        <v>138</v>
      </c>
      <c s="34" t="s">
        <v>2737</v>
      </c>
      <c s="35" t="s">
        <v>5</v>
      </c>
      <c s="6" t="s">
        <v>2738</v>
      </c>
      <c s="36" t="s">
        <v>74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66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12.75">
      <c r="A181" t="s">
        <v>58</v>
      </c>
      <c r="E181" s="39" t="s">
        <v>67</v>
      </c>
    </row>
    <row r="182" spans="1:16" ht="12.75">
      <c r="A182" t="s">
        <v>49</v>
      </c>
      <c s="34" t="s">
        <v>141</v>
      </c>
      <c s="34" t="s">
        <v>260</v>
      </c>
      <c s="35" t="s">
        <v>5</v>
      </c>
      <c s="6" t="s">
        <v>261</v>
      </c>
      <c s="36" t="s">
        <v>188</v>
      </c>
      <c s="37">
        <v>80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66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12.75">
      <c r="A185" t="s">
        <v>58</v>
      </c>
      <c r="E185" s="39" t="s">
        <v>67</v>
      </c>
    </row>
    <row r="186" spans="1:16" ht="12.75">
      <c r="A186" t="s">
        <v>49</v>
      </c>
      <c s="34" t="s">
        <v>145</v>
      </c>
      <c s="34" t="s">
        <v>2605</v>
      </c>
      <c s="35" t="s">
        <v>5</v>
      </c>
      <c s="6" t="s">
        <v>2606</v>
      </c>
      <c s="36" t="s">
        <v>188</v>
      </c>
      <c s="37">
        <v>16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66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2.75">
      <c r="A189" t="s">
        <v>58</v>
      </c>
      <c r="E189" s="39" t="s">
        <v>67</v>
      </c>
    </row>
    <row r="190" spans="1:16" ht="12.75">
      <c r="A190" t="s">
        <v>49</v>
      </c>
      <c s="34" t="s">
        <v>148</v>
      </c>
      <c s="34" t="s">
        <v>263</v>
      </c>
      <c s="35" t="s">
        <v>5</v>
      </c>
      <c s="6" t="s">
        <v>264</v>
      </c>
      <c s="36" t="s">
        <v>188</v>
      </c>
      <c s="37">
        <v>32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66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12.75">
      <c r="A193" t="s">
        <v>58</v>
      </c>
      <c r="E193" s="39" t="s">
        <v>67</v>
      </c>
    </row>
    <row r="194" spans="1:16" ht="12.75">
      <c r="A194" t="s">
        <v>49</v>
      </c>
      <c s="34" t="s">
        <v>151</v>
      </c>
      <c s="34" t="s">
        <v>266</v>
      </c>
      <c s="35" t="s">
        <v>5</v>
      </c>
      <c s="6" t="s">
        <v>267</v>
      </c>
      <c s="36" t="s">
        <v>188</v>
      </c>
      <c s="37">
        <v>24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66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12.75">
      <c r="A197" t="s">
        <v>58</v>
      </c>
      <c r="E197" s="39" t="s">
        <v>67</v>
      </c>
    </row>
    <row r="198" spans="1:16" ht="12.75">
      <c r="A198" t="s">
        <v>49</v>
      </c>
      <c s="34" t="s">
        <v>154</v>
      </c>
      <c s="34" t="s">
        <v>251</v>
      </c>
      <c s="35" t="s">
        <v>5</v>
      </c>
      <c s="6" t="s">
        <v>252</v>
      </c>
      <c s="36" t="s">
        <v>188</v>
      </c>
      <c s="37">
        <v>40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66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12.75">
      <c r="A201" t="s">
        <v>58</v>
      </c>
      <c r="E201" s="39" t="s">
        <v>67</v>
      </c>
    </row>
    <row r="202" spans="1:16" ht="12.75">
      <c r="A202" t="s">
        <v>49</v>
      </c>
      <c s="34" t="s">
        <v>157</v>
      </c>
      <c s="34" t="s">
        <v>254</v>
      </c>
      <c s="35" t="s">
        <v>5</v>
      </c>
      <c s="6" t="s">
        <v>255</v>
      </c>
      <c s="36" t="s">
        <v>188</v>
      </c>
      <c s="37">
        <v>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66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12.75">
      <c r="A205" t="s">
        <v>58</v>
      </c>
      <c r="E205" s="39" t="s">
        <v>67</v>
      </c>
    </row>
    <row r="206" spans="1:16" ht="25.5">
      <c r="A206" t="s">
        <v>49</v>
      </c>
      <c s="34" t="s">
        <v>160</v>
      </c>
      <c s="34" t="s">
        <v>2739</v>
      </c>
      <c s="35" t="s">
        <v>5</v>
      </c>
      <c s="6" t="s">
        <v>2611</v>
      </c>
      <c s="36" t="s">
        <v>53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1225</v>
      </c>
      <c>
        <f>(M206*21)/100</f>
      </c>
      <c t="s">
        <v>27</v>
      </c>
    </row>
    <row r="207" spans="1:5" ht="25.5">
      <c r="A207" s="35" t="s">
        <v>55</v>
      </c>
      <c r="E207" s="39" t="s">
        <v>2612</v>
      </c>
    </row>
    <row r="208" spans="1:5" ht="12.75">
      <c r="A208" s="35" t="s">
        <v>56</v>
      </c>
      <c r="E208" s="40" t="s">
        <v>5</v>
      </c>
    </row>
    <row r="209" spans="1:5" ht="25.5">
      <c r="A209" t="s">
        <v>58</v>
      </c>
      <c r="E209" s="39" t="s">
        <v>2613</v>
      </c>
    </row>
    <row r="210" spans="1:16" ht="12.75">
      <c r="A210" t="s">
        <v>49</v>
      </c>
      <c s="34" t="s">
        <v>163</v>
      </c>
      <c s="34" t="s">
        <v>2614</v>
      </c>
      <c s="35" t="s">
        <v>5</v>
      </c>
      <c s="6" t="s">
        <v>2615</v>
      </c>
      <c s="36" t="s">
        <v>2616</v>
      </c>
      <c s="37">
        <v>6.3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66</v>
      </c>
      <c>
        <f>(M210*21)/100</f>
      </c>
      <c t="s">
        <v>27</v>
      </c>
    </row>
    <row r="211" spans="1:5" ht="12.75">
      <c r="A211" s="35" t="s">
        <v>55</v>
      </c>
      <c r="E211" s="39" t="s">
        <v>2617</v>
      </c>
    </row>
    <row r="212" spans="1:5" ht="12.75">
      <c r="A212" s="35" t="s">
        <v>56</v>
      </c>
      <c r="E212" s="40" t="s">
        <v>5</v>
      </c>
    </row>
    <row r="213" spans="1:5" ht="12.75">
      <c r="A213" t="s">
        <v>58</v>
      </c>
      <c r="E213" s="39" t="s">
        <v>67</v>
      </c>
    </row>
    <row r="214" spans="1:16" ht="12.75">
      <c r="A214" t="s">
        <v>49</v>
      </c>
      <c s="34" t="s">
        <v>166</v>
      </c>
      <c s="34" t="s">
        <v>2740</v>
      </c>
      <c s="35" t="s">
        <v>5</v>
      </c>
      <c s="6" t="s">
        <v>2741</v>
      </c>
      <c s="36" t="s">
        <v>53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1225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25.5">
      <c r="A217" t="s">
        <v>58</v>
      </c>
      <c r="E217" s="39" t="s">
        <v>2742</v>
      </c>
    </row>
    <row r="218" spans="1:16" ht="12.75">
      <c r="A218" t="s">
        <v>49</v>
      </c>
      <c s="34" t="s">
        <v>169</v>
      </c>
      <c s="34" t="s">
        <v>2743</v>
      </c>
      <c s="35" t="s">
        <v>5</v>
      </c>
      <c s="6" t="s">
        <v>2744</v>
      </c>
      <c s="36" t="s">
        <v>188</v>
      </c>
      <c s="37">
        <v>80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1225</v>
      </c>
      <c>
        <f>(M218*21)/100</f>
      </c>
      <c t="s">
        <v>27</v>
      </c>
    </row>
    <row r="219" spans="1:5" ht="25.5">
      <c r="A219" s="35" t="s">
        <v>55</v>
      </c>
      <c r="E219" s="39" t="s">
        <v>2745</v>
      </c>
    </row>
    <row r="220" spans="1:5" ht="12.75">
      <c r="A220" s="35" t="s">
        <v>56</v>
      </c>
      <c r="E220" s="40" t="s">
        <v>5</v>
      </c>
    </row>
    <row r="221" spans="1:5" ht="140.25">
      <c r="A221" t="s">
        <v>58</v>
      </c>
      <c r="E221" s="39" t="s">
        <v>2746</v>
      </c>
    </row>
    <row r="222" spans="1:16" ht="12.75">
      <c r="A222" t="s">
        <v>49</v>
      </c>
      <c s="34" t="s">
        <v>172</v>
      </c>
      <c s="34" t="s">
        <v>2747</v>
      </c>
      <c s="35" t="s">
        <v>5</v>
      </c>
      <c s="6" t="s">
        <v>2619</v>
      </c>
      <c s="36" t="s">
        <v>53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1225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5</v>
      </c>
    </row>
    <row r="225" spans="1:5" ht="25.5">
      <c r="A225" t="s">
        <v>58</v>
      </c>
      <c r="E225" s="39" t="s">
        <v>2620</v>
      </c>
    </row>
    <row r="226" spans="1:13" ht="12.75">
      <c r="A226" t="s">
        <v>46</v>
      </c>
      <c r="C226" s="31" t="s">
        <v>401</v>
      </c>
      <c r="E226" s="33" t="s">
        <v>2621</v>
      </c>
      <c r="J226" s="32">
        <f>0</f>
      </c>
      <c s="32">
        <f>0</f>
      </c>
      <c s="32">
        <f>0+L227+L231</f>
      </c>
      <c s="32">
        <f>0+M227+M231</f>
      </c>
    </row>
    <row r="227" spans="1:16" ht="25.5">
      <c r="A227" t="s">
        <v>49</v>
      </c>
      <c s="34" t="s">
        <v>230</v>
      </c>
      <c s="34" t="s">
        <v>680</v>
      </c>
      <c s="35" t="s">
        <v>681</v>
      </c>
      <c s="6" t="s">
        <v>682</v>
      </c>
      <c s="36" t="s">
        <v>407</v>
      </c>
      <c s="37">
        <v>3.88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408</v>
      </c>
      <c>
        <f>(M227*21)/100</f>
      </c>
      <c t="s">
        <v>27</v>
      </c>
    </row>
    <row r="228" spans="1:5" ht="25.5">
      <c r="A228" s="35" t="s">
        <v>55</v>
      </c>
      <c r="E228" s="39" t="s">
        <v>409</v>
      </c>
    </row>
    <row r="229" spans="1:5" ht="12.75">
      <c r="A229" s="35" t="s">
        <v>56</v>
      </c>
      <c r="E229" s="40" t="s">
        <v>2622</v>
      </c>
    </row>
    <row r="230" spans="1:5" ht="102">
      <c r="A230" t="s">
        <v>58</v>
      </c>
      <c r="E230" s="39" t="s">
        <v>410</v>
      </c>
    </row>
    <row r="231" spans="1:16" ht="25.5">
      <c r="A231" t="s">
        <v>49</v>
      </c>
      <c s="34" t="s">
        <v>234</v>
      </c>
      <c s="34" t="s">
        <v>2623</v>
      </c>
      <c s="35" t="s">
        <v>2624</v>
      </c>
      <c s="6" t="s">
        <v>2625</v>
      </c>
      <c s="36" t="s">
        <v>407</v>
      </c>
      <c s="37">
        <v>0.1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408</v>
      </c>
      <c>
        <f>(M231*21)/100</f>
      </c>
      <c t="s">
        <v>27</v>
      </c>
    </row>
    <row r="232" spans="1:5" ht="25.5">
      <c r="A232" s="35" t="s">
        <v>55</v>
      </c>
      <c r="E232" s="39" t="s">
        <v>409</v>
      </c>
    </row>
    <row r="233" spans="1:5" ht="12.75">
      <c r="A233" s="35" t="s">
        <v>56</v>
      </c>
      <c r="E233" s="40" t="s">
        <v>2626</v>
      </c>
    </row>
    <row r="234" spans="1:5" ht="102">
      <c r="A234" t="s">
        <v>58</v>
      </c>
      <c r="E234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COUNTIFS(L8:L282,"=0",A8:A282,"P")+COUNTIFS(L8:L282,"",A8:A282,"P")+SUM(Q8:Q282)</f>
      </c>
    </row>
    <row r="8" spans="1:13" ht="25.5">
      <c r="A8" t="s">
        <v>44</v>
      </c>
      <c r="C8" s="28" t="s">
        <v>686</v>
      </c>
      <c r="E8" s="30" t="s">
        <v>685</v>
      </c>
      <c r="J8" s="29">
        <f>0+J9+J86+J191+J232+J269</f>
      </c>
      <c s="29">
        <f>0+K9+K86+K191+K232+K269</f>
      </c>
      <c s="29">
        <f>0+L9+L86+L191+L232+L269</f>
      </c>
      <c s="29">
        <f>0+M9+M86+M191+M232+M269</f>
      </c>
    </row>
    <row r="9" spans="1:13" ht="12.75">
      <c r="A9" t="s">
        <v>46</v>
      </c>
      <c r="C9" s="31" t="s">
        <v>62</v>
      </c>
      <c r="E9" s="33" t="s">
        <v>418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49</v>
      </c>
      <c s="34" t="s">
        <v>62</v>
      </c>
      <c s="34" t="s">
        <v>687</v>
      </c>
      <c s="35" t="s">
        <v>5</v>
      </c>
      <c s="6" t="s">
        <v>688</v>
      </c>
      <c s="36" t="s">
        <v>421</v>
      </c>
      <c s="37">
        <v>0.305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76.5">
      <c r="A13" t="s">
        <v>58</v>
      </c>
      <c r="E13" s="39" t="s">
        <v>689</v>
      </c>
    </row>
    <row r="14" spans="1:16" ht="12.75">
      <c r="A14" t="s">
        <v>49</v>
      </c>
      <c s="34" t="s">
        <v>27</v>
      </c>
      <c s="34" t="s">
        <v>690</v>
      </c>
      <c s="35" t="s">
        <v>5</v>
      </c>
      <c s="6" t="s">
        <v>691</v>
      </c>
      <c s="36" t="s">
        <v>427</v>
      </c>
      <c s="37">
        <v>51.975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67</v>
      </c>
    </row>
    <row r="18" spans="1:16" ht="12.75">
      <c r="A18" t="s">
        <v>49</v>
      </c>
      <c s="34" t="s">
        <v>26</v>
      </c>
      <c s="34" t="s">
        <v>430</v>
      </c>
      <c s="35" t="s">
        <v>5</v>
      </c>
      <c s="6" t="s">
        <v>431</v>
      </c>
      <c s="36" t="s">
        <v>427</v>
      </c>
      <c s="37">
        <v>5.198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75</v>
      </c>
      <c s="34" t="s">
        <v>433</v>
      </c>
      <c s="35" t="s">
        <v>5</v>
      </c>
      <c s="6" t="s">
        <v>434</v>
      </c>
      <c s="36" t="s">
        <v>427</v>
      </c>
      <c s="37">
        <v>46.778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67</v>
      </c>
    </row>
    <row r="26" spans="1:16" ht="12.75">
      <c r="A26" t="s">
        <v>49</v>
      </c>
      <c s="34" t="s">
        <v>79</v>
      </c>
      <c s="34" t="s">
        <v>692</v>
      </c>
      <c s="35" t="s">
        <v>5</v>
      </c>
      <c s="6" t="s">
        <v>693</v>
      </c>
      <c s="36" t="s">
        <v>243</v>
      </c>
      <c s="37">
        <v>165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67</v>
      </c>
    </row>
    <row r="30" spans="1:16" ht="25.5">
      <c r="A30" t="s">
        <v>49</v>
      </c>
      <c s="34" t="s">
        <v>60</v>
      </c>
      <c s="34" t="s">
        <v>694</v>
      </c>
      <c s="35" t="s">
        <v>5</v>
      </c>
      <c s="6" t="s">
        <v>695</v>
      </c>
      <c s="36" t="s">
        <v>243</v>
      </c>
      <c s="37">
        <v>165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67</v>
      </c>
    </row>
    <row r="34" spans="1:16" ht="12.75">
      <c r="A34" t="s">
        <v>49</v>
      </c>
      <c s="34" t="s">
        <v>70</v>
      </c>
      <c s="34" t="s">
        <v>696</v>
      </c>
      <c s="35" t="s">
        <v>5</v>
      </c>
      <c s="6" t="s">
        <v>697</v>
      </c>
      <c s="36" t="s">
        <v>74</v>
      </c>
      <c s="37">
        <v>23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89.25">
      <c r="A37" t="s">
        <v>58</v>
      </c>
      <c r="E37" s="39" t="s">
        <v>698</v>
      </c>
    </row>
    <row r="38" spans="1:16" ht="25.5">
      <c r="A38" t="s">
        <v>49</v>
      </c>
      <c s="34" t="s">
        <v>86</v>
      </c>
      <c s="34" t="s">
        <v>699</v>
      </c>
      <c s="35" t="s">
        <v>5</v>
      </c>
      <c s="6" t="s">
        <v>700</v>
      </c>
      <c s="36" t="s">
        <v>243</v>
      </c>
      <c s="37">
        <v>200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67</v>
      </c>
    </row>
    <row r="42" spans="1:16" ht="12.75">
      <c r="A42" t="s">
        <v>49</v>
      </c>
      <c s="34" t="s">
        <v>89</v>
      </c>
      <c s="34" t="s">
        <v>383</v>
      </c>
      <c s="35" t="s">
        <v>5</v>
      </c>
      <c s="6" t="s">
        <v>384</v>
      </c>
      <c s="36" t="s">
        <v>243</v>
      </c>
      <c s="37">
        <v>220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67</v>
      </c>
    </row>
    <row r="46" spans="1:16" ht="12.75">
      <c r="A46" t="s">
        <v>49</v>
      </c>
      <c s="34" t="s">
        <v>92</v>
      </c>
      <c s="34" t="s">
        <v>439</v>
      </c>
      <c s="35" t="s">
        <v>5</v>
      </c>
      <c s="6" t="s">
        <v>440</v>
      </c>
      <c s="36" t="s">
        <v>243</v>
      </c>
      <c s="37">
        <v>165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67</v>
      </c>
    </row>
    <row r="50" spans="1:16" ht="25.5">
      <c r="A50" t="s">
        <v>49</v>
      </c>
      <c s="34" t="s">
        <v>96</v>
      </c>
      <c s="34" t="s">
        <v>442</v>
      </c>
      <c s="35" t="s">
        <v>5</v>
      </c>
      <c s="6" t="s">
        <v>443</v>
      </c>
      <c s="36" t="s">
        <v>74</v>
      </c>
      <c s="37">
        <v>51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67</v>
      </c>
    </row>
    <row r="54" spans="1:16" ht="25.5">
      <c r="A54" t="s">
        <v>49</v>
      </c>
      <c s="34" t="s">
        <v>99</v>
      </c>
      <c s="34" t="s">
        <v>701</v>
      </c>
      <c s="35" t="s">
        <v>5</v>
      </c>
      <c s="6" t="s">
        <v>702</v>
      </c>
      <c s="36" t="s">
        <v>74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67</v>
      </c>
    </row>
    <row r="58" spans="1:16" ht="25.5">
      <c r="A58" t="s">
        <v>49</v>
      </c>
      <c s="34" t="s">
        <v>102</v>
      </c>
      <c s="34" t="s">
        <v>450</v>
      </c>
      <c s="35" t="s">
        <v>5</v>
      </c>
      <c s="6" t="s">
        <v>451</v>
      </c>
      <c s="36" t="s">
        <v>74</v>
      </c>
      <c s="37">
        <v>20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67</v>
      </c>
    </row>
    <row r="62" spans="1:16" ht="25.5">
      <c r="A62" t="s">
        <v>49</v>
      </c>
      <c s="34" t="s">
        <v>105</v>
      </c>
      <c s="34" t="s">
        <v>703</v>
      </c>
      <c s="35" t="s">
        <v>5</v>
      </c>
      <c s="6" t="s">
        <v>704</v>
      </c>
      <c s="36" t="s">
        <v>243</v>
      </c>
      <c s="37">
        <v>52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67</v>
      </c>
    </row>
    <row r="66" spans="1:16" ht="12.75">
      <c r="A66" t="s">
        <v>49</v>
      </c>
      <c s="34" t="s">
        <v>108</v>
      </c>
      <c s="34" t="s">
        <v>371</v>
      </c>
      <c s="35" t="s">
        <v>5</v>
      </c>
      <c s="6" t="s">
        <v>372</v>
      </c>
      <c s="36" t="s">
        <v>74</v>
      </c>
      <c s="37">
        <v>220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66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67</v>
      </c>
    </row>
    <row r="70" spans="1:16" ht="12.75">
      <c r="A70" t="s">
        <v>49</v>
      </c>
      <c s="34" t="s">
        <v>111</v>
      </c>
      <c s="34" t="s">
        <v>705</v>
      </c>
      <c s="35" t="s">
        <v>5</v>
      </c>
      <c s="6" t="s">
        <v>706</v>
      </c>
      <c s="36" t="s">
        <v>74</v>
      </c>
      <c s="37">
        <v>416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66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67</v>
      </c>
    </row>
    <row r="74" spans="1:16" ht="12.75">
      <c r="A74" t="s">
        <v>49</v>
      </c>
      <c s="34" t="s">
        <v>114</v>
      </c>
      <c s="34" t="s">
        <v>707</v>
      </c>
      <c s="35" t="s">
        <v>5</v>
      </c>
      <c s="6" t="s">
        <v>708</v>
      </c>
      <c s="36" t="s">
        <v>74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66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67</v>
      </c>
    </row>
    <row r="78" spans="1:16" ht="12.75">
      <c r="A78" t="s">
        <v>49</v>
      </c>
      <c s="34" t="s">
        <v>117</v>
      </c>
      <c s="34" t="s">
        <v>465</v>
      </c>
      <c s="35" t="s">
        <v>5</v>
      </c>
      <c s="6" t="s">
        <v>466</v>
      </c>
      <c s="36" t="s">
        <v>74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66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67</v>
      </c>
    </row>
    <row r="82" spans="1:16" ht="12.75">
      <c r="A82" t="s">
        <v>49</v>
      </c>
      <c s="34" t="s">
        <v>120</v>
      </c>
      <c s="34" t="s">
        <v>709</v>
      </c>
      <c s="35" t="s">
        <v>5</v>
      </c>
      <c s="6" t="s">
        <v>710</v>
      </c>
      <c s="36" t="s">
        <v>421</v>
      </c>
      <c s="37">
        <v>0.305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89.25">
      <c r="A85" t="s">
        <v>58</v>
      </c>
      <c r="E85" s="39" t="s">
        <v>711</v>
      </c>
    </row>
    <row r="86" spans="1:13" ht="12.75">
      <c r="A86" t="s">
        <v>46</v>
      </c>
      <c r="C86" s="31" t="s">
        <v>27</v>
      </c>
      <c r="E86" s="33" t="s">
        <v>712</v>
      </c>
      <c r="J86" s="32">
        <f>0</f>
      </c>
      <c s="32">
        <f>0</f>
      </c>
      <c s="32">
        <f>0+L87+L91+L95+L99+L103+L107+L111+L115+L119+L123+L127+L131+L135+L139+L143+L147+L151+L155+L159+L163+L167+L171+L175+L179+L183+L187</f>
      </c>
      <c s="32">
        <f>0+M87+M91+M95+M99+M103+M107+M111+M115+M119+M123+M127+M131+M135+M139+M143+M147+M151+M155+M159+M163+M167+M171+M175+M179+M183+M187</f>
      </c>
    </row>
    <row r="87" spans="1:16" ht="25.5">
      <c r="A87" t="s">
        <v>49</v>
      </c>
      <c s="34" t="s">
        <v>123</v>
      </c>
      <c s="34" t="s">
        <v>713</v>
      </c>
      <c s="35" t="s">
        <v>5</v>
      </c>
      <c s="6" t="s">
        <v>714</v>
      </c>
      <c s="36" t="s">
        <v>74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66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67</v>
      </c>
    </row>
    <row r="91" spans="1:16" ht="12.75">
      <c r="A91" t="s">
        <v>49</v>
      </c>
      <c s="34" t="s">
        <v>126</v>
      </c>
      <c s="34" t="s">
        <v>715</v>
      </c>
      <c s="35" t="s">
        <v>5</v>
      </c>
      <c s="6" t="s">
        <v>716</v>
      </c>
      <c s="36" t="s">
        <v>74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67</v>
      </c>
    </row>
    <row r="95" spans="1:16" ht="12.75">
      <c r="A95" t="s">
        <v>49</v>
      </c>
      <c s="34" t="s">
        <v>129</v>
      </c>
      <c s="34" t="s">
        <v>717</v>
      </c>
      <c s="35" t="s">
        <v>5</v>
      </c>
      <c s="6" t="s">
        <v>718</v>
      </c>
      <c s="36" t="s">
        <v>74</v>
      </c>
      <c s="37">
        <v>13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66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67</v>
      </c>
    </row>
    <row r="99" spans="1:16" ht="12.75">
      <c r="A99" t="s">
        <v>49</v>
      </c>
      <c s="34" t="s">
        <v>132</v>
      </c>
      <c s="34" t="s">
        <v>719</v>
      </c>
      <c s="35" t="s">
        <v>5</v>
      </c>
      <c s="6" t="s">
        <v>720</v>
      </c>
      <c s="36" t="s">
        <v>74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53">
      <c r="A102" t="s">
        <v>58</v>
      </c>
      <c r="E102" s="39" t="s">
        <v>721</v>
      </c>
    </row>
    <row r="103" spans="1:16" ht="12.75">
      <c r="A103" t="s">
        <v>49</v>
      </c>
      <c s="34" t="s">
        <v>135</v>
      </c>
      <c s="34" t="s">
        <v>722</v>
      </c>
      <c s="35" t="s">
        <v>5</v>
      </c>
      <c s="6" t="s">
        <v>723</v>
      </c>
      <c s="36" t="s">
        <v>74</v>
      </c>
      <c s="37">
        <v>16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66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67</v>
      </c>
    </row>
    <row r="107" spans="1:16" ht="12.75">
      <c r="A107" t="s">
        <v>49</v>
      </c>
      <c s="34" t="s">
        <v>138</v>
      </c>
      <c s="34" t="s">
        <v>724</v>
      </c>
      <c s="35" t="s">
        <v>5</v>
      </c>
      <c s="6" t="s">
        <v>725</v>
      </c>
      <c s="36" t="s">
        <v>74</v>
      </c>
      <c s="37">
        <v>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53">
      <c r="A110" t="s">
        <v>58</v>
      </c>
      <c r="E110" s="39" t="s">
        <v>721</v>
      </c>
    </row>
    <row r="111" spans="1:16" ht="12.75">
      <c r="A111" t="s">
        <v>49</v>
      </c>
      <c s="34" t="s">
        <v>141</v>
      </c>
      <c s="34" t="s">
        <v>726</v>
      </c>
      <c s="35" t="s">
        <v>5</v>
      </c>
      <c s="6" t="s">
        <v>727</v>
      </c>
      <c s="36" t="s">
        <v>74</v>
      </c>
      <c s="37">
        <v>13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67</v>
      </c>
    </row>
    <row r="115" spans="1:16" ht="25.5">
      <c r="A115" t="s">
        <v>49</v>
      </c>
      <c s="34" t="s">
        <v>145</v>
      </c>
      <c s="34" t="s">
        <v>728</v>
      </c>
      <c s="35" t="s">
        <v>5</v>
      </c>
      <c s="6" t="s">
        <v>729</v>
      </c>
      <c s="36" t="s">
        <v>74</v>
      </c>
      <c s="37">
        <v>13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67</v>
      </c>
    </row>
    <row r="119" spans="1:16" ht="12.75">
      <c r="A119" t="s">
        <v>49</v>
      </c>
      <c s="34" t="s">
        <v>148</v>
      </c>
      <c s="34" t="s">
        <v>730</v>
      </c>
      <c s="35" t="s">
        <v>5</v>
      </c>
      <c s="6" t="s">
        <v>731</v>
      </c>
      <c s="36" t="s">
        <v>74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66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67</v>
      </c>
    </row>
    <row r="123" spans="1:16" ht="25.5">
      <c r="A123" t="s">
        <v>49</v>
      </c>
      <c s="34" t="s">
        <v>151</v>
      </c>
      <c s="34" t="s">
        <v>732</v>
      </c>
      <c s="35" t="s">
        <v>5</v>
      </c>
      <c s="6" t="s">
        <v>733</v>
      </c>
      <c s="36" t="s">
        <v>74</v>
      </c>
      <c s="37">
        <v>92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66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67</v>
      </c>
    </row>
    <row r="127" spans="1:16" ht="12.75">
      <c r="A127" t="s">
        <v>49</v>
      </c>
      <c s="34" t="s">
        <v>154</v>
      </c>
      <c s="34" t="s">
        <v>734</v>
      </c>
      <c s="35" t="s">
        <v>5</v>
      </c>
      <c s="6" t="s">
        <v>735</v>
      </c>
      <c s="36" t="s">
        <v>74</v>
      </c>
      <c s="37">
        <v>64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66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67</v>
      </c>
    </row>
    <row r="131" spans="1:16" ht="12.75">
      <c r="A131" t="s">
        <v>49</v>
      </c>
      <c s="34" t="s">
        <v>157</v>
      </c>
      <c s="34" t="s">
        <v>736</v>
      </c>
      <c s="35" t="s">
        <v>5</v>
      </c>
      <c s="6" t="s">
        <v>737</v>
      </c>
      <c s="36" t="s">
        <v>74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66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67</v>
      </c>
    </row>
    <row r="135" spans="1:16" ht="12.75">
      <c r="A135" t="s">
        <v>49</v>
      </c>
      <c s="34" t="s">
        <v>160</v>
      </c>
      <c s="34" t="s">
        <v>738</v>
      </c>
      <c s="35" t="s">
        <v>5</v>
      </c>
      <c s="6" t="s">
        <v>739</v>
      </c>
      <c s="36" t="s">
        <v>74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66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67</v>
      </c>
    </row>
    <row r="139" spans="1:16" ht="12.75">
      <c r="A139" t="s">
        <v>49</v>
      </c>
      <c s="34" t="s">
        <v>163</v>
      </c>
      <c s="34" t="s">
        <v>630</v>
      </c>
      <c s="35" t="s">
        <v>5</v>
      </c>
      <c s="6" t="s">
        <v>631</v>
      </c>
      <c s="36" t="s">
        <v>243</v>
      </c>
      <c s="37">
        <v>0.6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66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67</v>
      </c>
    </row>
    <row r="143" spans="1:16" ht="12.75">
      <c r="A143" t="s">
        <v>49</v>
      </c>
      <c s="34" t="s">
        <v>166</v>
      </c>
      <c s="34" t="s">
        <v>633</v>
      </c>
      <c s="35" t="s">
        <v>5</v>
      </c>
      <c s="6" t="s">
        <v>634</v>
      </c>
      <c s="36" t="s">
        <v>243</v>
      </c>
      <c s="37">
        <v>0.6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66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67</v>
      </c>
    </row>
    <row r="147" spans="1:16" ht="25.5">
      <c r="A147" t="s">
        <v>49</v>
      </c>
      <c s="34" t="s">
        <v>169</v>
      </c>
      <c s="34" t="s">
        <v>740</v>
      </c>
      <c s="35" t="s">
        <v>5</v>
      </c>
      <c s="6" t="s">
        <v>741</v>
      </c>
      <c s="36" t="s">
        <v>74</v>
      </c>
      <c s="37">
        <v>22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66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67</v>
      </c>
    </row>
    <row r="151" spans="1:16" ht="12.75">
      <c r="A151" t="s">
        <v>49</v>
      </c>
      <c s="34" t="s">
        <v>172</v>
      </c>
      <c s="34" t="s">
        <v>742</v>
      </c>
      <c s="35" t="s">
        <v>5</v>
      </c>
      <c s="6" t="s">
        <v>743</v>
      </c>
      <c s="36" t="s">
        <v>74</v>
      </c>
      <c s="37">
        <v>22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66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67</v>
      </c>
    </row>
    <row r="155" spans="1:16" ht="12.75">
      <c r="A155" t="s">
        <v>49</v>
      </c>
      <c s="34" t="s">
        <v>175</v>
      </c>
      <c s="34" t="s">
        <v>744</v>
      </c>
      <c s="35" t="s">
        <v>5</v>
      </c>
      <c s="6" t="s">
        <v>745</v>
      </c>
      <c s="36" t="s">
        <v>74</v>
      </c>
      <c s="37">
        <v>22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66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67</v>
      </c>
    </row>
    <row r="159" spans="1:16" ht="12.75">
      <c r="A159" t="s">
        <v>49</v>
      </c>
      <c s="34" t="s">
        <v>178</v>
      </c>
      <c s="34" t="s">
        <v>746</v>
      </c>
      <c s="35" t="s">
        <v>5</v>
      </c>
      <c s="6" t="s">
        <v>747</v>
      </c>
      <c s="36" t="s">
        <v>74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66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67</v>
      </c>
    </row>
    <row r="163" spans="1:16" ht="12.75">
      <c r="A163" t="s">
        <v>49</v>
      </c>
      <c s="34" t="s">
        <v>181</v>
      </c>
      <c s="34" t="s">
        <v>748</v>
      </c>
      <c s="35" t="s">
        <v>5</v>
      </c>
      <c s="6" t="s">
        <v>749</v>
      </c>
      <c s="36" t="s">
        <v>74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66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67</v>
      </c>
    </row>
    <row r="167" spans="1:16" ht="12.75">
      <c r="A167" t="s">
        <v>49</v>
      </c>
      <c s="34" t="s">
        <v>185</v>
      </c>
      <c s="34" t="s">
        <v>750</v>
      </c>
      <c s="35" t="s">
        <v>5</v>
      </c>
      <c s="6" t="s">
        <v>751</v>
      </c>
      <c s="36" t="s">
        <v>74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66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67</v>
      </c>
    </row>
    <row r="171" spans="1:16" ht="12.75">
      <c r="A171" t="s">
        <v>49</v>
      </c>
      <c s="34" t="s">
        <v>189</v>
      </c>
      <c s="34" t="s">
        <v>752</v>
      </c>
      <c s="35" t="s">
        <v>5</v>
      </c>
      <c s="6" t="s">
        <v>753</v>
      </c>
      <c s="36" t="s">
        <v>74</v>
      </c>
      <c s="37">
        <v>20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66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67</v>
      </c>
    </row>
    <row r="175" spans="1:16" ht="12.75">
      <c r="A175" t="s">
        <v>49</v>
      </c>
      <c s="34" t="s">
        <v>193</v>
      </c>
      <c s="34" t="s">
        <v>339</v>
      </c>
      <c s="35" t="s">
        <v>5</v>
      </c>
      <c s="6" t="s">
        <v>340</v>
      </c>
      <c s="36" t="s">
        <v>74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66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67</v>
      </c>
    </row>
    <row r="179" spans="1:16" ht="12.75">
      <c r="A179" t="s">
        <v>49</v>
      </c>
      <c s="34" t="s">
        <v>196</v>
      </c>
      <c s="34" t="s">
        <v>345</v>
      </c>
      <c s="35" t="s">
        <v>5</v>
      </c>
      <c s="6" t="s">
        <v>346</v>
      </c>
      <c s="36" t="s">
        <v>74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66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67</v>
      </c>
    </row>
    <row r="183" spans="1:16" ht="12.75">
      <c r="A183" t="s">
        <v>49</v>
      </c>
      <c s="34" t="s">
        <v>199</v>
      </c>
      <c s="34" t="s">
        <v>282</v>
      </c>
      <c s="35" t="s">
        <v>5</v>
      </c>
      <c s="6" t="s">
        <v>283</v>
      </c>
      <c s="36" t="s">
        <v>74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66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754</v>
      </c>
    </row>
    <row r="186" spans="1:5" ht="12.75">
      <c r="A186" t="s">
        <v>58</v>
      </c>
      <c r="E186" s="39" t="s">
        <v>429</v>
      </c>
    </row>
    <row r="187" spans="1:16" ht="25.5">
      <c r="A187" t="s">
        <v>49</v>
      </c>
      <c s="34" t="s">
        <v>202</v>
      </c>
      <c s="34" t="s">
        <v>755</v>
      </c>
      <c s="35" t="s">
        <v>5</v>
      </c>
      <c s="6" t="s">
        <v>756</v>
      </c>
      <c s="36" t="s">
        <v>74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66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67</v>
      </c>
    </row>
    <row r="191" spans="1:13" ht="12.75">
      <c r="A191" t="s">
        <v>46</v>
      </c>
      <c r="C191" s="31" t="s">
        <v>26</v>
      </c>
      <c r="E191" s="33" t="s">
        <v>757</v>
      </c>
      <c r="J191" s="32">
        <f>0</f>
      </c>
      <c s="32">
        <f>0</f>
      </c>
      <c s="32">
        <f>0+L192+L196+L200+L204+L208+L212+L216+L220+L224+L228</f>
      </c>
      <c s="32">
        <f>0+M192+M196+M200+M204+M208+M212+M216+M220+M224+M228</f>
      </c>
    </row>
    <row r="192" spans="1:16" ht="25.5">
      <c r="A192" t="s">
        <v>49</v>
      </c>
      <c s="34" t="s">
        <v>205</v>
      </c>
      <c s="34" t="s">
        <v>758</v>
      </c>
      <c s="35" t="s">
        <v>5</v>
      </c>
      <c s="6" t="s">
        <v>759</v>
      </c>
      <c s="36" t="s">
        <v>243</v>
      </c>
      <c s="37">
        <v>100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66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57</v>
      </c>
    </row>
    <row r="195" spans="1:5" ht="12.75">
      <c r="A195" t="s">
        <v>58</v>
      </c>
      <c r="E195" s="39" t="s">
        <v>67</v>
      </c>
    </row>
    <row r="196" spans="1:16" ht="25.5">
      <c r="A196" t="s">
        <v>49</v>
      </c>
      <c s="34" t="s">
        <v>209</v>
      </c>
      <c s="34" t="s">
        <v>760</v>
      </c>
      <c s="35" t="s">
        <v>5</v>
      </c>
      <c s="6" t="s">
        <v>761</v>
      </c>
      <c s="36" t="s">
        <v>243</v>
      </c>
      <c s="37">
        <v>500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66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57</v>
      </c>
    </row>
    <row r="199" spans="1:5" ht="12.75">
      <c r="A199" t="s">
        <v>58</v>
      </c>
      <c r="E199" s="39" t="s">
        <v>67</v>
      </c>
    </row>
    <row r="200" spans="1:16" ht="12.75">
      <c r="A200" t="s">
        <v>49</v>
      </c>
      <c s="34" t="s">
        <v>212</v>
      </c>
      <c s="34" t="s">
        <v>321</v>
      </c>
      <c s="35" t="s">
        <v>5</v>
      </c>
      <c s="6" t="s">
        <v>322</v>
      </c>
      <c s="36" t="s">
        <v>243</v>
      </c>
      <c s="37">
        <v>20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66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57</v>
      </c>
    </row>
    <row r="203" spans="1:5" ht="12.75">
      <c r="A203" t="s">
        <v>58</v>
      </c>
      <c r="E203" s="39" t="s">
        <v>67</v>
      </c>
    </row>
    <row r="204" spans="1:16" ht="12.75">
      <c r="A204" t="s">
        <v>49</v>
      </c>
      <c s="34" t="s">
        <v>215</v>
      </c>
      <c s="34" t="s">
        <v>762</v>
      </c>
      <c s="35" t="s">
        <v>5</v>
      </c>
      <c s="6" t="s">
        <v>763</v>
      </c>
      <c s="36" t="s">
        <v>74</v>
      </c>
      <c s="37">
        <v>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57</v>
      </c>
    </row>
    <row r="207" spans="1:5" ht="102">
      <c r="A207" t="s">
        <v>58</v>
      </c>
      <c r="E207" s="39" t="s">
        <v>764</v>
      </c>
    </row>
    <row r="208" spans="1:16" ht="12.75">
      <c r="A208" t="s">
        <v>49</v>
      </c>
      <c s="34" t="s">
        <v>218</v>
      </c>
      <c s="34" t="s">
        <v>765</v>
      </c>
      <c s="35" t="s">
        <v>5</v>
      </c>
      <c s="6" t="s">
        <v>766</v>
      </c>
      <c s="36" t="s">
        <v>74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677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57</v>
      </c>
    </row>
    <row r="211" spans="1:5" ht="102">
      <c r="A211" t="s">
        <v>58</v>
      </c>
      <c r="E211" s="39" t="s">
        <v>767</v>
      </c>
    </row>
    <row r="212" spans="1:16" ht="12.75">
      <c r="A212" t="s">
        <v>49</v>
      </c>
      <c s="34" t="s">
        <v>221</v>
      </c>
      <c s="34" t="s">
        <v>768</v>
      </c>
      <c s="35" t="s">
        <v>5</v>
      </c>
      <c s="6" t="s">
        <v>769</v>
      </c>
      <c s="36" t="s">
        <v>208</v>
      </c>
      <c s="37">
        <v>0.2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66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56</v>
      </c>
      <c r="E214" s="40" t="s">
        <v>57</v>
      </c>
    </row>
    <row r="215" spans="1:5" ht="12.75">
      <c r="A215" t="s">
        <v>58</v>
      </c>
      <c r="E215" s="39" t="s">
        <v>67</v>
      </c>
    </row>
    <row r="216" spans="1:16" ht="12.75">
      <c r="A216" t="s">
        <v>49</v>
      </c>
      <c s="34" t="s">
        <v>224</v>
      </c>
      <c s="34" t="s">
        <v>206</v>
      </c>
      <c s="35" t="s">
        <v>5</v>
      </c>
      <c s="6" t="s">
        <v>207</v>
      </c>
      <c s="36" t="s">
        <v>208</v>
      </c>
      <c s="37">
        <v>0.2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66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12.75">
      <c r="A218" s="35" t="s">
        <v>56</v>
      </c>
      <c r="E218" s="40" t="s">
        <v>57</v>
      </c>
    </row>
    <row r="219" spans="1:5" ht="12.75">
      <c r="A219" t="s">
        <v>58</v>
      </c>
      <c r="E219" s="39" t="s">
        <v>67</v>
      </c>
    </row>
    <row r="220" spans="1:16" ht="12.75">
      <c r="A220" t="s">
        <v>49</v>
      </c>
      <c s="34" t="s">
        <v>227</v>
      </c>
      <c s="34" t="s">
        <v>770</v>
      </c>
      <c s="35" t="s">
        <v>5</v>
      </c>
      <c s="6" t="s">
        <v>771</v>
      </c>
      <c s="36" t="s">
        <v>243</v>
      </c>
      <c s="37">
        <v>20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66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12.75">
      <c r="A222" s="35" t="s">
        <v>56</v>
      </c>
      <c r="E222" s="40" t="s">
        <v>772</v>
      </c>
    </row>
    <row r="223" spans="1:5" ht="12.75">
      <c r="A223" t="s">
        <v>58</v>
      </c>
      <c r="E223" s="39" t="s">
        <v>429</v>
      </c>
    </row>
    <row r="224" spans="1:16" ht="12.75">
      <c r="A224" t="s">
        <v>49</v>
      </c>
      <c s="34" t="s">
        <v>230</v>
      </c>
      <c s="34" t="s">
        <v>773</v>
      </c>
      <c s="35" t="s">
        <v>5</v>
      </c>
      <c s="6" t="s">
        <v>774</v>
      </c>
      <c s="36" t="s">
        <v>208</v>
      </c>
      <c s="37">
        <v>0.1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66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12.75">
      <c r="A226" s="35" t="s">
        <v>56</v>
      </c>
      <c r="E226" s="40" t="s">
        <v>57</v>
      </c>
    </row>
    <row r="227" spans="1:5" ht="12.75">
      <c r="A227" t="s">
        <v>58</v>
      </c>
      <c r="E227" s="39" t="s">
        <v>67</v>
      </c>
    </row>
    <row r="228" spans="1:16" ht="12.75">
      <c r="A228" t="s">
        <v>49</v>
      </c>
      <c s="34" t="s">
        <v>234</v>
      </c>
      <c s="34" t="s">
        <v>775</v>
      </c>
      <c s="35" t="s">
        <v>5</v>
      </c>
      <c s="6" t="s">
        <v>776</v>
      </c>
      <c s="36" t="s">
        <v>243</v>
      </c>
      <c s="37">
        <v>10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66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57</v>
      </c>
    </row>
    <row r="231" spans="1:5" ht="12.75">
      <c r="A231" t="s">
        <v>58</v>
      </c>
      <c r="E231" s="39" t="s">
        <v>67</v>
      </c>
    </row>
    <row r="232" spans="1:13" ht="12.75">
      <c r="A232" t="s">
        <v>46</v>
      </c>
      <c r="C232" s="31" t="s">
        <v>75</v>
      </c>
      <c r="E232" s="33" t="s">
        <v>777</v>
      </c>
      <c r="J232" s="32">
        <f>0</f>
      </c>
      <c s="32">
        <f>0</f>
      </c>
      <c s="32">
        <f>0+L233+L237+L241+L245+L249+L253+L257+L261+L265</f>
      </c>
      <c s="32">
        <f>0+M233+M237+M241+M245+M249+M253+M257+M261+M265</f>
      </c>
    </row>
    <row r="233" spans="1:16" ht="12.75">
      <c r="A233" t="s">
        <v>49</v>
      </c>
      <c s="34" t="s">
        <v>237</v>
      </c>
      <c s="34" t="s">
        <v>778</v>
      </c>
      <c s="35" t="s">
        <v>5</v>
      </c>
      <c s="6" t="s">
        <v>779</v>
      </c>
      <c s="36" t="s">
        <v>780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66</v>
      </c>
      <c>
        <f>(M233*21)/100</f>
      </c>
      <c t="s">
        <v>27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57</v>
      </c>
    </row>
    <row r="236" spans="1:5" ht="12.75">
      <c r="A236" t="s">
        <v>58</v>
      </c>
      <c r="E236" s="39" t="s">
        <v>67</v>
      </c>
    </row>
    <row r="237" spans="1:16" ht="12.75">
      <c r="A237" t="s">
        <v>49</v>
      </c>
      <c s="34" t="s">
        <v>240</v>
      </c>
      <c s="34" t="s">
        <v>781</v>
      </c>
      <c s="35" t="s">
        <v>5</v>
      </c>
      <c s="6" t="s">
        <v>782</v>
      </c>
      <c s="36" t="s">
        <v>780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66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57</v>
      </c>
    </row>
    <row r="240" spans="1:5" ht="12.75">
      <c r="A240" t="s">
        <v>58</v>
      </c>
      <c r="E240" s="39" t="s">
        <v>67</v>
      </c>
    </row>
    <row r="241" spans="1:16" ht="12.75">
      <c r="A241" t="s">
        <v>49</v>
      </c>
      <c s="34" t="s">
        <v>244</v>
      </c>
      <c s="34" t="s">
        <v>783</v>
      </c>
      <c s="35" t="s">
        <v>5</v>
      </c>
      <c s="6" t="s">
        <v>784</v>
      </c>
      <c s="36" t="s">
        <v>780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66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57</v>
      </c>
    </row>
    <row r="244" spans="1:5" ht="12.75">
      <c r="A244" t="s">
        <v>58</v>
      </c>
      <c r="E244" s="39" t="s">
        <v>67</v>
      </c>
    </row>
    <row r="245" spans="1:16" ht="12.75">
      <c r="A245" t="s">
        <v>49</v>
      </c>
      <c s="34" t="s">
        <v>247</v>
      </c>
      <c s="34" t="s">
        <v>115</v>
      </c>
      <c s="35" t="s">
        <v>5</v>
      </c>
      <c s="6" t="s">
        <v>116</v>
      </c>
      <c s="36" t="s">
        <v>74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66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57</v>
      </c>
    </row>
    <row r="248" spans="1:5" ht="12.75">
      <c r="A248" t="s">
        <v>58</v>
      </c>
      <c r="E248" s="39" t="s">
        <v>67</v>
      </c>
    </row>
    <row r="249" spans="1:16" ht="25.5">
      <c r="A249" t="s">
        <v>49</v>
      </c>
      <c s="34" t="s">
        <v>250</v>
      </c>
      <c s="34" t="s">
        <v>785</v>
      </c>
      <c s="35" t="s">
        <v>5</v>
      </c>
      <c s="6" t="s">
        <v>786</v>
      </c>
      <c s="36" t="s">
        <v>74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66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57</v>
      </c>
    </row>
    <row r="252" spans="1:5" ht="12.75">
      <c r="A252" t="s">
        <v>58</v>
      </c>
      <c r="E252" s="39" t="s">
        <v>67</v>
      </c>
    </row>
    <row r="253" spans="1:16" ht="25.5">
      <c r="A253" t="s">
        <v>49</v>
      </c>
      <c s="34" t="s">
        <v>253</v>
      </c>
      <c s="34" t="s">
        <v>787</v>
      </c>
      <c s="35" t="s">
        <v>5</v>
      </c>
      <c s="6" t="s">
        <v>788</v>
      </c>
      <c s="36" t="s">
        <v>74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66</v>
      </c>
      <c>
        <f>(M253*21)/100</f>
      </c>
      <c t="s">
        <v>27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57</v>
      </c>
    </row>
    <row r="256" spans="1:5" ht="12.75">
      <c r="A256" t="s">
        <v>58</v>
      </c>
      <c r="E256" s="39" t="s">
        <v>67</v>
      </c>
    </row>
    <row r="257" spans="1:16" ht="12.75">
      <c r="A257" t="s">
        <v>49</v>
      </c>
      <c s="34" t="s">
        <v>256</v>
      </c>
      <c s="34" t="s">
        <v>789</v>
      </c>
      <c s="35" t="s">
        <v>5</v>
      </c>
      <c s="6" t="s">
        <v>790</v>
      </c>
      <c s="36" t="s">
        <v>74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66</v>
      </c>
      <c>
        <f>(M257*21)/100</f>
      </c>
      <c t="s">
        <v>27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57</v>
      </c>
    </row>
    <row r="260" spans="1:5" ht="12.75">
      <c r="A260" t="s">
        <v>58</v>
      </c>
      <c r="E260" s="39" t="s">
        <v>67</v>
      </c>
    </row>
    <row r="261" spans="1:16" ht="12.75">
      <c r="A261" t="s">
        <v>49</v>
      </c>
      <c s="34" t="s">
        <v>259</v>
      </c>
      <c s="34" t="s">
        <v>670</v>
      </c>
      <c s="35" t="s">
        <v>5</v>
      </c>
      <c s="6" t="s">
        <v>671</v>
      </c>
      <c s="36" t="s">
        <v>188</v>
      </c>
      <c s="37">
        <v>60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66</v>
      </c>
      <c>
        <f>(M261*21)/100</f>
      </c>
      <c t="s">
        <v>27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57</v>
      </c>
    </row>
    <row r="264" spans="1:5" ht="12.75">
      <c r="A264" t="s">
        <v>58</v>
      </c>
      <c r="E264" s="39" t="s">
        <v>67</v>
      </c>
    </row>
    <row r="265" spans="1:16" ht="12.75">
      <c r="A265" t="s">
        <v>49</v>
      </c>
      <c s="34" t="s">
        <v>262</v>
      </c>
      <c s="34" t="s">
        <v>791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57</v>
      </c>
    </row>
    <row r="268" spans="1:5" ht="25.5">
      <c r="A268" t="s">
        <v>58</v>
      </c>
      <c r="E268" s="39" t="s">
        <v>59</v>
      </c>
    </row>
    <row r="269" spans="1:13" ht="12.75">
      <c r="A269" t="s">
        <v>46</v>
      </c>
      <c r="C269" s="31" t="s">
        <v>401</v>
      </c>
      <c r="E269" s="33" t="s">
        <v>402</v>
      </c>
      <c r="J269" s="32">
        <f>0</f>
      </c>
      <c s="32">
        <f>0</f>
      </c>
      <c s="32">
        <f>0+L270+L274+L278+L282</f>
      </c>
      <c s="32">
        <f>0+M270+M274+M278+M282</f>
      </c>
    </row>
    <row r="270" spans="1:16" ht="25.5">
      <c r="A270" t="s">
        <v>49</v>
      </c>
      <c s="34" t="s">
        <v>265</v>
      </c>
      <c s="34" t="s">
        <v>680</v>
      </c>
      <c s="35" t="s">
        <v>681</v>
      </c>
      <c s="6" t="s">
        <v>682</v>
      </c>
      <c s="36" t="s">
        <v>407</v>
      </c>
      <c s="37">
        <v>9.711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408</v>
      </c>
      <c>
        <f>(M270*21)/100</f>
      </c>
      <c t="s">
        <v>27</v>
      </c>
    </row>
    <row r="271" spans="1:5" ht="25.5">
      <c r="A271" s="35" t="s">
        <v>55</v>
      </c>
      <c r="E271" s="39" t="s">
        <v>409</v>
      </c>
    </row>
    <row r="272" spans="1:5" ht="12.75">
      <c r="A272" s="35" t="s">
        <v>56</v>
      </c>
      <c r="E272" s="40" t="s">
        <v>57</v>
      </c>
    </row>
    <row r="273" spans="1:5" ht="102">
      <c r="A273" t="s">
        <v>58</v>
      </c>
      <c r="E273" s="39" t="s">
        <v>410</v>
      </c>
    </row>
    <row r="274" spans="1:16" ht="25.5">
      <c r="A274" t="s">
        <v>49</v>
      </c>
      <c s="34" t="s">
        <v>268</v>
      </c>
      <c s="34" t="s">
        <v>792</v>
      </c>
      <c s="35" t="s">
        <v>793</v>
      </c>
      <c s="6" t="s">
        <v>794</v>
      </c>
      <c s="36" t="s">
        <v>407</v>
      </c>
      <c s="37">
        <v>0.5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408</v>
      </c>
      <c>
        <f>(M274*21)/100</f>
      </c>
      <c t="s">
        <v>27</v>
      </c>
    </row>
    <row r="275" spans="1:5" ht="25.5">
      <c r="A275" s="35" t="s">
        <v>55</v>
      </c>
      <c r="E275" s="39" t="s">
        <v>409</v>
      </c>
    </row>
    <row r="276" spans="1:5" ht="12.75">
      <c r="A276" s="35" t="s">
        <v>56</v>
      </c>
      <c r="E276" s="40" t="s">
        <v>57</v>
      </c>
    </row>
    <row r="277" spans="1:5" ht="102">
      <c r="A277" t="s">
        <v>58</v>
      </c>
      <c r="E277" s="39" t="s">
        <v>410</v>
      </c>
    </row>
    <row r="278" spans="1:16" ht="25.5">
      <c r="A278" t="s">
        <v>49</v>
      </c>
      <c s="34" t="s">
        <v>271</v>
      </c>
      <c s="34" t="s">
        <v>404</v>
      </c>
      <c s="35" t="s">
        <v>405</v>
      </c>
      <c s="6" t="s">
        <v>406</v>
      </c>
      <c s="36" t="s">
        <v>407</v>
      </c>
      <c s="37">
        <v>0.1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408</v>
      </c>
      <c>
        <f>(M278*21)/100</f>
      </c>
      <c t="s">
        <v>27</v>
      </c>
    </row>
    <row r="279" spans="1:5" ht="25.5">
      <c r="A279" s="35" t="s">
        <v>55</v>
      </c>
      <c r="E279" s="39" t="s">
        <v>409</v>
      </c>
    </row>
    <row r="280" spans="1:5" ht="12.75">
      <c r="A280" s="35" t="s">
        <v>56</v>
      </c>
      <c r="E280" s="40" t="s">
        <v>57</v>
      </c>
    </row>
    <row r="281" spans="1:5" ht="102">
      <c r="A281" t="s">
        <v>58</v>
      </c>
      <c r="E281" s="39" t="s">
        <v>410</v>
      </c>
    </row>
    <row r="282" spans="1:16" ht="12.75">
      <c r="A282" t="s">
        <v>49</v>
      </c>
      <c s="34" t="s">
        <v>274</v>
      </c>
      <c s="34" t="s">
        <v>412</v>
      </c>
      <c s="35" t="s">
        <v>413</v>
      </c>
      <c s="6" t="s">
        <v>414</v>
      </c>
      <c s="36" t="s">
        <v>407</v>
      </c>
      <c s="37">
        <v>0.1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408</v>
      </c>
      <c>
        <f>(M282*21)/100</f>
      </c>
      <c t="s">
        <v>27</v>
      </c>
    </row>
    <row r="283" spans="1:5" ht="25.5">
      <c r="A283" s="35" t="s">
        <v>55</v>
      </c>
      <c r="E283" s="39" t="s">
        <v>409</v>
      </c>
    </row>
    <row r="284" spans="1:5" ht="12.75">
      <c r="A284" s="35" t="s">
        <v>56</v>
      </c>
      <c r="E284" s="40" t="s">
        <v>57</v>
      </c>
    </row>
    <row r="285" spans="1:5" ht="102">
      <c r="A285" t="s">
        <v>58</v>
      </c>
      <c r="E285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2565</v>
      </c>
      <c s="41">
        <f>Rekapitulace!C56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2565</v>
      </c>
      <c r="E4" s="26" t="s">
        <v>2566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COUNTIFS(L8:L193,"=0",A8:A193,"P")+COUNTIFS(L8:L193,"",A8:A193,"P")+SUM(Q8:Q193)</f>
      </c>
    </row>
    <row r="8" spans="1:13" ht="12.75">
      <c r="A8" t="s">
        <v>44</v>
      </c>
      <c r="C8" s="28" t="s">
        <v>2750</v>
      </c>
      <c r="E8" s="30" t="s">
        <v>2749</v>
      </c>
      <c r="J8" s="29">
        <f>0+J9+J14+J19+J48</f>
      </c>
      <c s="29">
        <f>0+K9+K14+K19+K48</f>
      </c>
      <c s="29">
        <f>0+L9+L14+L19+L48</f>
      </c>
      <c s="29">
        <f>0+M9+M14+M19+M48</f>
      </c>
    </row>
    <row r="9" spans="1:13" ht="12.75">
      <c r="A9" t="s">
        <v>46</v>
      </c>
      <c r="C9" s="31" t="s">
        <v>102</v>
      </c>
      <c r="E9" s="33" t="s">
        <v>2090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202</v>
      </c>
      <c s="34" t="s">
        <v>1369</v>
      </c>
      <c s="35" t="s">
        <v>5</v>
      </c>
      <c s="6" t="s">
        <v>1370</v>
      </c>
      <c s="36" t="s">
        <v>427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2751</v>
      </c>
    </row>
    <row r="12" spans="1:5" ht="12.75">
      <c r="A12" s="35" t="s">
        <v>56</v>
      </c>
      <c r="E12" s="40" t="s">
        <v>2573</v>
      </c>
    </row>
    <row r="13" spans="1:5" ht="12.75">
      <c r="A13" t="s">
        <v>58</v>
      </c>
      <c r="E13" s="39" t="s">
        <v>67</v>
      </c>
    </row>
    <row r="14" spans="1:13" ht="12.75">
      <c r="A14" t="s">
        <v>46</v>
      </c>
      <c r="C14" s="31" t="s">
        <v>114</v>
      </c>
      <c r="E14" s="33" t="s">
        <v>2576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205</v>
      </c>
      <c s="34" t="s">
        <v>433</v>
      </c>
      <c s="35" t="s">
        <v>5</v>
      </c>
      <c s="6" t="s">
        <v>434</v>
      </c>
      <c s="36" t="s">
        <v>427</v>
      </c>
      <c s="37">
        <v>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55</v>
      </c>
      <c r="E16" s="39" t="s">
        <v>2751</v>
      </c>
    </row>
    <row r="17" spans="1:5" ht="12.75">
      <c r="A17" s="35" t="s">
        <v>56</v>
      </c>
      <c r="E17" s="40" t="s">
        <v>2575</v>
      </c>
    </row>
    <row r="18" spans="1:5" ht="12.75">
      <c r="A18" t="s">
        <v>58</v>
      </c>
      <c r="E18" s="39" t="s">
        <v>67</v>
      </c>
    </row>
    <row r="19" spans="1:13" ht="12.75">
      <c r="A19" t="s">
        <v>46</v>
      </c>
      <c r="C19" s="31" t="s">
        <v>281</v>
      </c>
      <c r="E19" s="33" t="s">
        <v>2580</v>
      </c>
      <c r="J19" s="32">
        <f>0</f>
      </c>
      <c s="32">
        <f>0</f>
      </c>
      <c s="32">
        <f>0+L20+L24+L28+L32+L36+L40+L44</f>
      </c>
      <c s="32">
        <f>0+M20+M24+M28+M32+M36+M40+M44</f>
      </c>
    </row>
    <row r="20" spans="1:16" ht="25.5">
      <c r="A20" t="s">
        <v>49</v>
      </c>
      <c s="34" t="s">
        <v>178</v>
      </c>
      <c s="34" t="s">
        <v>701</v>
      </c>
      <c s="35" t="s">
        <v>5</v>
      </c>
      <c s="6" t="s">
        <v>702</v>
      </c>
      <c s="36" t="s">
        <v>74</v>
      </c>
      <c s="37">
        <v>144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66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5</v>
      </c>
    </row>
    <row r="23" spans="1:5" ht="12.75">
      <c r="A23" t="s">
        <v>58</v>
      </c>
      <c r="E23" s="39" t="s">
        <v>67</v>
      </c>
    </row>
    <row r="24" spans="1:16" ht="12.75">
      <c r="A24" t="s">
        <v>49</v>
      </c>
      <c s="34" t="s">
        <v>181</v>
      </c>
      <c s="34" t="s">
        <v>2582</v>
      </c>
      <c s="35" t="s">
        <v>5</v>
      </c>
      <c s="6" t="s">
        <v>2583</v>
      </c>
      <c s="36" t="s">
        <v>243</v>
      </c>
      <c s="37">
        <v>100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66</v>
      </c>
      <c>
        <f>(M24*21)/100</f>
      </c>
      <c t="s">
        <v>27</v>
      </c>
    </row>
    <row r="25" spans="1:5" ht="12.75">
      <c r="A25" s="35" t="s">
        <v>55</v>
      </c>
      <c r="E25" s="39" t="s">
        <v>2752</v>
      </c>
    </row>
    <row r="26" spans="1:5" ht="12.75">
      <c r="A26" s="35" t="s">
        <v>56</v>
      </c>
      <c r="E26" s="40" t="s">
        <v>5</v>
      </c>
    </row>
    <row r="27" spans="1:5" ht="12.75">
      <c r="A27" t="s">
        <v>58</v>
      </c>
      <c r="E27" s="39" t="s">
        <v>67</v>
      </c>
    </row>
    <row r="28" spans="1:16" ht="25.5">
      <c r="A28" t="s">
        <v>49</v>
      </c>
      <c s="34" t="s">
        <v>185</v>
      </c>
      <c s="34" t="s">
        <v>2673</v>
      </c>
      <c s="35" t="s">
        <v>5</v>
      </c>
      <c s="6" t="s">
        <v>2674</v>
      </c>
      <c s="36" t="s">
        <v>243</v>
      </c>
      <c s="37">
        <v>60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66</v>
      </c>
      <c>
        <f>(M28*21)/100</f>
      </c>
      <c t="s">
        <v>27</v>
      </c>
    </row>
    <row r="29" spans="1:5" ht="12.75">
      <c r="A29" s="35" t="s">
        <v>55</v>
      </c>
      <c r="E29" s="39" t="s">
        <v>2675</v>
      </c>
    </row>
    <row r="30" spans="1:5" ht="12.75">
      <c r="A30" s="35" t="s">
        <v>56</v>
      </c>
      <c r="E30" s="40" t="s">
        <v>5</v>
      </c>
    </row>
    <row r="31" spans="1:5" ht="12.75">
      <c r="A31" t="s">
        <v>58</v>
      </c>
      <c r="E31" s="39" t="s">
        <v>67</v>
      </c>
    </row>
    <row r="32" spans="1:16" ht="25.5">
      <c r="A32" t="s">
        <v>49</v>
      </c>
      <c s="34" t="s">
        <v>189</v>
      </c>
      <c s="34" t="s">
        <v>703</v>
      </c>
      <c s="35" t="s">
        <v>5</v>
      </c>
      <c s="6" t="s">
        <v>704</v>
      </c>
      <c s="36" t="s">
        <v>243</v>
      </c>
      <c s="37">
        <v>90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66</v>
      </c>
      <c>
        <f>(M32*21)/100</f>
      </c>
      <c t="s">
        <v>27</v>
      </c>
    </row>
    <row r="33" spans="1:5" ht="12.75">
      <c r="A33" s="35" t="s">
        <v>55</v>
      </c>
      <c r="E33" s="39" t="s">
        <v>2676</v>
      </c>
    </row>
    <row r="34" spans="1:5" ht="12.75">
      <c r="A34" s="35" t="s">
        <v>56</v>
      </c>
      <c r="E34" s="40" t="s">
        <v>5</v>
      </c>
    </row>
    <row r="35" spans="1:5" ht="12.75">
      <c r="A35" t="s">
        <v>58</v>
      </c>
      <c r="E35" s="39" t="s">
        <v>67</v>
      </c>
    </row>
    <row r="36" spans="1:16" ht="25.5">
      <c r="A36" t="s">
        <v>49</v>
      </c>
      <c s="34" t="s">
        <v>193</v>
      </c>
      <c s="34" t="s">
        <v>2677</v>
      </c>
      <c s="35" t="s">
        <v>5</v>
      </c>
      <c s="6" t="s">
        <v>2678</v>
      </c>
      <c s="36" t="s">
        <v>243</v>
      </c>
      <c s="37">
        <v>1880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66</v>
      </c>
      <c>
        <f>(M36*21)/100</f>
      </c>
      <c t="s">
        <v>27</v>
      </c>
    </row>
    <row r="37" spans="1:5" ht="12.75">
      <c r="A37" s="35" t="s">
        <v>55</v>
      </c>
      <c r="E37" s="39" t="s">
        <v>2753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67</v>
      </c>
    </row>
    <row r="40" spans="1:16" ht="12.75">
      <c r="A40" t="s">
        <v>49</v>
      </c>
      <c s="34" t="s">
        <v>196</v>
      </c>
      <c s="34" t="s">
        <v>371</v>
      </c>
      <c s="35" t="s">
        <v>5</v>
      </c>
      <c s="6" t="s">
        <v>372</v>
      </c>
      <c s="36" t="s">
        <v>74</v>
      </c>
      <c s="37">
        <v>460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66</v>
      </c>
      <c>
        <f>(M40*21)/100</f>
      </c>
      <c t="s">
        <v>27</v>
      </c>
    </row>
    <row r="41" spans="1:5" ht="25.5">
      <c r="A41" s="35" t="s">
        <v>55</v>
      </c>
      <c r="E41" s="39" t="s">
        <v>2754</v>
      </c>
    </row>
    <row r="42" spans="1:5" ht="12.75">
      <c r="A42" s="35" t="s">
        <v>56</v>
      </c>
      <c r="E42" s="40" t="s">
        <v>5</v>
      </c>
    </row>
    <row r="43" spans="1:5" ht="12.75">
      <c r="A43" t="s">
        <v>58</v>
      </c>
      <c r="E43" s="39" t="s">
        <v>67</v>
      </c>
    </row>
    <row r="44" spans="1:16" ht="12.75">
      <c r="A44" t="s">
        <v>49</v>
      </c>
      <c s="34" t="s">
        <v>199</v>
      </c>
      <c s="34" t="s">
        <v>383</v>
      </c>
      <c s="35" t="s">
        <v>5</v>
      </c>
      <c s="6" t="s">
        <v>384</v>
      </c>
      <c s="36" t="s">
        <v>243</v>
      </c>
      <c s="37">
        <v>3280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66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.75">
      <c r="A47" t="s">
        <v>58</v>
      </c>
      <c r="E47" s="39" t="s">
        <v>67</v>
      </c>
    </row>
    <row r="48" spans="1:13" ht="12.75">
      <c r="A48" t="s">
        <v>46</v>
      </c>
      <c r="C48" s="31" t="s">
        <v>293</v>
      </c>
      <c r="E48" s="33" t="s">
        <v>1284</v>
      </c>
      <c r="J48" s="32">
        <f>0</f>
      </c>
      <c s="32">
        <f>0</f>
      </c>
      <c s="32">
        <f>0+L49+L53+L57+L61+L65+L69+L73+L77+L81+L85+L89+L93+L97+L101+L105+L109+L113+L117+L121+L125+L129+L133+L137+L141+L145+L149+L153+L157+L161+L165+L169+L173+L177+L181+L185+L189+L193</f>
      </c>
      <c s="32">
        <f>0+M49+M53+M57+M61+M65+M69+M73+M77+M81+M85+M89+M93+M97+M101+M105+M109+M113+M117+M121+M125+M129+M133+M137+M141+M145+M149+M153+M157+M161+M165+M169+M173+M177+M181+M185+M189+M193</f>
      </c>
    </row>
    <row r="49" spans="1:16" ht="25.5">
      <c r="A49" t="s">
        <v>49</v>
      </c>
      <c s="34" t="s">
        <v>62</v>
      </c>
      <c s="34" t="s">
        <v>740</v>
      </c>
      <c s="35" t="s">
        <v>5</v>
      </c>
      <c s="6" t="s">
        <v>741</v>
      </c>
      <c s="36" t="s">
        <v>74</v>
      </c>
      <c s="37">
        <v>50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66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12.75">
      <c r="A52" t="s">
        <v>58</v>
      </c>
      <c r="E52" s="39" t="s">
        <v>67</v>
      </c>
    </row>
    <row r="53" spans="1:16" ht="25.5">
      <c r="A53" t="s">
        <v>49</v>
      </c>
      <c s="34" t="s">
        <v>27</v>
      </c>
      <c s="34" t="s">
        <v>2683</v>
      </c>
      <c s="35" t="s">
        <v>5</v>
      </c>
      <c s="6" t="s">
        <v>2684</v>
      </c>
      <c s="36" t="s">
        <v>74</v>
      </c>
      <c s="37">
        <v>95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66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2.75">
      <c r="A56" t="s">
        <v>58</v>
      </c>
      <c r="E56" s="39" t="s">
        <v>67</v>
      </c>
    </row>
    <row r="57" spans="1:16" ht="12.75">
      <c r="A57" t="s">
        <v>49</v>
      </c>
      <c s="34" t="s">
        <v>26</v>
      </c>
      <c s="34" t="s">
        <v>321</v>
      </c>
      <c s="35" t="s">
        <v>5</v>
      </c>
      <c s="6" t="s">
        <v>322</v>
      </c>
      <c s="36" t="s">
        <v>243</v>
      </c>
      <c s="37">
        <v>3644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66</v>
      </c>
      <c>
        <f>(M57*21)/100</f>
      </c>
      <c t="s">
        <v>27</v>
      </c>
    </row>
    <row r="58" spans="1:5" ht="12.75">
      <c r="A58" s="35" t="s">
        <v>55</v>
      </c>
      <c r="E58" s="39" t="s">
        <v>2755</v>
      </c>
    </row>
    <row r="59" spans="1:5" ht="12.75">
      <c r="A59" s="35" t="s">
        <v>56</v>
      </c>
      <c r="E59" s="40" t="s">
        <v>2664</v>
      </c>
    </row>
    <row r="60" spans="1:5" ht="12.75">
      <c r="A60" t="s">
        <v>58</v>
      </c>
      <c r="E60" s="39" t="s">
        <v>67</v>
      </c>
    </row>
    <row r="61" spans="1:16" ht="12.75">
      <c r="A61" t="s">
        <v>49</v>
      </c>
      <c s="34" t="s">
        <v>75</v>
      </c>
      <c s="34" t="s">
        <v>1143</v>
      </c>
      <c s="35" t="s">
        <v>5</v>
      </c>
      <c s="6" t="s">
        <v>1144</v>
      </c>
      <c s="36" t="s">
        <v>243</v>
      </c>
      <c s="37">
        <v>450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66</v>
      </c>
      <c>
        <f>(M61*21)/100</f>
      </c>
      <c t="s">
        <v>27</v>
      </c>
    </row>
    <row r="62" spans="1:5" ht="12.75">
      <c r="A62" s="35" t="s">
        <v>55</v>
      </c>
      <c r="E62" s="39" t="s">
        <v>2756</v>
      </c>
    </row>
    <row r="63" spans="1:5" ht="12.75">
      <c r="A63" s="35" t="s">
        <v>56</v>
      </c>
      <c r="E63" s="40" t="s">
        <v>2664</v>
      </c>
    </row>
    <row r="64" spans="1:5" ht="12.75">
      <c r="A64" t="s">
        <v>58</v>
      </c>
      <c r="E64" s="39" t="s">
        <v>67</v>
      </c>
    </row>
    <row r="65" spans="1:16" ht="25.5">
      <c r="A65" t="s">
        <v>49</v>
      </c>
      <c s="34" t="s">
        <v>79</v>
      </c>
      <c s="34" t="s">
        <v>324</v>
      </c>
      <c s="35" t="s">
        <v>5</v>
      </c>
      <c s="6" t="s">
        <v>325</v>
      </c>
      <c s="36" t="s">
        <v>74</v>
      </c>
      <c s="37">
        <v>144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66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2664</v>
      </c>
    </row>
    <row r="68" spans="1:5" ht="12.75">
      <c r="A68" t="s">
        <v>58</v>
      </c>
      <c r="E68" s="39" t="s">
        <v>67</v>
      </c>
    </row>
    <row r="69" spans="1:16" ht="12.75">
      <c r="A69" t="s">
        <v>49</v>
      </c>
      <c s="34" t="s">
        <v>60</v>
      </c>
      <c s="34" t="s">
        <v>306</v>
      </c>
      <c s="35" t="s">
        <v>5</v>
      </c>
      <c s="6" t="s">
        <v>307</v>
      </c>
      <c s="36" t="s">
        <v>243</v>
      </c>
      <c s="37">
        <v>3280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66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2.75">
      <c r="A72" t="s">
        <v>58</v>
      </c>
      <c r="E72" s="39" t="s">
        <v>67</v>
      </c>
    </row>
    <row r="73" spans="1:16" ht="12.75">
      <c r="A73" t="s">
        <v>49</v>
      </c>
      <c s="34" t="s">
        <v>70</v>
      </c>
      <c s="34" t="s">
        <v>2757</v>
      </c>
      <c s="35" t="s">
        <v>5</v>
      </c>
      <c s="6" t="s">
        <v>2758</v>
      </c>
      <c s="36" t="s">
        <v>74</v>
      </c>
      <c s="37">
        <v>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66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2604</v>
      </c>
    </row>
    <row r="76" spans="1:5" ht="12.75">
      <c r="A76" t="s">
        <v>58</v>
      </c>
      <c r="E76" s="39" t="s">
        <v>67</v>
      </c>
    </row>
    <row r="77" spans="1:16" ht="12.75">
      <c r="A77" t="s">
        <v>49</v>
      </c>
      <c s="34" t="s">
        <v>86</v>
      </c>
      <c s="34" t="s">
        <v>2712</v>
      </c>
      <c s="35" t="s">
        <v>5</v>
      </c>
      <c s="6" t="s">
        <v>2713</v>
      </c>
      <c s="36" t="s">
        <v>74</v>
      </c>
      <c s="37">
        <v>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66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2604</v>
      </c>
    </row>
    <row r="80" spans="1:5" ht="12.75">
      <c r="A80" t="s">
        <v>58</v>
      </c>
      <c r="E80" s="39" t="s">
        <v>67</v>
      </c>
    </row>
    <row r="81" spans="1:16" ht="12.75">
      <c r="A81" t="s">
        <v>49</v>
      </c>
      <c s="34" t="s">
        <v>89</v>
      </c>
      <c s="34" t="s">
        <v>2715</v>
      </c>
      <c s="35" t="s">
        <v>5</v>
      </c>
      <c s="6" t="s">
        <v>2716</v>
      </c>
      <c s="36" t="s">
        <v>74</v>
      </c>
      <c s="37">
        <v>15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66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67</v>
      </c>
    </row>
    <row r="85" spans="1:16" ht="12.75">
      <c r="A85" t="s">
        <v>49</v>
      </c>
      <c s="34" t="s">
        <v>92</v>
      </c>
      <c s="34" t="s">
        <v>2759</v>
      </c>
      <c s="35" t="s">
        <v>5</v>
      </c>
      <c s="6" t="s">
        <v>2760</v>
      </c>
      <c s="36" t="s">
        <v>74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66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12.75">
      <c r="A88" t="s">
        <v>58</v>
      </c>
      <c r="E88" s="39" t="s">
        <v>67</v>
      </c>
    </row>
    <row r="89" spans="1:16" ht="12.75">
      <c r="A89" t="s">
        <v>49</v>
      </c>
      <c s="34" t="s">
        <v>96</v>
      </c>
      <c s="34" t="s">
        <v>2717</v>
      </c>
      <c s="35" t="s">
        <v>5</v>
      </c>
      <c s="6" t="s">
        <v>2718</v>
      </c>
      <c s="36" t="s">
        <v>74</v>
      </c>
      <c s="37">
        <v>15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66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2.75">
      <c r="A92" t="s">
        <v>58</v>
      </c>
      <c r="E92" s="39" t="s">
        <v>67</v>
      </c>
    </row>
    <row r="93" spans="1:16" ht="12.75">
      <c r="A93" t="s">
        <v>49</v>
      </c>
      <c s="34" t="s">
        <v>99</v>
      </c>
      <c s="34" t="s">
        <v>2761</v>
      </c>
      <c s="35" t="s">
        <v>5</v>
      </c>
      <c s="6" t="s">
        <v>2762</v>
      </c>
      <c s="36" t="s">
        <v>74</v>
      </c>
      <c s="37">
        <v>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66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12.75">
      <c r="A96" t="s">
        <v>58</v>
      </c>
      <c r="E96" s="39" t="s">
        <v>67</v>
      </c>
    </row>
    <row r="97" spans="1:16" ht="25.5">
      <c r="A97" t="s">
        <v>49</v>
      </c>
      <c s="34" t="s">
        <v>102</v>
      </c>
      <c s="34" t="s">
        <v>2763</v>
      </c>
      <c s="35" t="s">
        <v>5</v>
      </c>
      <c s="6" t="s">
        <v>2764</v>
      </c>
      <c s="36" t="s">
        <v>74</v>
      </c>
      <c s="37">
        <v>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66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2.75">
      <c r="A100" t="s">
        <v>58</v>
      </c>
      <c r="E100" s="39" t="s">
        <v>67</v>
      </c>
    </row>
    <row r="101" spans="1:16" ht="25.5">
      <c r="A101" t="s">
        <v>49</v>
      </c>
      <c s="34" t="s">
        <v>105</v>
      </c>
      <c s="34" t="s">
        <v>2765</v>
      </c>
      <c s="35" t="s">
        <v>5</v>
      </c>
      <c s="6" t="s">
        <v>2766</v>
      </c>
      <c s="36" t="s">
        <v>74</v>
      </c>
      <c s="37">
        <v>65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66</v>
      </c>
      <c>
        <f>(M101*21)/100</f>
      </c>
      <c t="s">
        <v>27</v>
      </c>
    </row>
    <row r="102" spans="1:5" ht="12.75">
      <c r="A102" s="35" t="s">
        <v>55</v>
      </c>
      <c r="E102" s="39" t="s">
        <v>2721</v>
      </c>
    </row>
    <row r="103" spans="1:5" ht="12.75">
      <c r="A103" s="35" t="s">
        <v>56</v>
      </c>
      <c r="E103" s="40" t="s">
        <v>2604</v>
      </c>
    </row>
    <row r="104" spans="1:5" ht="12.75">
      <c r="A104" t="s">
        <v>58</v>
      </c>
      <c r="E104" s="39" t="s">
        <v>67</v>
      </c>
    </row>
    <row r="105" spans="1:16" ht="25.5">
      <c r="A105" t="s">
        <v>49</v>
      </c>
      <c s="34" t="s">
        <v>108</v>
      </c>
      <c s="34" t="s">
        <v>2607</v>
      </c>
      <c s="35" t="s">
        <v>5</v>
      </c>
      <c s="6" t="s">
        <v>2767</v>
      </c>
      <c s="36" t="s">
        <v>53</v>
      </c>
      <c s="37">
        <v>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1225</v>
      </c>
      <c>
        <f>(M105*21)/100</f>
      </c>
      <c t="s">
        <v>27</v>
      </c>
    </row>
    <row r="106" spans="1:5" ht="51">
      <c r="A106" s="35" t="s">
        <v>55</v>
      </c>
      <c r="E106" s="39" t="s">
        <v>2768</v>
      </c>
    </row>
    <row r="107" spans="1:5" ht="12.75">
      <c r="A107" s="35" t="s">
        <v>56</v>
      </c>
      <c r="E107" s="40" t="s">
        <v>5</v>
      </c>
    </row>
    <row r="108" spans="1:5" ht="25.5">
      <c r="A108" t="s">
        <v>58</v>
      </c>
      <c r="E108" s="39" t="s">
        <v>2769</v>
      </c>
    </row>
    <row r="109" spans="1:16" ht="25.5">
      <c r="A109" t="s">
        <v>49</v>
      </c>
      <c s="34" t="s">
        <v>111</v>
      </c>
      <c s="34" t="s">
        <v>2770</v>
      </c>
      <c s="35" t="s">
        <v>5</v>
      </c>
      <c s="6" t="s">
        <v>2771</v>
      </c>
      <c s="36" t="s">
        <v>74</v>
      </c>
      <c s="37">
        <v>35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66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2604</v>
      </c>
    </row>
    <row r="112" spans="1:5" ht="12.75">
      <c r="A112" t="s">
        <v>58</v>
      </c>
      <c r="E112" s="39" t="s">
        <v>67</v>
      </c>
    </row>
    <row r="113" spans="1:16" ht="25.5">
      <c r="A113" t="s">
        <v>49</v>
      </c>
      <c s="34" t="s">
        <v>114</v>
      </c>
      <c s="34" t="s">
        <v>2772</v>
      </c>
      <c s="35" t="s">
        <v>5</v>
      </c>
      <c s="6" t="s">
        <v>2773</v>
      </c>
      <c s="36" t="s">
        <v>74</v>
      </c>
      <c s="37">
        <v>30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66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2604</v>
      </c>
    </row>
    <row r="116" spans="1:5" ht="12.75">
      <c r="A116" t="s">
        <v>58</v>
      </c>
      <c r="E116" s="39" t="s">
        <v>67</v>
      </c>
    </row>
    <row r="117" spans="1:16" ht="12.75">
      <c r="A117" t="s">
        <v>49</v>
      </c>
      <c s="34" t="s">
        <v>117</v>
      </c>
      <c s="34" t="s">
        <v>2724</v>
      </c>
      <c s="35" t="s">
        <v>5</v>
      </c>
      <c s="6" t="s">
        <v>2725</v>
      </c>
      <c s="36" t="s">
        <v>74</v>
      </c>
      <c s="37">
        <v>65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66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2604</v>
      </c>
    </row>
    <row r="120" spans="1:5" ht="12.75">
      <c r="A120" t="s">
        <v>58</v>
      </c>
      <c r="E120" s="39" t="s">
        <v>67</v>
      </c>
    </row>
    <row r="121" spans="1:16" ht="25.5">
      <c r="A121" t="s">
        <v>49</v>
      </c>
      <c s="34" t="s">
        <v>120</v>
      </c>
      <c s="34" t="s">
        <v>272</v>
      </c>
      <c s="35" t="s">
        <v>5</v>
      </c>
      <c s="6" t="s">
        <v>273</v>
      </c>
      <c s="36" t="s">
        <v>74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66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2.75">
      <c r="A124" t="s">
        <v>58</v>
      </c>
      <c r="E124" s="39" t="s">
        <v>67</v>
      </c>
    </row>
    <row r="125" spans="1:16" ht="38.25">
      <c r="A125" t="s">
        <v>49</v>
      </c>
      <c s="34" t="s">
        <v>123</v>
      </c>
      <c s="34" t="s">
        <v>275</v>
      </c>
      <c s="35" t="s">
        <v>5</v>
      </c>
      <c s="6" t="s">
        <v>276</v>
      </c>
      <c s="36" t="s">
        <v>74</v>
      </c>
      <c s="37">
        <v>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66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2.75">
      <c r="A128" t="s">
        <v>58</v>
      </c>
      <c r="E128" s="39" t="s">
        <v>67</v>
      </c>
    </row>
    <row r="129" spans="1:16" ht="25.5">
      <c r="A129" t="s">
        <v>49</v>
      </c>
      <c s="34" t="s">
        <v>126</v>
      </c>
      <c s="34" t="s">
        <v>257</v>
      </c>
      <c s="35" t="s">
        <v>5</v>
      </c>
      <c s="6" t="s">
        <v>258</v>
      </c>
      <c s="36" t="s">
        <v>74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66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2.75">
      <c r="A132" t="s">
        <v>58</v>
      </c>
      <c r="E132" s="39" t="s">
        <v>67</v>
      </c>
    </row>
    <row r="133" spans="1:16" ht="12.75">
      <c r="A133" t="s">
        <v>49</v>
      </c>
      <c s="34" t="s">
        <v>129</v>
      </c>
      <c s="34" t="s">
        <v>2737</v>
      </c>
      <c s="35" t="s">
        <v>5</v>
      </c>
      <c s="6" t="s">
        <v>2738</v>
      </c>
      <c s="36" t="s">
        <v>74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66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2.75">
      <c r="A136" t="s">
        <v>58</v>
      </c>
      <c r="E136" s="39" t="s">
        <v>67</v>
      </c>
    </row>
    <row r="137" spans="1:16" ht="12.75">
      <c r="A137" t="s">
        <v>49</v>
      </c>
      <c s="34" t="s">
        <v>132</v>
      </c>
      <c s="34" t="s">
        <v>260</v>
      </c>
      <c s="35" t="s">
        <v>5</v>
      </c>
      <c s="6" t="s">
        <v>261</v>
      </c>
      <c s="36" t="s">
        <v>188</v>
      </c>
      <c s="37">
        <v>48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66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2.75">
      <c r="A140" t="s">
        <v>58</v>
      </c>
      <c r="E140" s="39" t="s">
        <v>67</v>
      </c>
    </row>
    <row r="141" spans="1:16" ht="12.75">
      <c r="A141" t="s">
        <v>49</v>
      </c>
      <c s="34" t="s">
        <v>135</v>
      </c>
      <c s="34" t="s">
        <v>2605</v>
      </c>
      <c s="35" t="s">
        <v>5</v>
      </c>
      <c s="6" t="s">
        <v>2606</v>
      </c>
      <c s="36" t="s">
        <v>188</v>
      </c>
      <c s="37">
        <v>16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66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2.75">
      <c r="A144" t="s">
        <v>58</v>
      </c>
      <c r="E144" s="39" t="s">
        <v>67</v>
      </c>
    </row>
    <row r="145" spans="1:16" ht="12.75">
      <c r="A145" t="s">
        <v>49</v>
      </c>
      <c s="34" t="s">
        <v>138</v>
      </c>
      <c s="34" t="s">
        <v>263</v>
      </c>
      <c s="35" t="s">
        <v>5</v>
      </c>
      <c s="6" t="s">
        <v>264</v>
      </c>
      <c s="36" t="s">
        <v>188</v>
      </c>
      <c s="37">
        <v>32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66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2.75">
      <c r="A148" t="s">
        <v>58</v>
      </c>
      <c r="E148" s="39" t="s">
        <v>67</v>
      </c>
    </row>
    <row r="149" spans="1:16" ht="12.75">
      <c r="A149" t="s">
        <v>49</v>
      </c>
      <c s="34" t="s">
        <v>141</v>
      </c>
      <c s="34" t="s">
        <v>266</v>
      </c>
      <c s="35" t="s">
        <v>5</v>
      </c>
      <c s="6" t="s">
        <v>267</v>
      </c>
      <c s="36" t="s">
        <v>188</v>
      </c>
      <c s="37">
        <v>24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66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2.75">
      <c r="A152" t="s">
        <v>58</v>
      </c>
      <c r="E152" s="39" t="s">
        <v>67</v>
      </c>
    </row>
    <row r="153" spans="1:16" ht="12.75">
      <c r="A153" t="s">
        <v>49</v>
      </c>
      <c s="34" t="s">
        <v>145</v>
      </c>
      <c s="34" t="s">
        <v>251</v>
      </c>
      <c s="35" t="s">
        <v>5</v>
      </c>
      <c s="6" t="s">
        <v>252</v>
      </c>
      <c s="36" t="s">
        <v>188</v>
      </c>
      <c s="37">
        <v>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66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2.75">
      <c r="A156" t="s">
        <v>58</v>
      </c>
      <c r="E156" s="39" t="s">
        <v>67</v>
      </c>
    </row>
    <row r="157" spans="1:16" ht="12.75">
      <c r="A157" t="s">
        <v>49</v>
      </c>
      <c s="34" t="s">
        <v>148</v>
      </c>
      <c s="34" t="s">
        <v>254</v>
      </c>
      <c s="35" t="s">
        <v>5</v>
      </c>
      <c s="6" t="s">
        <v>255</v>
      </c>
      <c s="36" t="s">
        <v>188</v>
      </c>
      <c s="37">
        <v>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66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2.75">
      <c r="A160" t="s">
        <v>58</v>
      </c>
      <c r="E160" s="39" t="s">
        <v>67</v>
      </c>
    </row>
    <row r="161" spans="1:16" ht="38.25">
      <c r="A161" t="s">
        <v>49</v>
      </c>
      <c s="34" t="s">
        <v>151</v>
      </c>
      <c s="34" t="s">
        <v>2610</v>
      </c>
      <c s="35" t="s">
        <v>5</v>
      </c>
      <c s="6" t="s">
        <v>2774</v>
      </c>
      <c s="36" t="s">
        <v>74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1225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53">
      <c r="A164" t="s">
        <v>58</v>
      </c>
      <c r="E164" s="39" t="s">
        <v>2609</v>
      </c>
    </row>
    <row r="165" spans="1:16" ht="38.25">
      <c r="A165" t="s">
        <v>49</v>
      </c>
      <c s="34" t="s">
        <v>154</v>
      </c>
      <c s="34" t="s">
        <v>2618</v>
      </c>
      <c s="35" t="s">
        <v>5</v>
      </c>
      <c s="6" t="s">
        <v>2775</v>
      </c>
      <c s="36" t="s">
        <v>74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1225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53">
      <c r="A168" t="s">
        <v>58</v>
      </c>
      <c r="E168" s="39" t="s">
        <v>2609</v>
      </c>
    </row>
    <row r="169" spans="1:16" ht="38.25">
      <c r="A169" t="s">
        <v>49</v>
      </c>
      <c s="34" t="s">
        <v>157</v>
      </c>
      <c s="34" t="s">
        <v>2739</v>
      </c>
      <c s="35" t="s">
        <v>5</v>
      </c>
      <c s="6" t="s">
        <v>2776</v>
      </c>
      <c s="36" t="s">
        <v>74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1225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53">
      <c r="A172" t="s">
        <v>58</v>
      </c>
      <c r="E172" s="39" t="s">
        <v>2609</v>
      </c>
    </row>
    <row r="173" spans="1:16" ht="38.25">
      <c r="A173" t="s">
        <v>49</v>
      </c>
      <c s="34" t="s">
        <v>160</v>
      </c>
      <c s="34" t="s">
        <v>2740</v>
      </c>
      <c s="35" t="s">
        <v>5</v>
      </c>
      <c s="6" t="s">
        <v>2777</v>
      </c>
      <c s="36" t="s">
        <v>74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1225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53">
      <c r="A176" t="s">
        <v>58</v>
      </c>
      <c r="E176" s="39" t="s">
        <v>2609</v>
      </c>
    </row>
    <row r="177" spans="1:16" ht="38.25">
      <c r="A177" t="s">
        <v>49</v>
      </c>
      <c s="34" t="s">
        <v>163</v>
      </c>
      <c s="34" t="s">
        <v>2747</v>
      </c>
      <c s="35" t="s">
        <v>5</v>
      </c>
      <c s="6" t="s">
        <v>2778</v>
      </c>
      <c s="36" t="s">
        <v>74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1225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153">
      <c r="A180" t="s">
        <v>58</v>
      </c>
      <c r="E180" s="39" t="s">
        <v>2609</v>
      </c>
    </row>
    <row r="181" spans="1:16" ht="12.75">
      <c r="A181" t="s">
        <v>49</v>
      </c>
      <c s="34" t="s">
        <v>166</v>
      </c>
      <c s="34" t="s">
        <v>2690</v>
      </c>
      <c s="35" t="s">
        <v>5</v>
      </c>
      <c s="6" t="s">
        <v>2779</v>
      </c>
      <c s="36" t="s">
        <v>53</v>
      </c>
      <c s="37">
        <v>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1225</v>
      </c>
      <c>
        <f>(M181*21)/100</f>
      </c>
      <c t="s">
        <v>27</v>
      </c>
    </row>
    <row r="182" spans="1:5" ht="25.5">
      <c r="A182" s="35" t="s">
        <v>55</v>
      </c>
      <c r="E182" s="39" t="s">
        <v>2780</v>
      </c>
    </row>
    <row r="183" spans="1:5" ht="12.75">
      <c r="A183" s="35" t="s">
        <v>56</v>
      </c>
      <c r="E183" s="40" t="s">
        <v>5</v>
      </c>
    </row>
    <row r="184" spans="1:5" ht="25.5">
      <c r="A184" t="s">
        <v>58</v>
      </c>
      <c r="E184" s="39" t="s">
        <v>2620</v>
      </c>
    </row>
    <row r="185" spans="1:16" ht="25.5">
      <c r="A185" t="s">
        <v>49</v>
      </c>
      <c s="34" t="s">
        <v>169</v>
      </c>
      <c s="34" t="s">
        <v>2781</v>
      </c>
      <c s="35" t="s">
        <v>5</v>
      </c>
      <c s="6" t="s">
        <v>2782</v>
      </c>
      <c s="36" t="s">
        <v>53</v>
      </c>
      <c s="37">
        <v>6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1225</v>
      </c>
      <c>
        <f>(M185*21)/100</f>
      </c>
      <c t="s">
        <v>27</v>
      </c>
    </row>
    <row r="186" spans="1:5" ht="25.5">
      <c r="A186" s="35" t="s">
        <v>55</v>
      </c>
      <c r="E186" s="39" t="s">
        <v>2783</v>
      </c>
    </row>
    <row r="187" spans="1:5" ht="12.75">
      <c r="A187" s="35" t="s">
        <v>56</v>
      </c>
      <c r="E187" s="40" t="s">
        <v>5</v>
      </c>
    </row>
    <row r="188" spans="1:5" ht="25.5">
      <c r="A188" t="s">
        <v>58</v>
      </c>
      <c r="E188" s="39" t="s">
        <v>2620</v>
      </c>
    </row>
    <row r="189" spans="1:16" ht="12.75">
      <c r="A189" t="s">
        <v>49</v>
      </c>
      <c s="34" t="s">
        <v>172</v>
      </c>
      <c s="34" t="s">
        <v>2743</v>
      </c>
      <c s="35" t="s">
        <v>5</v>
      </c>
      <c s="6" t="s">
        <v>2744</v>
      </c>
      <c s="36" t="s">
        <v>188</v>
      </c>
      <c s="37">
        <v>120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1225</v>
      </c>
      <c>
        <f>(M189*21)/100</f>
      </c>
      <c t="s">
        <v>27</v>
      </c>
    </row>
    <row r="190" spans="1:5" ht="25.5">
      <c r="A190" s="35" t="s">
        <v>55</v>
      </c>
      <c r="E190" s="39" t="s">
        <v>2784</v>
      </c>
    </row>
    <row r="191" spans="1:5" ht="12.75">
      <c r="A191" s="35" t="s">
        <v>56</v>
      </c>
      <c r="E191" s="40" t="s">
        <v>5</v>
      </c>
    </row>
    <row r="192" spans="1:5" ht="140.25">
      <c r="A192" t="s">
        <v>58</v>
      </c>
      <c r="E192" s="39" t="s">
        <v>2746</v>
      </c>
    </row>
    <row r="193" spans="1:16" ht="12.75">
      <c r="A193" t="s">
        <v>49</v>
      </c>
      <c s="34" t="s">
        <v>175</v>
      </c>
      <c s="34" t="s">
        <v>2785</v>
      </c>
      <c s="35" t="s">
        <v>5</v>
      </c>
      <c s="6" t="s">
        <v>2619</v>
      </c>
      <c s="36" t="s">
        <v>53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1225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</v>
      </c>
    </row>
    <row r="196" spans="1:5" ht="25.5">
      <c r="A196" t="s">
        <v>58</v>
      </c>
      <c r="E196" s="39" t="s">
        <v>2620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2786</v>
      </c>
      <c s="41">
        <f>Rekapitulace!C62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2786</v>
      </c>
      <c r="E4" s="26" t="s">
        <v>2787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2790</v>
      </c>
      <c r="E8" s="30" t="s">
        <v>2789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62</v>
      </c>
      <c r="E9" s="33" t="s">
        <v>2791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62</v>
      </c>
      <c s="34" t="s">
        <v>2792</v>
      </c>
      <c s="35" t="s">
        <v>5</v>
      </c>
      <c s="6" t="s">
        <v>2793</v>
      </c>
      <c s="36" t="s">
        <v>74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2794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2795</v>
      </c>
      <c s="35" t="s">
        <v>5</v>
      </c>
      <c s="6" t="s">
        <v>2796</v>
      </c>
      <c s="36" t="s">
        <v>74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2794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26</v>
      </c>
      <c s="34" t="s">
        <v>2797</v>
      </c>
      <c s="35" t="s">
        <v>5</v>
      </c>
      <c s="6" t="s">
        <v>2798</v>
      </c>
      <c s="36" t="s">
        <v>74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2794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3" ht="12.75">
      <c r="A22" t="s">
        <v>46</v>
      </c>
      <c r="C22" s="31" t="s">
        <v>27</v>
      </c>
      <c r="E22" s="33" t="s">
        <v>2799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75</v>
      </c>
      <c s="34" t="s">
        <v>2800</v>
      </c>
      <c s="35" t="s">
        <v>5</v>
      </c>
      <c s="6" t="s">
        <v>2801</v>
      </c>
      <c s="36" t="s">
        <v>188</v>
      </c>
      <c s="37">
        <v>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2794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2.75">
      <c r="A26" t="s">
        <v>58</v>
      </c>
      <c r="E26" s="39" t="s">
        <v>5</v>
      </c>
    </row>
    <row r="27" spans="1:16" ht="12.75">
      <c r="A27" t="s">
        <v>49</v>
      </c>
      <c s="34" t="s">
        <v>79</v>
      </c>
      <c s="34" t="s">
        <v>2802</v>
      </c>
      <c s="35" t="s">
        <v>5</v>
      </c>
      <c s="6" t="s">
        <v>2803</v>
      </c>
      <c s="36" t="s">
        <v>74</v>
      </c>
      <c s="37">
        <v>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2794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60</v>
      </c>
      <c s="34" t="s">
        <v>2562</v>
      </c>
      <c s="35" t="s">
        <v>5</v>
      </c>
      <c s="6" t="s">
        <v>2563</v>
      </c>
      <c s="36" t="s">
        <v>74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2794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2.75">
      <c r="A34" t="s">
        <v>58</v>
      </c>
      <c r="E34" s="39" t="s">
        <v>5</v>
      </c>
    </row>
    <row r="35" spans="1:16" ht="12.75">
      <c r="A35" t="s">
        <v>49</v>
      </c>
      <c s="34" t="s">
        <v>70</v>
      </c>
      <c s="34" t="s">
        <v>2804</v>
      </c>
      <c s="35" t="s">
        <v>5</v>
      </c>
      <c s="6" t="s">
        <v>2805</v>
      </c>
      <c s="36" t="s">
        <v>188</v>
      </c>
      <c s="37">
        <v>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2794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58</v>
      </c>
      <c r="E3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2806</v>
      </c>
      <c s="41">
        <f>Rekapitulace!C64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2806</v>
      </c>
      <c r="E4" s="26" t="s">
        <v>2807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COUNTIFS(L8:L33,"=0",A8:A33,"P")+COUNTIFS(L8:L33,"",A8:A33,"P")+SUM(Q8:Q33)</f>
      </c>
    </row>
    <row r="8" spans="1:13" ht="12.75">
      <c r="A8" t="s">
        <v>44</v>
      </c>
      <c r="C8" s="28" t="s">
        <v>2810</v>
      </c>
      <c r="E8" s="30" t="s">
        <v>2809</v>
      </c>
      <c r="J8" s="29">
        <f>0+J9+J14+J19+J32</f>
      </c>
      <c s="29">
        <f>0+K9+K14+K19+K32</f>
      </c>
      <c s="29">
        <f>0+L9+L14+L19+L32</f>
      </c>
      <c s="29">
        <f>0+M9+M14+M19+M32</f>
      </c>
    </row>
    <row r="9" spans="1:13" ht="12.75">
      <c r="A9" t="s">
        <v>46</v>
      </c>
      <c r="C9" s="31" t="s">
        <v>62</v>
      </c>
      <c r="E9" s="33" t="s">
        <v>418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2811</v>
      </c>
      <c s="35" t="s">
        <v>5</v>
      </c>
      <c s="6" t="s">
        <v>2812</v>
      </c>
      <c s="36" t="s">
        <v>427</v>
      </c>
      <c s="37">
        <v>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1693</v>
      </c>
    </row>
    <row r="13" spans="1:5" ht="63.75">
      <c r="A13" t="s">
        <v>58</v>
      </c>
      <c r="E13" s="39" t="s">
        <v>2019</v>
      </c>
    </row>
    <row r="14" spans="1:13" ht="12.75">
      <c r="A14" t="s">
        <v>46</v>
      </c>
      <c r="C14" s="31" t="s">
        <v>2813</v>
      </c>
      <c r="E14" s="33" t="s">
        <v>1214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1215</v>
      </c>
      <c s="35" t="s">
        <v>5</v>
      </c>
      <c s="6" t="s">
        <v>1216</v>
      </c>
      <c s="36" t="s">
        <v>53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38.25">
      <c r="A16" s="35" t="s">
        <v>55</v>
      </c>
      <c r="E16" s="39" t="s">
        <v>2814</v>
      </c>
    </row>
    <row r="17" spans="1:5" ht="12.75">
      <c r="A17" s="35" t="s">
        <v>56</v>
      </c>
      <c r="E17" s="40" t="s">
        <v>5</v>
      </c>
    </row>
    <row r="18" spans="1:5" ht="12.75">
      <c r="A18" t="s">
        <v>58</v>
      </c>
      <c r="E18" s="39" t="s">
        <v>800</v>
      </c>
    </row>
    <row r="19" spans="1:13" ht="12.75">
      <c r="A19" t="s">
        <v>46</v>
      </c>
      <c r="C19" s="31" t="s">
        <v>79</v>
      </c>
      <c r="E19" s="33" t="s">
        <v>1614</v>
      </c>
      <c r="J19" s="32">
        <f>0</f>
      </c>
      <c s="32">
        <f>0</f>
      </c>
      <c s="32">
        <f>0+L20+L24+L28</f>
      </c>
      <c s="32">
        <f>0+M20+M24+M28</f>
      </c>
    </row>
    <row r="20" spans="1:16" ht="12.75">
      <c r="A20" t="s">
        <v>49</v>
      </c>
      <c s="34" t="s">
        <v>75</v>
      </c>
      <c s="34" t="s">
        <v>2815</v>
      </c>
      <c s="35" t="s">
        <v>5</v>
      </c>
      <c s="6" t="s">
        <v>2816</v>
      </c>
      <c s="36" t="s">
        <v>65</v>
      </c>
      <c s="37">
        <v>700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66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5</v>
      </c>
    </row>
    <row r="23" spans="1:5" ht="51">
      <c r="A23" t="s">
        <v>58</v>
      </c>
      <c r="E23" s="39" t="s">
        <v>2817</v>
      </c>
    </row>
    <row r="24" spans="1:16" ht="12.75">
      <c r="A24" t="s">
        <v>49</v>
      </c>
      <c s="34" t="s">
        <v>79</v>
      </c>
      <c s="34" t="s">
        <v>2818</v>
      </c>
      <c s="35" t="s">
        <v>5</v>
      </c>
      <c s="6" t="s">
        <v>2819</v>
      </c>
      <c s="36" t="s">
        <v>243</v>
      </c>
      <c s="37">
        <v>400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66</v>
      </c>
      <c>
        <f>(M24*21)/100</f>
      </c>
      <c t="s">
        <v>27</v>
      </c>
    </row>
    <row r="25" spans="1:5" ht="12.75">
      <c r="A25" s="35" t="s">
        <v>55</v>
      </c>
      <c r="E25" s="39" t="s">
        <v>2820</v>
      </c>
    </row>
    <row r="26" spans="1:5" ht="12.75">
      <c r="A26" s="35" t="s">
        <v>56</v>
      </c>
      <c r="E26" s="40" t="s">
        <v>5</v>
      </c>
    </row>
    <row r="27" spans="1:5" ht="38.25">
      <c r="A27" t="s">
        <v>58</v>
      </c>
      <c r="E27" s="39" t="s">
        <v>2821</v>
      </c>
    </row>
    <row r="28" spans="1:16" ht="12.75">
      <c r="A28" t="s">
        <v>49</v>
      </c>
      <c s="34" t="s">
        <v>60</v>
      </c>
      <c s="34" t="s">
        <v>2822</v>
      </c>
      <c s="35" t="s">
        <v>5</v>
      </c>
      <c s="6" t="s">
        <v>2823</v>
      </c>
      <c s="36" t="s">
        <v>65</v>
      </c>
      <c s="37">
        <v>700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2257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5</v>
      </c>
    </row>
    <row r="31" spans="1:5" ht="140.25">
      <c r="A31" t="s">
        <v>58</v>
      </c>
      <c r="E31" s="39" t="s">
        <v>1618</v>
      </c>
    </row>
    <row r="32" spans="1:13" ht="12.75">
      <c r="A32" t="s">
        <v>46</v>
      </c>
      <c r="C32" s="31" t="s">
        <v>401</v>
      </c>
      <c r="E32" s="33" t="s">
        <v>402</v>
      </c>
      <c r="J32" s="32">
        <f>0</f>
      </c>
      <c s="32">
        <f>0</f>
      </c>
      <c s="32">
        <f>0+L33</f>
      </c>
      <c s="32">
        <f>0+M33</f>
      </c>
    </row>
    <row r="33" spans="1:16" ht="25.5">
      <c r="A33" t="s">
        <v>49</v>
      </c>
      <c s="34" t="s">
        <v>62</v>
      </c>
      <c s="34" t="s">
        <v>2303</v>
      </c>
      <c s="35" t="s">
        <v>2304</v>
      </c>
      <c s="6" t="s">
        <v>2305</v>
      </c>
      <c s="36" t="s">
        <v>407</v>
      </c>
      <c s="37">
        <v>43.2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408</v>
      </c>
      <c>
        <f>(M33*21)/100</f>
      </c>
      <c t="s">
        <v>27</v>
      </c>
    </row>
    <row r="34" spans="1:5" ht="25.5">
      <c r="A34" s="35" t="s">
        <v>55</v>
      </c>
      <c r="E34" s="39" t="s">
        <v>409</v>
      </c>
    </row>
    <row r="35" spans="1:5" ht="51">
      <c r="A35" s="35" t="s">
        <v>56</v>
      </c>
      <c r="E35" s="40" t="s">
        <v>2824</v>
      </c>
    </row>
    <row r="36" spans="1:5" ht="102">
      <c r="A36" t="s">
        <v>58</v>
      </c>
      <c r="E36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2825</v>
      </c>
      <c s="41">
        <f>Rekapitulace!C66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2825</v>
      </c>
      <c r="E4" s="26" t="s">
        <v>2826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COUNTIFS(L8:L66,"=0",A8:A66,"P")+COUNTIFS(L8:L66,"",A8:A66,"P")+SUM(Q8:Q66)</f>
      </c>
    </row>
    <row r="8" spans="1:13" ht="12.75">
      <c r="A8" t="s">
        <v>44</v>
      </c>
      <c r="C8" s="28" t="s">
        <v>2829</v>
      </c>
      <c r="E8" s="30" t="s">
        <v>2828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2830</v>
      </c>
      <c r="E9" s="33" t="s">
        <v>2831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62</v>
      </c>
      <c s="34" t="s">
        <v>2832</v>
      </c>
      <c s="35" t="s">
        <v>5</v>
      </c>
      <c s="6" t="s">
        <v>2833</v>
      </c>
      <c s="36" t="s">
        <v>2834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2369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2835</v>
      </c>
    </row>
    <row r="13" spans="1:5" ht="25.5">
      <c r="A13" t="s">
        <v>58</v>
      </c>
      <c r="E13" s="39" t="s">
        <v>2836</v>
      </c>
    </row>
    <row r="14" spans="1:16" ht="12.75">
      <c r="A14" t="s">
        <v>49</v>
      </c>
      <c s="34" t="s">
        <v>27</v>
      </c>
      <c s="34" t="s">
        <v>2837</v>
      </c>
      <c s="35" t="s">
        <v>5</v>
      </c>
      <c s="6" t="s">
        <v>2838</v>
      </c>
      <c s="36" t="s">
        <v>2834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2369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2835</v>
      </c>
    </row>
    <row r="17" spans="1:5" ht="25.5">
      <c r="A17" t="s">
        <v>58</v>
      </c>
      <c r="E17" s="39" t="s">
        <v>2839</v>
      </c>
    </row>
    <row r="18" spans="1:16" ht="12.75">
      <c r="A18" t="s">
        <v>49</v>
      </c>
      <c s="34" t="s">
        <v>26</v>
      </c>
      <c s="34" t="s">
        <v>2840</v>
      </c>
      <c s="35" t="s">
        <v>5</v>
      </c>
      <c s="6" t="s">
        <v>2841</v>
      </c>
      <c s="36" t="s">
        <v>2834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2369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2835</v>
      </c>
    </row>
    <row r="21" spans="1:5" ht="25.5">
      <c r="A21" t="s">
        <v>58</v>
      </c>
      <c r="E21" s="39" t="s">
        <v>2842</v>
      </c>
    </row>
    <row r="22" spans="1:16" ht="12.75">
      <c r="A22" t="s">
        <v>49</v>
      </c>
      <c s="34" t="s">
        <v>79</v>
      </c>
      <c s="34" t="s">
        <v>2843</v>
      </c>
      <c s="35" t="s">
        <v>5</v>
      </c>
      <c s="6" t="s">
        <v>2844</v>
      </c>
      <c s="36" t="s">
        <v>2834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2369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2835</v>
      </c>
    </row>
    <row r="25" spans="1:5" ht="51">
      <c r="A25" t="s">
        <v>58</v>
      </c>
      <c r="E25" s="39" t="s">
        <v>2845</v>
      </c>
    </row>
    <row r="26" spans="1:16" ht="12.75">
      <c r="A26" t="s">
        <v>49</v>
      </c>
      <c s="34" t="s">
        <v>60</v>
      </c>
      <c s="34" t="s">
        <v>2846</v>
      </c>
      <c s="35" t="s">
        <v>5</v>
      </c>
      <c s="6" t="s">
        <v>2847</v>
      </c>
      <c s="36" t="s">
        <v>2834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2369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2835</v>
      </c>
    </row>
    <row r="29" spans="1:5" ht="12.75">
      <c r="A29" t="s">
        <v>58</v>
      </c>
      <c r="E29" s="39" t="s">
        <v>2848</v>
      </c>
    </row>
    <row r="30" spans="1:16" ht="12.75">
      <c r="A30" t="s">
        <v>49</v>
      </c>
      <c s="34" t="s">
        <v>70</v>
      </c>
      <c s="34" t="s">
        <v>2849</v>
      </c>
      <c s="35" t="s">
        <v>5</v>
      </c>
      <c s="6" t="s">
        <v>2850</v>
      </c>
      <c s="36" t="s">
        <v>2834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2369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2835</v>
      </c>
    </row>
    <row r="33" spans="1:5" ht="25.5">
      <c r="A33" t="s">
        <v>58</v>
      </c>
      <c r="E33" s="39" t="s">
        <v>2851</v>
      </c>
    </row>
    <row r="34" spans="1:16" ht="12.75">
      <c r="A34" t="s">
        <v>49</v>
      </c>
      <c s="34" t="s">
        <v>86</v>
      </c>
      <c s="34" t="s">
        <v>2852</v>
      </c>
      <c s="35" t="s">
        <v>5</v>
      </c>
      <c s="6" t="s">
        <v>2853</v>
      </c>
      <c s="36" t="s">
        <v>2834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2369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38.25">
      <c r="A37" t="s">
        <v>58</v>
      </c>
      <c r="E37" s="39" t="s">
        <v>2854</v>
      </c>
    </row>
    <row r="38" spans="1:16" ht="12.75">
      <c r="A38" t="s">
        <v>49</v>
      </c>
      <c s="34" t="s">
        <v>89</v>
      </c>
      <c s="34" t="s">
        <v>2855</v>
      </c>
      <c s="35" t="s">
        <v>5</v>
      </c>
      <c s="6" t="s">
        <v>2856</v>
      </c>
      <c s="36" t="s">
        <v>2834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2369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38.25">
      <c r="A41" t="s">
        <v>58</v>
      </c>
      <c r="E41" s="39" t="s">
        <v>2857</v>
      </c>
    </row>
    <row r="42" spans="1:16" ht="12.75">
      <c r="A42" t="s">
        <v>49</v>
      </c>
      <c s="34" t="s">
        <v>92</v>
      </c>
      <c s="34" t="s">
        <v>2858</v>
      </c>
      <c s="35" t="s">
        <v>5</v>
      </c>
      <c s="6" t="s">
        <v>2859</v>
      </c>
      <c s="36" t="s">
        <v>2834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2369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25.5">
      <c r="A45" t="s">
        <v>58</v>
      </c>
      <c r="E45" s="39" t="s">
        <v>2860</v>
      </c>
    </row>
    <row r="46" spans="1:16" ht="12.75">
      <c r="A46" t="s">
        <v>49</v>
      </c>
      <c s="34" t="s">
        <v>96</v>
      </c>
      <c s="34" t="s">
        <v>2861</v>
      </c>
      <c s="35" t="s">
        <v>5</v>
      </c>
      <c s="6" t="s">
        <v>2862</v>
      </c>
      <c s="36" t="s">
        <v>2834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2369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2863</v>
      </c>
    </row>
    <row r="50" spans="1:16" ht="25.5">
      <c r="A50" t="s">
        <v>49</v>
      </c>
      <c s="34" t="s">
        <v>99</v>
      </c>
      <c s="34" t="s">
        <v>2864</v>
      </c>
      <c s="35" t="s">
        <v>5</v>
      </c>
      <c s="6" t="s">
        <v>2865</v>
      </c>
      <c s="36" t="s">
        <v>2834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2369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38.25">
      <c r="A53" t="s">
        <v>58</v>
      </c>
      <c r="E53" s="39" t="s">
        <v>2866</v>
      </c>
    </row>
    <row r="54" spans="1:16" ht="12.75">
      <c r="A54" t="s">
        <v>49</v>
      </c>
      <c s="34" t="s">
        <v>102</v>
      </c>
      <c s="34" t="s">
        <v>2867</v>
      </c>
      <c s="35" t="s">
        <v>5</v>
      </c>
      <c s="6" t="s">
        <v>2868</v>
      </c>
      <c s="36" t="s">
        <v>2834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2369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38.25">
      <c r="A57" t="s">
        <v>58</v>
      </c>
      <c r="E57" s="39" t="s">
        <v>2869</v>
      </c>
    </row>
    <row r="58" spans="1:16" ht="12.75">
      <c r="A58" t="s">
        <v>49</v>
      </c>
      <c s="34" t="s">
        <v>105</v>
      </c>
      <c s="34" t="s">
        <v>2870</v>
      </c>
      <c s="35" t="s">
        <v>5</v>
      </c>
      <c s="6" t="s">
        <v>2871</v>
      </c>
      <c s="36" t="s">
        <v>2834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2369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14.75">
      <c r="A61" t="s">
        <v>58</v>
      </c>
      <c r="E61" s="39" t="s">
        <v>2872</v>
      </c>
    </row>
    <row r="62" spans="1:16" ht="12.75">
      <c r="A62" t="s">
        <v>49</v>
      </c>
      <c s="34" t="s">
        <v>108</v>
      </c>
      <c s="34" t="s">
        <v>2873</v>
      </c>
      <c s="35" t="s">
        <v>5</v>
      </c>
      <c s="6" t="s">
        <v>2874</v>
      </c>
      <c s="36" t="s">
        <v>2834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2369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38.25">
      <c r="A65" t="s">
        <v>58</v>
      </c>
      <c r="E65" s="39" t="s">
        <v>2875</v>
      </c>
    </row>
    <row r="66" spans="1:16" ht="12.75">
      <c r="A66" t="s">
        <v>49</v>
      </c>
      <c s="34" t="s">
        <v>111</v>
      </c>
      <c s="34" t="s">
        <v>2876</v>
      </c>
      <c s="35" t="s">
        <v>5</v>
      </c>
      <c s="6" t="s">
        <v>2877</v>
      </c>
      <c s="36" t="s">
        <v>2834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2369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2878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2879</v>
      </c>
      <c s="41">
        <f>Rekapitulace!C68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2879</v>
      </c>
      <c r="E4" s="26" t="s">
        <v>2880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2882</v>
      </c>
      <c r="E8" s="30" t="s">
        <v>1986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401</v>
      </c>
      <c r="E9" s="33" t="s">
        <v>402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62</v>
      </c>
      <c s="34" t="s">
        <v>680</v>
      </c>
      <c s="35" t="s">
        <v>681</v>
      </c>
      <c s="6" t="s">
        <v>682</v>
      </c>
      <c s="36" t="s">
        <v>407</v>
      </c>
      <c s="37">
        <v>9478.198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408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02">
      <c r="A13" t="s">
        <v>58</v>
      </c>
      <c r="E13" s="39" t="s">
        <v>410</v>
      </c>
    </row>
    <row r="14" spans="1:16" ht="25.5">
      <c r="A14" t="s">
        <v>49</v>
      </c>
      <c s="34" t="s">
        <v>27</v>
      </c>
      <c s="34" t="s">
        <v>1843</v>
      </c>
      <c s="35" t="s">
        <v>1844</v>
      </c>
      <c s="6" t="s">
        <v>1845</v>
      </c>
      <c s="36" t="s">
        <v>407</v>
      </c>
      <c s="37">
        <v>4710.586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408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58</v>
      </c>
      <c r="E17" s="39" t="s">
        <v>410</v>
      </c>
    </row>
    <row r="18" spans="1:16" ht="25.5">
      <c r="A18" t="s">
        <v>49</v>
      </c>
      <c s="34" t="s">
        <v>26</v>
      </c>
      <c s="34" t="s">
        <v>792</v>
      </c>
      <c s="35" t="s">
        <v>793</v>
      </c>
      <c s="6" t="s">
        <v>794</v>
      </c>
      <c s="36" t="s">
        <v>407</v>
      </c>
      <c s="37">
        <v>1556.776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408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02">
      <c r="A21" t="s">
        <v>58</v>
      </c>
      <c r="E21" s="39" t="s">
        <v>410</v>
      </c>
    </row>
    <row r="22" spans="1:16" ht="25.5">
      <c r="A22" t="s">
        <v>49</v>
      </c>
      <c s="34" t="s">
        <v>75</v>
      </c>
      <c s="34" t="s">
        <v>2303</v>
      </c>
      <c s="35" t="s">
        <v>2304</v>
      </c>
      <c s="6" t="s">
        <v>2305</v>
      </c>
      <c s="36" t="s">
        <v>407</v>
      </c>
      <c s="37">
        <v>85.116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408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02">
      <c r="A25" t="s">
        <v>58</v>
      </c>
      <c r="E25" s="39" t="s">
        <v>410</v>
      </c>
    </row>
    <row r="26" spans="1:16" ht="25.5">
      <c r="A26" t="s">
        <v>49</v>
      </c>
      <c s="34" t="s">
        <v>79</v>
      </c>
      <c s="34" t="s">
        <v>2039</v>
      </c>
      <c s="35" t="s">
        <v>2040</v>
      </c>
      <c s="6" t="s">
        <v>2041</v>
      </c>
      <c s="36" t="s">
        <v>407</v>
      </c>
      <c s="37">
        <v>39.353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408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02">
      <c r="A29" t="s">
        <v>58</v>
      </c>
      <c r="E29" s="39" t="s">
        <v>410</v>
      </c>
    </row>
    <row r="30" spans="1:16" ht="25.5">
      <c r="A30" t="s">
        <v>49</v>
      </c>
      <c s="34" t="s">
        <v>60</v>
      </c>
      <c s="34" t="s">
        <v>2205</v>
      </c>
      <c s="35" t="s">
        <v>2206</v>
      </c>
      <c s="6" t="s">
        <v>2207</v>
      </c>
      <c s="36" t="s">
        <v>407</v>
      </c>
      <c s="37">
        <v>471.545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408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02">
      <c r="A33" t="s">
        <v>58</v>
      </c>
      <c r="E33" s="39" t="s">
        <v>410</v>
      </c>
    </row>
    <row r="34" spans="1:16" ht="25.5">
      <c r="A34" t="s">
        <v>49</v>
      </c>
      <c s="34" t="s">
        <v>70</v>
      </c>
      <c s="34" t="s">
        <v>2466</v>
      </c>
      <c s="35" t="s">
        <v>2467</v>
      </c>
      <c s="6" t="s">
        <v>2468</v>
      </c>
      <c s="36" t="s">
        <v>407</v>
      </c>
      <c s="37">
        <v>2.013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408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02">
      <c r="A37" t="s">
        <v>58</v>
      </c>
      <c r="E37" s="39" t="s">
        <v>410</v>
      </c>
    </row>
    <row r="38" spans="1:16" ht="25.5">
      <c r="A38" t="s">
        <v>49</v>
      </c>
      <c s="34" t="s">
        <v>86</v>
      </c>
      <c s="34" t="s">
        <v>2471</v>
      </c>
      <c s="35" t="s">
        <v>2472</v>
      </c>
      <c s="6" t="s">
        <v>2473</v>
      </c>
      <c s="36" t="s">
        <v>407</v>
      </c>
      <c s="37">
        <v>27.517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408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02">
      <c r="A41" t="s">
        <v>58</v>
      </c>
      <c r="E41" s="39" t="s">
        <v>410</v>
      </c>
    </row>
    <row r="42" spans="1:16" ht="12.75">
      <c r="A42" t="s">
        <v>49</v>
      </c>
      <c s="34" t="s">
        <v>89</v>
      </c>
      <c s="34" t="s">
        <v>412</v>
      </c>
      <c s="35" t="s">
        <v>413</v>
      </c>
      <c s="6" t="s">
        <v>414</v>
      </c>
      <c s="36" t="s">
        <v>407</v>
      </c>
      <c s="37">
        <v>0.23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408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02">
      <c r="A45" t="s">
        <v>58</v>
      </c>
      <c r="E45" s="39" t="s">
        <v>410</v>
      </c>
    </row>
    <row r="46" spans="1:16" ht="25.5">
      <c r="A46" t="s">
        <v>49</v>
      </c>
      <c s="34" t="s">
        <v>92</v>
      </c>
      <c s="34" t="s">
        <v>404</v>
      </c>
      <c s="35" t="s">
        <v>405</v>
      </c>
      <c s="6" t="s">
        <v>406</v>
      </c>
      <c s="36" t="s">
        <v>407</v>
      </c>
      <c s="37">
        <v>42.858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408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02">
      <c r="A49" t="s">
        <v>58</v>
      </c>
      <c r="E49" s="39" t="s">
        <v>410</v>
      </c>
    </row>
    <row r="50" spans="1:16" ht="25.5">
      <c r="A50" t="s">
        <v>49</v>
      </c>
      <c s="34" t="s">
        <v>96</v>
      </c>
      <c s="34" t="s">
        <v>1174</v>
      </c>
      <c s="35" t="s">
        <v>1175</v>
      </c>
      <c s="6" t="s">
        <v>1176</v>
      </c>
      <c s="36" t="s">
        <v>407</v>
      </c>
      <c s="37">
        <v>0.06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408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02">
      <c r="A53" t="s">
        <v>58</v>
      </c>
      <c r="E53" s="39" t="s">
        <v>410</v>
      </c>
    </row>
    <row r="54" spans="1:16" ht="25.5">
      <c r="A54" t="s">
        <v>49</v>
      </c>
      <c s="34" t="s">
        <v>99</v>
      </c>
      <c s="34" t="s">
        <v>2043</v>
      </c>
      <c s="35" t="s">
        <v>2044</v>
      </c>
      <c s="6" t="s">
        <v>2045</v>
      </c>
      <c s="36" t="s">
        <v>407</v>
      </c>
      <c s="37">
        <v>42.93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408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02">
      <c r="A57" t="s">
        <v>58</v>
      </c>
      <c r="E57" s="39" t="s">
        <v>410</v>
      </c>
    </row>
    <row r="58" spans="1:16" ht="25.5">
      <c r="A58" t="s">
        <v>49</v>
      </c>
      <c s="34" t="s">
        <v>102</v>
      </c>
      <c s="34" t="s">
        <v>2623</v>
      </c>
      <c s="35" t="s">
        <v>2624</v>
      </c>
      <c s="6" t="s">
        <v>2625</v>
      </c>
      <c s="36" t="s">
        <v>407</v>
      </c>
      <c s="37">
        <v>1.46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408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02">
      <c r="A61" t="s">
        <v>58</v>
      </c>
      <c r="E61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COUNTIFS(L8:L308,"=0",A8:A308,"P")+COUNTIFS(L8:L308,"",A8:A308,"P")+SUM(Q8:Q308)</f>
      </c>
    </row>
    <row r="8" spans="1:13" ht="25.5">
      <c r="A8" t="s">
        <v>44</v>
      </c>
      <c r="C8" s="28" t="s">
        <v>797</v>
      </c>
      <c r="E8" s="30" t="s">
        <v>796</v>
      </c>
      <c r="J8" s="29">
        <f>0+J9+J78+J303</f>
      </c>
      <c s="29">
        <f>0+K9+K78+K303</f>
      </c>
      <c s="29">
        <f>0+L9+L78+L303</f>
      </c>
      <c s="29">
        <f>0+M9+M78+M303</f>
      </c>
    </row>
    <row r="9" spans="1:13" ht="12.75">
      <c r="A9" t="s">
        <v>46</v>
      </c>
      <c r="C9" s="31" t="s">
        <v>62</v>
      </c>
      <c r="E9" s="33" t="s">
        <v>418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12.75">
      <c r="A10" t="s">
        <v>49</v>
      </c>
      <c s="34" t="s">
        <v>62</v>
      </c>
      <c s="34" t="s">
        <v>798</v>
      </c>
      <c s="35" t="s">
        <v>5</v>
      </c>
      <c s="6" t="s">
        <v>420</v>
      </c>
      <c s="36" t="s">
        <v>243</v>
      </c>
      <c s="37">
        <v>100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799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800</v>
      </c>
    </row>
    <row r="14" spans="1:16" ht="25.5">
      <c r="A14" t="s">
        <v>49</v>
      </c>
      <c s="34" t="s">
        <v>27</v>
      </c>
      <c s="34" t="s">
        <v>450</v>
      </c>
      <c s="35" t="s">
        <v>5</v>
      </c>
      <c s="6" t="s">
        <v>451</v>
      </c>
      <c s="36" t="s">
        <v>74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67</v>
      </c>
    </row>
    <row r="18" spans="1:16" ht="12.75">
      <c r="A18" t="s">
        <v>49</v>
      </c>
      <c s="34" t="s">
        <v>26</v>
      </c>
      <c s="34" t="s">
        <v>690</v>
      </c>
      <c s="35" t="s">
        <v>5</v>
      </c>
      <c s="6" t="s">
        <v>691</v>
      </c>
      <c s="36" t="s">
        <v>427</v>
      </c>
      <c s="37">
        <v>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75</v>
      </c>
      <c s="34" t="s">
        <v>801</v>
      </c>
      <c s="35" t="s">
        <v>5</v>
      </c>
      <c s="6" t="s">
        <v>802</v>
      </c>
      <c s="36" t="s">
        <v>427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67</v>
      </c>
    </row>
    <row r="26" spans="1:16" ht="12.75">
      <c r="A26" t="s">
        <v>49</v>
      </c>
      <c s="34" t="s">
        <v>79</v>
      </c>
      <c s="34" t="s">
        <v>439</v>
      </c>
      <c s="35" t="s">
        <v>5</v>
      </c>
      <c s="6" t="s">
        <v>440</v>
      </c>
      <c s="36" t="s">
        <v>243</v>
      </c>
      <c s="37">
        <v>100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67</v>
      </c>
    </row>
    <row r="30" spans="1:16" ht="12.75">
      <c r="A30" t="s">
        <v>49</v>
      </c>
      <c s="34" t="s">
        <v>60</v>
      </c>
      <c s="34" t="s">
        <v>433</v>
      </c>
      <c s="35" t="s">
        <v>5</v>
      </c>
      <c s="6" t="s">
        <v>434</v>
      </c>
      <c s="36" t="s">
        <v>427</v>
      </c>
      <c s="37">
        <v>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67</v>
      </c>
    </row>
    <row r="34" spans="1:16" ht="25.5">
      <c r="A34" t="s">
        <v>49</v>
      </c>
      <c s="34" t="s">
        <v>70</v>
      </c>
      <c s="34" t="s">
        <v>701</v>
      </c>
      <c s="35" t="s">
        <v>5</v>
      </c>
      <c s="6" t="s">
        <v>702</v>
      </c>
      <c s="36" t="s">
        <v>74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67</v>
      </c>
    </row>
    <row r="38" spans="1:16" ht="25.5">
      <c r="A38" t="s">
        <v>49</v>
      </c>
      <c s="34" t="s">
        <v>86</v>
      </c>
      <c s="34" t="s">
        <v>803</v>
      </c>
      <c s="35" t="s">
        <v>5</v>
      </c>
      <c s="6" t="s">
        <v>804</v>
      </c>
      <c s="36" t="s">
        <v>421</v>
      </c>
      <c s="37">
        <v>0.3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89.25">
      <c r="A41" t="s">
        <v>58</v>
      </c>
      <c r="E41" s="39" t="s">
        <v>805</v>
      </c>
    </row>
    <row r="42" spans="1:16" ht="12.75">
      <c r="A42" t="s">
        <v>49</v>
      </c>
      <c s="34" t="s">
        <v>89</v>
      </c>
      <c s="34" t="s">
        <v>806</v>
      </c>
      <c s="35" t="s">
        <v>5</v>
      </c>
      <c s="6" t="s">
        <v>469</v>
      </c>
      <c s="36" t="s">
        <v>421</v>
      </c>
      <c s="37">
        <v>0.1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800</v>
      </c>
    </row>
    <row r="46" spans="1:16" ht="12.75">
      <c r="A46" t="s">
        <v>49</v>
      </c>
      <c s="34" t="s">
        <v>92</v>
      </c>
      <c s="34" t="s">
        <v>807</v>
      </c>
      <c s="35" t="s">
        <v>5</v>
      </c>
      <c s="6" t="s">
        <v>697</v>
      </c>
      <c s="36" t="s">
        <v>74</v>
      </c>
      <c s="37">
        <v>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89.25">
      <c r="A49" t="s">
        <v>58</v>
      </c>
      <c r="E49" s="39" t="s">
        <v>698</v>
      </c>
    </row>
    <row r="50" spans="1:16" ht="12.75">
      <c r="A50" t="s">
        <v>49</v>
      </c>
      <c s="34" t="s">
        <v>96</v>
      </c>
      <c s="34" t="s">
        <v>383</v>
      </c>
      <c s="35" t="s">
        <v>5</v>
      </c>
      <c s="6" t="s">
        <v>384</v>
      </c>
      <c s="36" t="s">
        <v>243</v>
      </c>
      <c s="37">
        <v>350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67</v>
      </c>
    </row>
    <row r="54" spans="1:16" ht="25.5">
      <c r="A54" t="s">
        <v>49</v>
      </c>
      <c s="34" t="s">
        <v>99</v>
      </c>
      <c s="34" t="s">
        <v>442</v>
      </c>
      <c s="35" t="s">
        <v>5</v>
      </c>
      <c s="6" t="s">
        <v>443</v>
      </c>
      <c s="36" t="s">
        <v>74</v>
      </c>
      <c s="37">
        <v>18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67</v>
      </c>
    </row>
    <row r="58" spans="1:16" ht="12.75">
      <c r="A58" t="s">
        <v>49</v>
      </c>
      <c s="34" t="s">
        <v>102</v>
      </c>
      <c s="34" t="s">
        <v>705</v>
      </c>
      <c s="35" t="s">
        <v>5</v>
      </c>
      <c s="6" t="s">
        <v>706</v>
      </c>
      <c s="36" t="s">
        <v>74</v>
      </c>
      <c s="37">
        <v>120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67</v>
      </c>
    </row>
    <row r="62" spans="1:16" ht="12.75">
      <c r="A62" t="s">
        <v>49</v>
      </c>
      <c s="34" t="s">
        <v>105</v>
      </c>
      <c s="34" t="s">
        <v>707</v>
      </c>
      <c s="35" t="s">
        <v>5</v>
      </c>
      <c s="6" t="s">
        <v>708</v>
      </c>
      <c s="36" t="s">
        <v>74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67</v>
      </c>
    </row>
    <row r="66" spans="1:16" ht="12.75">
      <c r="A66" t="s">
        <v>49</v>
      </c>
      <c s="34" t="s">
        <v>108</v>
      </c>
      <c s="34" t="s">
        <v>808</v>
      </c>
      <c s="35" t="s">
        <v>5</v>
      </c>
      <c s="6" t="s">
        <v>809</v>
      </c>
      <c s="36" t="s">
        <v>74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89.25">
      <c r="A69" t="s">
        <v>58</v>
      </c>
      <c r="E69" s="39" t="s">
        <v>810</v>
      </c>
    </row>
    <row r="70" spans="1:16" ht="12.75">
      <c r="A70" t="s">
        <v>49</v>
      </c>
      <c s="34" t="s">
        <v>111</v>
      </c>
      <c s="34" t="s">
        <v>368</v>
      </c>
      <c s="35" t="s">
        <v>5</v>
      </c>
      <c s="6" t="s">
        <v>369</v>
      </c>
      <c s="36" t="s">
        <v>243</v>
      </c>
      <c s="37">
        <v>150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66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67</v>
      </c>
    </row>
    <row r="74" spans="1:16" ht="12.75">
      <c r="A74" t="s">
        <v>49</v>
      </c>
      <c s="34" t="s">
        <v>114</v>
      </c>
      <c s="34" t="s">
        <v>436</v>
      </c>
      <c s="35" t="s">
        <v>5</v>
      </c>
      <c s="6" t="s">
        <v>437</v>
      </c>
      <c s="36" t="s">
        <v>243</v>
      </c>
      <c s="37">
        <v>200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66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67</v>
      </c>
    </row>
    <row r="78" spans="1:13" ht="12.75">
      <c r="A78" t="s">
        <v>46</v>
      </c>
      <c r="C78" s="31" t="s">
        <v>27</v>
      </c>
      <c r="E78" s="33" t="s">
        <v>472</v>
      </c>
      <c r="J78" s="32">
        <f>0</f>
      </c>
      <c s="32">
        <f>0</f>
      </c>
      <c s="32">
        <f>0+L79+L83+L87+L91+L95+L99+L103+L107+L111+L115+L119+L123+L127+L131+L135+L139+L143+L147+L151+L155+L159+L163+L167+L171+L175+L179+L183+L187+L191+L195+L199+L203+L207+L211+L215+L219+L223+L227+L231+L235+L239+L243+L247+L251+L255+L259+L263+L267+L271+L275+L279+L283+L287+L291+L295+L299</f>
      </c>
      <c s="32">
        <f>0+M79+M83+M87+M91+M95+M99+M103+M107+M111+M115+M119+M123+M127+M131+M135+M139+M143+M147+M151+M155+M159+M163+M167+M171+M175+M179+M183+M187+M191+M195+M199+M203+M207+M211+M215+M219+M223+M227+M231+M235+M239+M243+M247+M251+M255+M259+M263+M267+M271+M275+M279+M283+M287+M291+M295+M299</f>
      </c>
    </row>
    <row r="79" spans="1:16" ht="12.75">
      <c r="A79" t="s">
        <v>49</v>
      </c>
      <c s="34" t="s">
        <v>117</v>
      </c>
      <c s="34" t="s">
        <v>811</v>
      </c>
      <c s="35" t="s">
        <v>5</v>
      </c>
      <c s="6" t="s">
        <v>812</v>
      </c>
      <c s="36" t="s">
        <v>74</v>
      </c>
      <c s="37">
        <v>17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57</v>
      </c>
    </row>
    <row r="82" spans="1:5" ht="12.75">
      <c r="A82" t="s">
        <v>58</v>
      </c>
      <c r="E82" s="39" t="s">
        <v>67</v>
      </c>
    </row>
    <row r="83" spans="1:16" ht="12.75">
      <c r="A83" t="s">
        <v>49</v>
      </c>
      <c s="34" t="s">
        <v>120</v>
      </c>
      <c s="34" t="s">
        <v>813</v>
      </c>
      <c s="35" t="s">
        <v>5</v>
      </c>
      <c s="6" t="s">
        <v>814</v>
      </c>
      <c s="36" t="s">
        <v>74</v>
      </c>
      <c s="37">
        <v>17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66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57</v>
      </c>
    </row>
    <row r="86" spans="1:5" ht="12.75">
      <c r="A86" t="s">
        <v>58</v>
      </c>
      <c r="E86" s="39" t="s">
        <v>67</v>
      </c>
    </row>
    <row r="87" spans="1:16" ht="12.75">
      <c r="A87" t="s">
        <v>49</v>
      </c>
      <c s="34" t="s">
        <v>123</v>
      </c>
      <c s="34" t="s">
        <v>815</v>
      </c>
      <c s="35" t="s">
        <v>5</v>
      </c>
      <c s="6" t="s">
        <v>816</v>
      </c>
      <c s="36" t="s">
        <v>74</v>
      </c>
      <c s="37">
        <v>17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66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67</v>
      </c>
    </row>
    <row r="91" spans="1:16" ht="12.75">
      <c r="A91" t="s">
        <v>49</v>
      </c>
      <c s="34" t="s">
        <v>126</v>
      </c>
      <c s="34" t="s">
        <v>817</v>
      </c>
      <c s="35" t="s">
        <v>5</v>
      </c>
      <c s="6" t="s">
        <v>818</v>
      </c>
      <c s="36" t="s">
        <v>74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67</v>
      </c>
    </row>
    <row r="95" spans="1:16" ht="12.75">
      <c r="A95" t="s">
        <v>49</v>
      </c>
      <c s="34" t="s">
        <v>129</v>
      </c>
      <c s="34" t="s">
        <v>819</v>
      </c>
      <c s="35" t="s">
        <v>5</v>
      </c>
      <c s="6" t="s">
        <v>820</v>
      </c>
      <c s="36" t="s">
        <v>74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66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67</v>
      </c>
    </row>
    <row r="99" spans="1:16" ht="25.5">
      <c r="A99" t="s">
        <v>49</v>
      </c>
      <c s="34" t="s">
        <v>132</v>
      </c>
      <c s="34" t="s">
        <v>821</v>
      </c>
      <c s="35" t="s">
        <v>5</v>
      </c>
      <c s="6" t="s">
        <v>822</v>
      </c>
      <c s="36" t="s">
        <v>74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66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67</v>
      </c>
    </row>
    <row r="103" spans="1:16" ht="12.75">
      <c r="A103" t="s">
        <v>49</v>
      </c>
      <c s="34" t="s">
        <v>135</v>
      </c>
      <c s="34" t="s">
        <v>823</v>
      </c>
      <c s="35" t="s">
        <v>5</v>
      </c>
      <c s="6" t="s">
        <v>824</v>
      </c>
      <c s="36" t="s">
        <v>74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66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67</v>
      </c>
    </row>
    <row r="107" spans="1:16" ht="12.75">
      <c r="A107" t="s">
        <v>49</v>
      </c>
      <c s="34" t="s">
        <v>138</v>
      </c>
      <c s="34" t="s">
        <v>825</v>
      </c>
      <c s="35" t="s">
        <v>5</v>
      </c>
      <c s="6" t="s">
        <v>826</v>
      </c>
      <c s="36" t="s">
        <v>74</v>
      </c>
      <c s="37">
        <v>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66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67</v>
      </c>
    </row>
    <row r="111" spans="1:16" ht="12.75">
      <c r="A111" t="s">
        <v>49</v>
      </c>
      <c s="34" t="s">
        <v>141</v>
      </c>
      <c s="34" t="s">
        <v>827</v>
      </c>
      <c s="35" t="s">
        <v>5</v>
      </c>
      <c s="6" t="s">
        <v>828</v>
      </c>
      <c s="36" t="s">
        <v>74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800</v>
      </c>
    </row>
    <row r="115" spans="1:16" ht="25.5">
      <c r="A115" t="s">
        <v>49</v>
      </c>
      <c s="34" t="s">
        <v>145</v>
      </c>
      <c s="34" t="s">
        <v>829</v>
      </c>
      <c s="35" t="s">
        <v>5</v>
      </c>
      <c s="6" t="s">
        <v>830</v>
      </c>
      <c s="36" t="s">
        <v>74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800</v>
      </c>
    </row>
    <row r="119" spans="1:16" ht="25.5">
      <c r="A119" t="s">
        <v>49</v>
      </c>
      <c s="34" t="s">
        <v>148</v>
      </c>
      <c s="34" t="s">
        <v>831</v>
      </c>
      <c s="35" t="s">
        <v>5</v>
      </c>
      <c s="6" t="s">
        <v>832</v>
      </c>
      <c s="36" t="s">
        <v>74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800</v>
      </c>
    </row>
    <row r="123" spans="1:16" ht="25.5">
      <c r="A123" t="s">
        <v>49</v>
      </c>
      <c s="34" t="s">
        <v>151</v>
      </c>
      <c s="34" t="s">
        <v>833</v>
      </c>
      <c s="35" t="s">
        <v>5</v>
      </c>
      <c s="6" t="s">
        <v>834</v>
      </c>
      <c s="36" t="s">
        <v>74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2.75">
      <c r="A126" t="s">
        <v>58</v>
      </c>
      <c r="E126" s="39" t="s">
        <v>800</v>
      </c>
    </row>
    <row r="127" spans="1:16" ht="12.75">
      <c r="A127" t="s">
        <v>49</v>
      </c>
      <c s="34" t="s">
        <v>154</v>
      </c>
      <c s="34" t="s">
        <v>835</v>
      </c>
      <c s="35" t="s">
        <v>5</v>
      </c>
      <c s="6" t="s">
        <v>836</v>
      </c>
      <c s="36" t="s">
        <v>74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66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67</v>
      </c>
    </row>
    <row r="131" spans="1:16" ht="25.5">
      <c r="A131" t="s">
        <v>49</v>
      </c>
      <c s="34" t="s">
        <v>157</v>
      </c>
      <c s="34" t="s">
        <v>837</v>
      </c>
      <c s="35" t="s">
        <v>5</v>
      </c>
      <c s="6" t="s">
        <v>838</v>
      </c>
      <c s="36" t="s">
        <v>74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800</v>
      </c>
    </row>
    <row r="135" spans="1:16" ht="12.75">
      <c r="A135" t="s">
        <v>49</v>
      </c>
      <c s="34" t="s">
        <v>160</v>
      </c>
      <c s="34" t="s">
        <v>219</v>
      </c>
      <c s="35" t="s">
        <v>5</v>
      </c>
      <c s="6" t="s">
        <v>220</v>
      </c>
      <c s="36" t="s">
        <v>74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66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67</v>
      </c>
    </row>
    <row r="139" spans="1:16" ht="12.75">
      <c r="A139" t="s">
        <v>49</v>
      </c>
      <c s="34" t="s">
        <v>163</v>
      </c>
      <c s="34" t="s">
        <v>655</v>
      </c>
      <c s="35" t="s">
        <v>5</v>
      </c>
      <c s="6" t="s">
        <v>656</v>
      </c>
      <c s="36" t="s">
        <v>74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66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67</v>
      </c>
    </row>
    <row r="143" spans="1:16" ht="12.75">
      <c r="A143" t="s">
        <v>49</v>
      </c>
      <c s="34" t="s">
        <v>166</v>
      </c>
      <c s="34" t="s">
        <v>658</v>
      </c>
      <c s="35" t="s">
        <v>5</v>
      </c>
      <c s="6" t="s">
        <v>659</v>
      </c>
      <c s="36" t="s">
        <v>74</v>
      </c>
      <c s="37">
        <v>4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66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67</v>
      </c>
    </row>
    <row r="147" spans="1:16" ht="12.75">
      <c r="A147" t="s">
        <v>49</v>
      </c>
      <c s="34" t="s">
        <v>169</v>
      </c>
      <c s="34" t="s">
        <v>618</v>
      </c>
      <c s="35" t="s">
        <v>5</v>
      </c>
      <c s="6" t="s">
        <v>619</v>
      </c>
      <c s="36" t="s">
        <v>74</v>
      </c>
      <c s="37">
        <v>20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66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67</v>
      </c>
    </row>
    <row r="151" spans="1:16" ht="12.75">
      <c r="A151" t="s">
        <v>49</v>
      </c>
      <c s="34" t="s">
        <v>172</v>
      </c>
      <c s="34" t="s">
        <v>839</v>
      </c>
      <c s="35" t="s">
        <v>5</v>
      </c>
      <c s="6" t="s">
        <v>840</v>
      </c>
      <c s="36" t="s">
        <v>74</v>
      </c>
      <c s="37">
        <v>20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66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67</v>
      </c>
    </row>
    <row r="155" spans="1:16" ht="12.75">
      <c r="A155" t="s">
        <v>49</v>
      </c>
      <c s="34" t="s">
        <v>175</v>
      </c>
      <c s="34" t="s">
        <v>630</v>
      </c>
      <c s="35" t="s">
        <v>5</v>
      </c>
      <c s="6" t="s">
        <v>631</v>
      </c>
      <c s="36" t="s">
        <v>243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66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67</v>
      </c>
    </row>
    <row r="159" spans="1:16" ht="12.75">
      <c r="A159" t="s">
        <v>49</v>
      </c>
      <c s="34" t="s">
        <v>178</v>
      </c>
      <c s="34" t="s">
        <v>633</v>
      </c>
      <c s="35" t="s">
        <v>5</v>
      </c>
      <c s="6" t="s">
        <v>634</v>
      </c>
      <c s="36" t="s">
        <v>243</v>
      </c>
      <c s="37">
        <v>3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66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67</v>
      </c>
    </row>
    <row r="163" spans="1:16" ht="12.75">
      <c r="A163" t="s">
        <v>49</v>
      </c>
      <c s="34" t="s">
        <v>181</v>
      </c>
      <c s="34" t="s">
        <v>841</v>
      </c>
      <c s="35" t="s">
        <v>5</v>
      </c>
      <c s="6" t="s">
        <v>842</v>
      </c>
      <c s="36" t="s">
        <v>74</v>
      </c>
      <c s="37">
        <v>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66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67</v>
      </c>
    </row>
    <row r="167" spans="1:16" ht="25.5">
      <c r="A167" t="s">
        <v>49</v>
      </c>
      <c s="34" t="s">
        <v>185</v>
      </c>
      <c s="34" t="s">
        <v>843</v>
      </c>
      <c s="35" t="s">
        <v>5</v>
      </c>
      <c s="6" t="s">
        <v>844</v>
      </c>
      <c s="36" t="s">
        <v>243</v>
      </c>
      <c s="37">
        <v>50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66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67</v>
      </c>
    </row>
    <row r="171" spans="1:16" ht="12.75">
      <c r="A171" t="s">
        <v>49</v>
      </c>
      <c s="34" t="s">
        <v>189</v>
      </c>
      <c s="34" t="s">
        <v>768</v>
      </c>
      <c s="35" t="s">
        <v>5</v>
      </c>
      <c s="6" t="s">
        <v>769</v>
      </c>
      <c s="36" t="s">
        <v>208</v>
      </c>
      <c s="37">
        <v>4.8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66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67</v>
      </c>
    </row>
    <row r="175" spans="1:16" ht="12.75">
      <c r="A175" t="s">
        <v>49</v>
      </c>
      <c s="34" t="s">
        <v>193</v>
      </c>
      <c s="34" t="s">
        <v>206</v>
      </c>
      <c s="35" t="s">
        <v>5</v>
      </c>
      <c s="6" t="s">
        <v>207</v>
      </c>
      <c s="36" t="s">
        <v>208</v>
      </c>
      <c s="37">
        <v>4.8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66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67</v>
      </c>
    </row>
    <row r="179" spans="1:16" ht="25.5">
      <c r="A179" t="s">
        <v>49</v>
      </c>
      <c s="34" t="s">
        <v>196</v>
      </c>
      <c s="34" t="s">
        <v>845</v>
      </c>
      <c s="35" t="s">
        <v>5</v>
      </c>
      <c s="6" t="s">
        <v>846</v>
      </c>
      <c s="36" t="s">
        <v>243</v>
      </c>
      <c s="37">
        <v>300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66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67</v>
      </c>
    </row>
    <row r="183" spans="1:16" ht="25.5">
      <c r="A183" t="s">
        <v>49</v>
      </c>
      <c s="34" t="s">
        <v>199</v>
      </c>
      <c s="34" t="s">
        <v>847</v>
      </c>
      <c s="35" t="s">
        <v>5</v>
      </c>
      <c s="6" t="s">
        <v>848</v>
      </c>
      <c s="36" t="s">
        <v>243</v>
      </c>
      <c s="37">
        <v>50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66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67</v>
      </c>
    </row>
    <row r="187" spans="1:16" ht="12.75">
      <c r="A187" t="s">
        <v>49</v>
      </c>
      <c s="34" t="s">
        <v>202</v>
      </c>
      <c s="34" t="s">
        <v>849</v>
      </c>
      <c s="35" t="s">
        <v>5</v>
      </c>
      <c s="6" t="s">
        <v>850</v>
      </c>
      <c s="36" t="s">
        <v>243</v>
      </c>
      <c s="37">
        <v>30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66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67</v>
      </c>
    </row>
    <row r="191" spans="1:16" ht="25.5">
      <c r="A191" t="s">
        <v>49</v>
      </c>
      <c s="34" t="s">
        <v>205</v>
      </c>
      <c s="34" t="s">
        <v>592</v>
      </c>
      <c s="35" t="s">
        <v>5</v>
      </c>
      <c s="6" t="s">
        <v>593</v>
      </c>
      <c s="36" t="s">
        <v>243</v>
      </c>
      <c s="37">
        <v>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66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67</v>
      </c>
    </row>
    <row r="195" spans="1:16" ht="12.75">
      <c r="A195" t="s">
        <v>49</v>
      </c>
      <c s="34" t="s">
        <v>209</v>
      </c>
      <c s="34" t="s">
        <v>851</v>
      </c>
      <c s="35" t="s">
        <v>5</v>
      </c>
      <c s="6" t="s">
        <v>852</v>
      </c>
      <c s="36" t="s">
        <v>74</v>
      </c>
      <c s="37">
        <v>17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66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67</v>
      </c>
    </row>
    <row r="199" spans="1:16" ht="12.75">
      <c r="A199" t="s">
        <v>49</v>
      </c>
      <c s="34" t="s">
        <v>212</v>
      </c>
      <c s="34" t="s">
        <v>853</v>
      </c>
      <c s="35" t="s">
        <v>5</v>
      </c>
      <c s="6" t="s">
        <v>854</v>
      </c>
      <c s="36" t="s">
        <v>74</v>
      </c>
      <c s="37">
        <v>17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66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67</v>
      </c>
    </row>
    <row r="203" spans="1:16" ht="12.75">
      <c r="A203" t="s">
        <v>49</v>
      </c>
      <c s="34" t="s">
        <v>215</v>
      </c>
      <c s="34" t="s">
        <v>855</v>
      </c>
      <c s="35" t="s">
        <v>5</v>
      </c>
      <c s="6" t="s">
        <v>856</v>
      </c>
      <c s="36" t="s">
        <v>74</v>
      </c>
      <c s="37">
        <v>9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800</v>
      </c>
    </row>
    <row r="207" spans="1:16" ht="12.75">
      <c r="A207" t="s">
        <v>49</v>
      </c>
      <c s="34" t="s">
        <v>218</v>
      </c>
      <c s="34" t="s">
        <v>857</v>
      </c>
      <c s="35" t="s">
        <v>5</v>
      </c>
      <c s="6" t="s">
        <v>858</v>
      </c>
      <c s="36" t="s">
        <v>74</v>
      </c>
      <c s="37">
        <v>17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91.25">
      <c r="A210" t="s">
        <v>58</v>
      </c>
      <c r="E210" s="39" t="s">
        <v>859</v>
      </c>
    </row>
    <row r="211" spans="1:16" ht="12.75">
      <c r="A211" t="s">
        <v>49</v>
      </c>
      <c s="34" t="s">
        <v>221</v>
      </c>
      <c s="34" t="s">
        <v>860</v>
      </c>
      <c s="35" t="s">
        <v>5</v>
      </c>
      <c s="6" t="s">
        <v>861</v>
      </c>
      <c s="36" t="s">
        <v>74</v>
      </c>
      <c s="37">
        <v>17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66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67</v>
      </c>
    </row>
    <row r="215" spans="1:16" ht="12.75">
      <c r="A215" t="s">
        <v>49</v>
      </c>
      <c s="34" t="s">
        <v>224</v>
      </c>
      <c s="34" t="s">
        <v>862</v>
      </c>
      <c s="35" t="s">
        <v>5</v>
      </c>
      <c s="6" t="s">
        <v>863</v>
      </c>
      <c s="36" t="s">
        <v>74</v>
      </c>
      <c s="37">
        <v>77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66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67</v>
      </c>
    </row>
    <row r="219" spans="1:16" ht="25.5">
      <c r="A219" t="s">
        <v>49</v>
      </c>
      <c s="34" t="s">
        <v>227</v>
      </c>
      <c s="34" t="s">
        <v>596</v>
      </c>
      <c s="35" t="s">
        <v>5</v>
      </c>
      <c s="6" t="s">
        <v>597</v>
      </c>
      <c s="36" t="s">
        <v>74</v>
      </c>
      <c s="37">
        <v>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66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67</v>
      </c>
    </row>
    <row r="223" spans="1:16" ht="25.5">
      <c r="A223" t="s">
        <v>49</v>
      </c>
      <c s="34" t="s">
        <v>230</v>
      </c>
      <c s="34" t="s">
        <v>864</v>
      </c>
      <c s="35" t="s">
        <v>5</v>
      </c>
      <c s="6" t="s">
        <v>865</v>
      </c>
      <c s="36" t="s">
        <v>74</v>
      </c>
      <c s="37">
        <v>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66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67</v>
      </c>
    </row>
    <row r="227" spans="1:16" ht="12.75">
      <c r="A227" t="s">
        <v>49</v>
      </c>
      <c s="34" t="s">
        <v>234</v>
      </c>
      <c s="34" t="s">
        <v>339</v>
      </c>
      <c s="35" t="s">
        <v>5</v>
      </c>
      <c s="6" t="s">
        <v>340</v>
      </c>
      <c s="36" t="s">
        <v>74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66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67</v>
      </c>
    </row>
    <row r="231" spans="1:16" ht="25.5">
      <c r="A231" t="s">
        <v>49</v>
      </c>
      <c s="34" t="s">
        <v>237</v>
      </c>
      <c s="34" t="s">
        <v>866</v>
      </c>
      <c s="35" t="s">
        <v>5</v>
      </c>
      <c s="6" t="s">
        <v>867</v>
      </c>
      <c s="36" t="s">
        <v>74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66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67</v>
      </c>
    </row>
    <row r="235" spans="1:16" ht="12.75">
      <c r="A235" t="s">
        <v>49</v>
      </c>
      <c s="34" t="s">
        <v>240</v>
      </c>
      <c s="34" t="s">
        <v>345</v>
      </c>
      <c s="35" t="s">
        <v>5</v>
      </c>
      <c s="6" t="s">
        <v>346</v>
      </c>
      <c s="36" t="s">
        <v>74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66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67</v>
      </c>
    </row>
    <row r="239" spans="1:16" ht="12.75">
      <c r="A239" t="s">
        <v>49</v>
      </c>
      <c s="34" t="s">
        <v>244</v>
      </c>
      <c s="34" t="s">
        <v>377</v>
      </c>
      <c s="35" t="s">
        <v>5</v>
      </c>
      <c s="6" t="s">
        <v>378</v>
      </c>
      <c s="36" t="s">
        <v>65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66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67</v>
      </c>
    </row>
    <row r="243" spans="1:16" ht="12.75">
      <c r="A243" t="s">
        <v>49</v>
      </c>
      <c s="34" t="s">
        <v>247</v>
      </c>
      <c s="34" t="s">
        <v>868</v>
      </c>
      <c s="35" t="s">
        <v>5</v>
      </c>
      <c s="6" t="s">
        <v>869</v>
      </c>
      <c s="36" t="s">
        <v>65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66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67</v>
      </c>
    </row>
    <row r="247" spans="1:16" ht="12.75">
      <c r="A247" t="s">
        <v>49</v>
      </c>
      <c s="34" t="s">
        <v>250</v>
      </c>
      <c s="34" t="s">
        <v>380</v>
      </c>
      <c s="35" t="s">
        <v>5</v>
      </c>
      <c s="6" t="s">
        <v>381</v>
      </c>
      <c s="36" t="s">
        <v>74</v>
      </c>
      <c s="37">
        <v>10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66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67</v>
      </c>
    </row>
    <row r="251" spans="1:16" ht="25.5">
      <c r="A251" t="s">
        <v>49</v>
      </c>
      <c s="34" t="s">
        <v>253</v>
      </c>
      <c s="34" t="s">
        <v>442</v>
      </c>
      <c s="35" t="s">
        <v>5</v>
      </c>
      <c s="6" t="s">
        <v>443</v>
      </c>
      <c s="36" t="s">
        <v>74</v>
      </c>
      <c s="37">
        <v>12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66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67</v>
      </c>
    </row>
    <row r="255" spans="1:16" ht="12.75">
      <c r="A255" t="s">
        <v>49</v>
      </c>
      <c s="34" t="s">
        <v>256</v>
      </c>
      <c s="34" t="s">
        <v>870</v>
      </c>
      <c s="35" t="s">
        <v>5</v>
      </c>
      <c s="6" t="s">
        <v>871</v>
      </c>
      <c s="36" t="s">
        <v>74</v>
      </c>
      <c s="37">
        <v>4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66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67</v>
      </c>
    </row>
    <row r="259" spans="1:16" ht="12.75">
      <c r="A259" t="s">
        <v>49</v>
      </c>
      <c s="34" t="s">
        <v>259</v>
      </c>
      <c s="34" t="s">
        <v>872</v>
      </c>
      <c s="35" t="s">
        <v>5</v>
      </c>
      <c s="6" t="s">
        <v>873</v>
      </c>
      <c s="36" t="s">
        <v>74</v>
      </c>
      <c s="37">
        <v>17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800</v>
      </c>
    </row>
    <row r="263" spans="1:16" ht="25.5">
      <c r="A263" t="s">
        <v>49</v>
      </c>
      <c s="34" t="s">
        <v>262</v>
      </c>
      <c s="34" t="s">
        <v>874</v>
      </c>
      <c s="35" t="s">
        <v>5</v>
      </c>
      <c s="6" t="s">
        <v>875</v>
      </c>
      <c s="36" t="s">
        <v>243</v>
      </c>
      <c s="37">
        <v>100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66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67</v>
      </c>
    </row>
    <row r="267" spans="1:16" ht="12.75">
      <c r="A267" t="s">
        <v>49</v>
      </c>
      <c s="34" t="s">
        <v>265</v>
      </c>
      <c s="34" t="s">
        <v>876</v>
      </c>
      <c s="35" t="s">
        <v>5</v>
      </c>
      <c s="6" t="s">
        <v>877</v>
      </c>
      <c s="36" t="s">
        <v>878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54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800</v>
      </c>
    </row>
    <row r="271" spans="1:16" ht="12.75">
      <c r="A271" t="s">
        <v>49</v>
      </c>
      <c s="34" t="s">
        <v>268</v>
      </c>
      <c s="34" t="s">
        <v>879</v>
      </c>
      <c s="35" t="s">
        <v>5</v>
      </c>
      <c s="6" t="s">
        <v>880</v>
      </c>
      <c s="36" t="s">
        <v>74</v>
      </c>
      <c s="37">
        <v>17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66</v>
      </c>
      <c>
        <f>(M271*21)/100</f>
      </c>
      <c t="s">
        <v>27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67</v>
      </c>
    </row>
    <row r="275" spans="1:16" ht="12.75">
      <c r="A275" t="s">
        <v>49</v>
      </c>
      <c s="34" t="s">
        <v>271</v>
      </c>
      <c s="34" t="s">
        <v>881</v>
      </c>
      <c s="35" t="s">
        <v>5</v>
      </c>
      <c s="6" t="s">
        <v>882</v>
      </c>
      <c s="36" t="s">
        <v>74</v>
      </c>
      <c s="37">
        <v>17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66</v>
      </c>
      <c>
        <f>(M275*21)/100</f>
      </c>
      <c t="s">
        <v>27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67</v>
      </c>
    </row>
    <row r="279" spans="1:16" ht="12.75">
      <c r="A279" t="s">
        <v>49</v>
      </c>
      <c s="34" t="s">
        <v>274</v>
      </c>
      <c s="34" t="s">
        <v>883</v>
      </c>
      <c s="35" t="s">
        <v>5</v>
      </c>
      <c s="6" t="s">
        <v>884</v>
      </c>
      <c s="36" t="s">
        <v>780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66</v>
      </c>
      <c>
        <f>(M279*21)/100</f>
      </c>
      <c t="s">
        <v>27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67</v>
      </c>
    </row>
    <row r="283" spans="1:16" ht="12.75">
      <c r="A283" t="s">
        <v>49</v>
      </c>
      <c s="34" t="s">
        <v>277</v>
      </c>
      <c s="34" t="s">
        <v>885</v>
      </c>
      <c s="35" t="s">
        <v>5</v>
      </c>
      <c s="6" t="s">
        <v>886</v>
      </c>
      <c s="36" t="s">
        <v>74</v>
      </c>
      <c s="37">
        <v>17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66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67</v>
      </c>
    </row>
    <row r="287" spans="1:16" ht="12.75">
      <c r="A287" t="s">
        <v>49</v>
      </c>
      <c s="34" t="s">
        <v>281</v>
      </c>
      <c s="34" t="s">
        <v>887</v>
      </c>
      <c s="35" t="s">
        <v>5</v>
      </c>
      <c s="6" t="s">
        <v>888</v>
      </c>
      <c s="36" t="s">
        <v>188</v>
      </c>
      <c s="37">
        <v>40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63.75">
      <c r="A290" t="s">
        <v>58</v>
      </c>
      <c r="E290" s="39" t="s">
        <v>889</v>
      </c>
    </row>
    <row r="291" spans="1:16" ht="12.75">
      <c r="A291" t="s">
        <v>49</v>
      </c>
      <c s="34" t="s">
        <v>284</v>
      </c>
      <c s="34" t="s">
        <v>890</v>
      </c>
      <c s="35" t="s">
        <v>5</v>
      </c>
      <c s="6" t="s">
        <v>891</v>
      </c>
      <c s="36" t="s">
        <v>74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66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67</v>
      </c>
    </row>
    <row r="295" spans="1:16" ht="25.5">
      <c r="A295" t="s">
        <v>49</v>
      </c>
      <c s="34" t="s">
        <v>287</v>
      </c>
      <c s="34" t="s">
        <v>892</v>
      </c>
      <c s="35" t="s">
        <v>5</v>
      </c>
      <c s="6" t="s">
        <v>893</v>
      </c>
      <c s="36" t="s">
        <v>188</v>
      </c>
      <c s="37">
        <v>40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66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67</v>
      </c>
    </row>
    <row r="299" spans="1:16" ht="12.75">
      <c r="A299" t="s">
        <v>49</v>
      </c>
      <c s="34" t="s">
        <v>290</v>
      </c>
      <c s="34" t="s">
        <v>894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54</v>
      </c>
      <c>
        <f>(M299*21)/100</f>
      </c>
      <c t="s">
        <v>27</v>
      </c>
    </row>
    <row r="300" spans="1:5" ht="12.75">
      <c r="A300" s="35" t="s">
        <v>55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25.5">
      <c r="A302" t="s">
        <v>58</v>
      </c>
      <c r="E302" s="39" t="s">
        <v>59</v>
      </c>
    </row>
    <row r="303" spans="1:13" ht="12.75">
      <c r="A303" t="s">
        <v>46</v>
      </c>
      <c r="C303" s="31" t="s">
        <v>401</v>
      </c>
      <c r="E303" s="33" t="s">
        <v>402</v>
      </c>
      <c r="J303" s="32">
        <f>0</f>
      </c>
      <c s="32">
        <f>0</f>
      </c>
      <c s="32">
        <f>0+L304+L308</f>
      </c>
      <c s="32">
        <f>0+M304+M308</f>
      </c>
    </row>
    <row r="304" spans="1:16" ht="25.5">
      <c r="A304" t="s">
        <v>49</v>
      </c>
      <c s="34" t="s">
        <v>293</v>
      </c>
      <c s="34" t="s">
        <v>680</v>
      </c>
      <c s="35" t="s">
        <v>681</v>
      </c>
      <c s="6" t="s">
        <v>682</v>
      </c>
      <c s="36" t="s">
        <v>407</v>
      </c>
      <c s="37">
        <v>5.4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408</v>
      </c>
      <c>
        <f>(M304*21)/100</f>
      </c>
      <c t="s">
        <v>27</v>
      </c>
    </row>
    <row r="305" spans="1:5" ht="25.5">
      <c r="A305" s="35" t="s">
        <v>55</v>
      </c>
      <c r="E305" s="39" t="s">
        <v>409</v>
      </c>
    </row>
    <row r="306" spans="1:5" ht="12.75">
      <c r="A306" s="35" t="s">
        <v>56</v>
      </c>
      <c r="E306" s="40" t="s">
        <v>5</v>
      </c>
    </row>
    <row r="307" spans="1:5" ht="102">
      <c r="A307" t="s">
        <v>58</v>
      </c>
      <c r="E307" s="39" t="s">
        <v>410</v>
      </c>
    </row>
    <row r="308" spans="1:16" ht="25.5">
      <c r="A308" t="s">
        <v>49</v>
      </c>
      <c s="34" t="s">
        <v>296</v>
      </c>
      <c s="34" t="s">
        <v>404</v>
      </c>
      <c s="35" t="s">
        <v>405</v>
      </c>
      <c s="6" t="s">
        <v>406</v>
      </c>
      <c s="36" t="s">
        <v>407</v>
      </c>
      <c s="37">
        <v>0.1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408</v>
      </c>
      <c>
        <f>(M308*21)/100</f>
      </c>
      <c t="s">
        <v>27</v>
      </c>
    </row>
    <row r="309" spans="1:5" ht="25.5">
      <c r="A309" s="35" t="s">
        <v>55</v>
      </c>
      <c r="E309" s="39" t="s">
        <v>409</v>
      </c>
    </row>
    <row r="310" spans="1:5" ht="12.75">
      <c r="A310" s="35" t="s">
        <v>56</v>
      </c>
      <c r="E310" s="40" t="s">
        <v>5</v>
      </c>
    </row>
    <row r="311" spans="1:5" ht="102">
      <c r="A311" t="s">
        <v>58</v>
      </c>
      <c r="E311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897</v>
      </c>
      <c r="E8" s="30" t="s">
        <v>896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62</v>
      </c>
      <c r="E9" s="33" t="s">
        <v>418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62</v>
      </c>
      <c s="34" t="s">
        <v>898</v>
      </c>
      <c s="35" t="s">
        <v>5</v>
      </c>
      <c s="6" t="s">
        <v>899</v>
      </c>
      <c s="36" t="s">
        <v>243</v>
      </c>
      <c s="37">
        <v>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67</v>
      </c>
    </row>
    <row r="14" spans="1:16" ht="25.5">
      <c r="A14" t="s">
        <v>49</v>
      </c>
      <c s="34" t="s">
        <v>27</v>
      </c>
      <c s="34" t="s">
        <v>900</v>
      </c>
      <c s="35" t="s">
        <v>5</v>
      </c>
      <c s="6" t="s">
        <v>901</v>
      </c>
      <c s="36" t="s">
        <v>74</v>
      </c>
      <c s="37">
        <v>375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67</v>
      </c>
    </row>
    <row r="18" spans="1:16" ht="12.75">
      <c r="A18" t="s">
        <v>49</v>
      </c>
      <c s="34" t="s">
        <v>26</v>
      </c>
      <c s="34" t="s">
        <v>902</v>
      </c>
      <c s="35" t="s">
        <v>5</v>
      </c>
      <c s="6" t="s">
        <v>903</v>
      </c>
      <c s="36" t="s">
        <v>780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800</v>
      </c>
    </row>
    <row r="22" spans="1:16" ht="12.75">
      <c r="A22" t="s">
        <v>49</v>
      </c>
      <c s="34" t="s">
        <v>75</v>
      </c>
      <c s="34" t="s">
        <v>904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25.5">
      <c r="A25" t="s">
        <v>58</v>
      </c>
      <c r="E25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COUNTIFS(L8:L336,"=0",A8:A336,"P")+COUNTIFS(L8:L336,"",A8:A336,"P")+SUM(Q8:Q336)</f>
      </c>
    </row>
    <row r="8" spans="1:13" ht="25.5">
      <c r="A8" t="s">
        <v>44</v>
      </c>
      <c r="C8" s="28" t="s">
        <v>907</v>
      </c>
      <c r="E8" s="30" t="s">
        <v>906</v>
      </c>
      <c r="J8" s="29">
        <f>0+J9+J110+J327</f>
      </c>
      <c s="29">
        <f>0+K9+K110+K327</f>
      </c>
      <c s="29">
        <f>0+L9+L110+L327</f>
      </c>
      <c s="29">
        <f>0+M9+M110+M327</f>
      </c>
    </row>
    <row r="9" spans="1:13" ht="12.75">
      <c r="A9" t="s">
        <v>46</v>
      </c>
      <c r="C9" s="31" t="s">
        <v>908</v>
      </c>
      <c r="E9" s="33" t="s">
        <v>909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62</v>
      </c>
      <c s="34" t="s">
        <v>687</v>
      </c>
      <c s="35" t="s">
        <v>5</v>
      </c>
      <c s="6" t="s">
        <v>910</v>
      </c>
      <c s="36" t="s">
        <v>421</v>
      </c>
      <c s="37">
        <v>0.42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911</v>
      </c>
    </row>
    <row r="14" spans="1:16" ht="12.75">
      <c r="A14" t="s">
        <v>49</v>
      </c>
      <c s="34" t="s">
        <v>27</v>
      </c>
      <c s="34" t="s">
        <v>912</v>
      </c>
      <c s="35" t="s">
        <v>5</v>
      </c>
      <c s="6" t="s">
        <v>913</v>
      </c>
      <c s="36" t="s">
        <v>427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67</v>
      </c>
    </row>
    <row r="18" spans="1:16" ht="12.75">
      <c r="A18" t="s">
        <v>49</v>
      </c>
      <c s="34" t="s">
        <v>26</v>
      </c>
      <c s="34" t="s">
        <v>914</v>
      </c>
      <c s="35" t="s">
        <v>5</v>
      </c>
      <c s="6" t="s">
        <v>915</v>
      </c>
      <c s="36" t="s">
        <v>427</v>
      </c>
      <c s="37">
        <v>0.3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75</v>
      </c>
      <c s="34" t="s">
        <v>690</v>
      </c>
      <c s="35" t="s">
        <v>5</v>
      </c>
      <c s="6" t="s">
        <v>691</v>
      </c>
      <c s="36" t="s">
        <v>427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67</v>
      </c>
    </row>
    <row r="26" spans="1:16" ht="12.75">
      <c r="A26" t="s">
        <v>49</v>
      </c>
      <c s="34" t="s">
        <v>79</v>
      </c>
      <c s="34" t="s">
        <v>801</v>
      </c>
      <c s="35" t="s">
        <v>5</v>
      </c>
      <c s="6" t="s">
        <v>802</v>
      </c>
      <c s="36" t="s">
        <v>427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67</v>
      </c>
    </row>
    <row r="30" spans="1:16" ht="12.75">
      <c r="A30" t="s">
        <v>49</v>
      </c>
      <c s="34" t="s">
        <v>60</v>
      </c>
      <c s="34" t="s">
        <v>433</v>
      </c>
      <c s="35" t="s">
        <v>5</v>
      </c>
      <c s="6" t="s">
        <v>434</v>
      </c>
      <c s="36" t="s">
        <v>427</v>
      </c>
      <c s="37">
        <v>19.7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67</v>
      </c>
    </row>
    <row r="34" spans="1:16" ht="38.25">
      <c r="A34" t="s">
        <v>49</v>
      </c>
      <c s="34" t="s">
        <v>70</v>
      </c>
      <c s="34" t="s">
        <v>916</v>
      </c>
      <c s="35" t="s">
        <v>5</v>
      </c>
      <c s="6" t="s">
        <v>917</v>
      </c>
      <c s="36" t="s">
        <v>427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409.5">
      <c r="A37" t="s">
        <v>58</v>
      </c>
      <c r="E37" s="39" t="s">
        <v>918</v>
      </c>
    </row>
    <row r="38" spans="1:16" ht="25.5">
      <c r="A38" t="s">
        <v>49</v>
      </c>
      <c s="34" t="s">
        <v>86</v>
      </c>
      <c s="34" t="s">
        <v>701</v>
      </c>
      <c s="35" t="s">
        <v>5</v>
      </c>
      <c s="6" t="s">
        <v>702</v>
      </c>
      <c s="36" t="s">
        <v>74</v>
      </c>
      <c s="37">
        <v>40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67</v>
      </c>
    </row>
    <row r="42" spans="1:16" ht="12.75">
      <c r="A42" t="s">
        <v>49</v>
      </c>
      <c s="34" t="s">
        <v>89</v>
      </c>
      <c s="34" t="s">
        <v>692</v>
      </c>
      <c s="35" t="s">
        <v>5</v>
      </c>
      <c s="6" t="s">
        <v>693</v>
      </c>
      <c s="36" t="s">
        <v>243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67</v>
      </c>
    </row>
    <row r="46" spans="1:16" ht="25.5">
      <c r="A46" t="s">
        <v>49</v>
      </c>
      <c s="34" t="s">
        <v>92</v>
      </c>
      <c s="34" t="s">
        <v>694</v>
      </c>
      <c s="35" t="s">
        <v>5</v>
      </c>
      <c s="6" t="s">
        <v>695</v>
      </c>
      <c s="36" t="s">
        <v>243</v>
      </c>
      <c s="37">
        <v>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67</v>
      </c>
    </row>
    <row r="50" spans="1:16" ht="12.75">
      <c r="A50" t="s">
        <v>49</v>
      </c>
      <c s="34" t="s">
        <v>96</v>
      </c>
      <c s="34" t="s">
        <v>368</v>
      </c>
      <c s="35" t="s">
        <v>5</v>
      </c>
      <c s="6" t="s">
        <v>369</v>
      </c>
      <c s="36" t="s">
        <v>243</v>
      </c>
      <c s="37">
        <v>60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67</v>
      </c>
    </row>
    <row r="54" spans="1:16" ht="12.75">
      <c r="A54" t="s">
        <v>49</v>
      </c>
      <c s="34" t="s">
        <v>99</v>
      </c>
      <c s="34" t="s">
        <v>436</v>
      </c>
      <c s="35" t="s">
        <v>5</v>
      </c>
      <c s="6" t="s">
        <v>437</v>
      </c>
      <c s="36" t="s">
        <v>243</v>
      </c>
      <c s="37">
        <v>120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67</v>
      </c>
    </row>
    <row r="58" spans="1:16" ht="12.75">
      <c r="A58" t="s">
        <v>49</v>
      </c>
      <c s="34" t="s">
        <v>102</v>
      </c>
      <c s="34" t="s">
        <v>439</v>
      </c>
      <c s="35" t="s">
        <v>5</v>
      </c>
      <c s="6" t="s">
        <v>440</v>
      </c>
      <c s="36" t="s">
        <v>243</v>
      </c>
      <c s="37">
        <v>60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67</v>
      </c>
    </row>
    <row r="62" spans="1:16" ht="25.5">
      <c r="A62" t="s">
        <v>49</v>
      </c>
      <c s="34" t="s">
        <v>105</v>
      </c>
      <c s="34" t="s">
        <v>462</v>
      </c>
      <c s="35" t="s">
        <v>5</v>
      </c>
      <c s="6" t="s">
        <v>463</v>
      </c>
      <c s="36" t="s">
        <v>74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67</v>
      </c>
    </row>
    <row r="66" spans="1:16" ht="12.75">
      <c r="A66" t="s">
        <v>49</v>
      </c>
      <c s="34" t="s">
        <v>108</v>
      </c>
      <c s="34" t="s">
        <v>465</v>
      </c>
      <c s="35" t="s">
        <v>5</v>
      </c>
      <c s="6" t="s">
        <v>466</v>
      </c>
      <c s="36" t="s">
        <v>74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66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67</v>
      </c>
    </row>
    <row r="70" spans="1:16" ht="25.5">
      <c r="A70" t="s">
        <v>49</v>
      </c>
      <c s="34" t="s">
        <v>111</v>
      </c>
      <c s="34" t="s">
        <v>919</v>
      </c>
      <c s="35" t="s">
        <v>5</v>
      </c>
      <c s="6" t="s">
        <v>920</v>
      </c>
      <c s="36" t="s">
        <v>243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66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67</v>
      </c>
    </row>
    <row r="74" spans="1:16" ht="25.5">
      <c r="A74" t="s">
        <v>49</v>
      </c>
      <c s="34" t="s">
        <v>114</v>
      </c>
      <c s="34" t="s">
        <v>921</v>
      </c>
      <c s="35" t="s">
        <v>5</v>
      </c>
      <c s="6" t="s">
        <v>922</v>
      </c>
      <c s="36" t="s">
        <v>74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66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67</v>
      </c>
    </row>
    <row r="78" spans="1:16" ht="12.75">
      <c r="A78" t="s">
        <v>49</v>
      </c>
      <c s="34" t="s">
        <v>117</v>
      </c>
      <c s="34" t="s">
        <v>380</v>
      </c>
      <c s="35" t="s">
        <v>5</v>
      </c>
      <c s="6" t="s">
        <v>381</v>
      </c>
      <c s="36" t="s">
        <v>74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66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67</v>
      </c>
    </row>
    <row r="82" spans="1:16" ht="25.5">
      <c r="A82" t="s">
        <v>49</v>
      </c>
      <c s="34" t="s">
        <v>120</v>
      </c>
      <c s="34" t="s">
        <v>442</v>
      </c>
      <c s="35" t="s">
        <v>5</v>
      </c>
      <c s="6" t="s">
        <v>443</v>
      </c>
      <c s="36" t="s">
        <v>74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66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67</v>
      </c>
    </row>
    <row r="86" spans="1:16" ht="25.5">
      <c r="A86" t="s">
        <v>49</v>
      </c>
      <c s="34" t="s">
        <v>123</v>
      </c>
      <c s="34" t="s">
        <v>450</v>
      </c>
      <c s="35" t="s">
        <v>5</v>
      </c>
      <c s="6" t="s">
        <v>451</v>
      </c>
      <c s="36" t="s">
        <v>74</v>
      </c>
      <c s="37">
        <v>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66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67</v>
      </c>
    </row>
    <row r="90" spans="1:16" ht="12.75">
      <c r="A90" t="s">
        <v>49</v>
      </c>
      <c s="34" t="s">
        <v>126</v>
      </c>
      <c s="34" t="s">
        <v>383</v>
      </c>
      <c s="35" t="s">
        <v>5</v>
      </c>
      <c s="6" t="s">
        <v>384</v>
      </c>
      <c s="36" t="s">
        <v>243</v>
      </c>
      <c s="37">
        <v>180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66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2.75">
      <c r="A93" t="s">
        <v>58</v>
      </c>
      <c r="E93" s="39" t="s">
        <v>67</v>
      </c>
    </row>
    <row r="94" spans="1:16" ht="25.5">
      <c r="A94" t="s">
        <v>49</v>
      </c>
      <c s="34" t="s">
        <v>129</v>
      </c>
      <c s="34" t="s">
        <v>923</v>
      </c>
      <c s="35" t="s">
        <v>5</v>
      </c>
      <c s="6" t="s">
        <v>924</v>
      </c>
      <c s="36" t="s">
        <v>925</v>
      </c>
      <c s="37">
        <v>100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66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67</v>
      </c>
    </row>
    <row r="98" spans="1:16" ht="12.75">
      <c r="A98" t="s">
        <v>49</v>
      </c>
      <c s="34" t="s">
        <v>132</v>
      </c>
      <c s="34" t="s">
        <v>63</v>
      </c>
      <c s="35" t="s">
        <v>5</v>
      </c>
      <c s="6" t="s">
        <v>64</v>
      </c>
      <c s="36" t="s">
        <v>65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66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2.75">
      <c r="A101" t="s">
        <v>58</v>
      </c>
      <c r="E101" s="39" t="s">
        <v>67</v>
      </c>
    </row>
    <row r="102" spans="1:16" ht="25.5">
      <c r="A102" t="s">
        <v>49</v>
      </c>
      <c s="34" t="s">
        <v>135</v>
      </c>
      <c s="34" t="s">
        <v>926</v>
      </c>
      <c s="35" t="s">
        <v>5</v>
      </c>
      <c s="6" t="s">
        <v>804</v>
      </c>
      <c s="36" t="s">
        <v>421</v>
      </c>
      <c s="37">
        <v>0.42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89.25">
      <c r="A105" t="s">
        <v>58</v>
      </c>
      <c r="E105" s="39" t="s">
        <v>805</v>
      </c>
    </row>
    <row r="106" spans="1:16" ht="12.75">
      <c r="A106" t="s">
        <v>49</v>
      </c>
      <c s="34" t="s">
        <v>138</v>
      </c>
      <c s="34" t="s">
        <v>709</v>
      </c>
      <c s="35" t="s">
        <v>5</v>
      </c>
      <c s="6" t="s">
        <v>710</v>
      </c>
      <c s="36" t="s">
        <v>421</v>
      </c>
      <c s="37">
        <v>0.42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57</v>
      </c>
    </row>
    <row r="109" spans="1:5" ht="89.25">
      <c r="A109" t="s">
        <v>58</v>
      </c>
      <c r="E109" s="39" t="s">
        <v>711</v>
      </c>
    </row>
    <row r="110" spans="1:13" ht="12.75">
      <c r="A110" t="s">
        <v>46</v>
      </c>
      <c r="C110" s="31" t="s">
        <v>927</v>
      </c>
      <c r="E110" s="33" t="s">
        <v>928</v>
      </c>
      <c r="J110" s="32">
        <f>0</f>
      </c>
      <c s="32">
        <f>0</f>
      </c>
      <c s="32">
        <f>0+L111+L115+L119+L123+L127+L131+L135+L139+L143+L147+L151+L155+L159+L163+L167+L171+L175+L179+L183+L187+L191+L195+L199+L203+L207+L211+L215+L219+L223+L227+L231+L235+L239+L243+L247+L251+L255+L259+L263+L267+L271+L275+L279+L283+L287+L291+L295+L299+L303+L307+L311+L315+L319+L323</f>
      </c>
      <c s="32">
        <f>0+M111+M115+M119+M123+M127+M131+M135+M139+M143+M147+M151+M155+M159+M163+M167+M171+M175+M179+M183+M187+M191+M195+M199+M203+M207+M211+M215+M219+M223+M227+M231+M235+M239+M243+M247+M251+M255+M259+M263+M267+M271+M275+M279+M283+M287+M291+M295+M299+M303+M307+M311+M315+M319+M323</f>
      </c>
    </row>
    <row r="111" spans="1:16" ht="12.75">
      <c r="A111" t="s">
        <v>49</v>
      </c>
      <c s="34" t="s">
        <v>141</v>
      </c>
      <c s="34" t="s">
        <v>773</v>
      </c>
      <c s="35" t="s">
        <v>5</v>
      </c>
      <c s="6" t="s">
        <v>774</v>
      </c>
      <c s="36" t="s">
        <v>208</v>
      </c>
      <c s="37">
        <v>0.2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67</v>
      </c>
    </row>
    <row r="115" spans="1:16" ht="12.75">
      <c r="A115" t="s">
        <v>49</v>
      </c>
      <c s="34" t="s">
        <v>145</v>
      </c>
      <c s="34" t="s">
        <v>768</v>
      </c>
      <c s="35" t="s">
        <v>5</v>
      </c>
      <c s="6" t="s">
        <v>769</v>
      </c>
      <c s="36" t="s">
        <v>208</v>
      </c>
      <c s="37">
        <v>0.1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67</v>
      </c>
    </row>
    <row r="119" spans="1:16" ht="12.75">
      <c r="A119" t="s">
        <v>49</v>
      </c>
      <c s="34" t="s">
        <v>148</v>
      </c>
      <c s="34" t="s">
        <v>480</v>
      </c>
      <c s="35" t="s">
        <v>5</v>
      </c>
      <c s="6" t="s">
        <v>481</v>
      </c>
      <c s="36" t="s">
        <v>208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66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67</v>
      </c>
    </row>
    <row r="123" spans="1:16" ht="25.5">
      <c r="A123" t="s">
        <v>49</v>
      </c>
      <c s="34" t="s">
        <v>151</v>
      </c>
      <c s="34" t="s">
        <v>929</v>
      </c>
      <c s="35" t="s">
        <v>5</v>
      </c>
      <c s="6" t="s">
        <v>930</v>
      </c>
      <c s="36" t="s">
        <v>208</v>
      </c>
      <c s="37">
        <v>0.24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57</v>
      </c>
    </row>
    <row r="126" spans="1:5" ht="140.25">
      <c r="A126" t="s">
        <v>58</v>
      </c>
      <c r="E126" s="39" t="s">
        <v>931</v>
      </c>
    </row>
    <row r="127" spans="1:16" ht="25.5">
      <c r="A127" t="s">
        <v>49</v>
      </c>
      <c s="34" t="s">
        <v>154</v>
      </c>
      <c s="34" t="s">
        <v>592</v>
      </c>
      <c s="35" t="s">
        <v>5</v>
      </c>
      <c s="6" t="s">
        <v>593</v>
      </c>
      <c s="36" t="s">
        <v>243</v>
      </c>
      <c s="37">
        <v>24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66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67</v>
      </c>
    </row>
    <row r="131" spans="1:16" ht="25.5">
      <c r="A131" t="s">
        <v>49</v>
      </c>
      <c s="34" t="s">
        <v>157</v>
      </c>
      <c s="34" t="s">
        <v>596</v>
      </c>
      <c s="35" t="s">
        <v>5</v>
      </c>
      <c s="6" t="s">
        <v>597</v>
      </c>
      <c s="36" t="s">
        <v>74</v>
      </c>
      <c s="37">
        <v>12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66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67</v>
      </c>
    </row>
    <row r="135" spans="1:16" ht="12.75">
      <c r="A135" t="s">
        <v>49</v>
      </c>
      <c s="34" t="s">
        <v>160</v>
      </c>
      <c s="34" t="s">
        <v>321</v>
      </c>
      <c s="35" t="s">
        <v>5</v>
      </c>
      <c s="6" t="s">
        <v>322</v>
      </c>
      <c s="36" t="s">
        <v>243</v>
      </c>
      <c s="37">
        <v>320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66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67</v>
      </c>
    </row>
    <row r="139" spans="1:16" ht="25.5">
      <c r="A139" t="s">
        <v>49</v>
      </c>
      <c s="34" t="s">
        <v>163</v>
      </c>
      <c s="34" t="s">
        <v>932</v>
      </c>
      <c s="35" t="s">
        <v>5</v>
      </c>
      <c s="6" t="s">
        <v>933</v>
      </c>
      <c s="36" t="s">
        <v>243</v>
      </c>
      <c s="37">
        <v>60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57</v>
      </c>
    </row>
    <row r="142" spans="1:5" ht="89.25">
      <c r="A142" t="s">
        <v>58</v>
      </c>
      <c r="E142" s="39" t="s">
        <v>934</v>
      </c>
    </row>
    <row r="143" spans="1:16" ht="25.5">
      <c r="A143" t="s">
        <v>49</v>
      </c>
      <c s="34" t="s">
        <v>166</v>
      </c>
      <c s="34" t="s">
        <v>324</v>
      </c>
      <c s="35" t="s">
        <v>5</v>
      </c>
      <c s="6" t="s">
        <v>325</v>
      </c>
      <c s="36" t="s">
        <v>74</v>
      </c>
      <c s="37">
        <v>12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66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67</v>
      </c>
    </row>
    <row r="147" spans="1:16" ht="12.75">
      <c r="A147" t="s">
        <v>49</v>
      </c>
      <c s="34" t="s">
        <v>169</v>
      </c>
      <c s="34" t="s">
        <v>306</v>
      </c>
      <c s="35" t="s">
        <v>5</v>
      </c>
      <c s="6" t="s">
        <v>307</v>
      </c>
      <c s="36" t="s">
        <v>243</v>
      </c>
      <c s="37">
        <v>380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66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67</v>
      </c>
    </row>
    <row r="151" spans="1:16" ht="12.75">
      <c r="A151" t="s">
        <v>49</v>
      </c>
      <c s="34" t="s">
        <v>172</v>
      </c>
      <c s="34" t="s">
        <v>589</v>
      </c>
      <c s="35" t="s">
        <v>5</v>
      </c>
      <c s="6" t="s">
        <v>590</v>
      </c>
      <c s="36" t="s">
        <v>74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66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67</v>
      </c>
    </row>
    <row r="155" spans="1:16" ht="12.75">
      <c r="A155" t="s">
        <v>49</v>
      </c>
      <c s="34" t="s">
        <v>175</v>
      </c>
      <c s="34" t="s">
        <v>935</v>
      </c>
      <c s="35" t="s">
        <v>5</v>
      </c>
      <c s="6" t="s">
        <v>936</v>
      </c>
      <c s="36" t="s">
        <v>74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66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67</v>
      </c>
    </row>
    <row r="159" spans="1:16" ht="12.75">
      <c r="A159" t="s">
        <v>49</v>
      </c>
      <c s="34" t="s">
        <v>178</v>
      </c>
      <c s="34" t="s">
        <v>937</v>
      </c>
      <c s="35" t="s">
        <v>5</v>
      </c>
      <c s="6" t="s">
        <v>938</v>
      </c>
      <c s="36" t="s">
        <v>74</v>
      </c>
      <c s="37">
        <v>10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66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57</v>
      </c>
    </row>
    <row r="162" spans="1:5" ht="12.75">
      <c r="A162" t="s">
        <v>58</v>
      </c>
      <c r="E162" s="39" t="s">
        <v>67</v>
      </c>
    </row>
    <row r="163" spans="1:16" ht="12.75">
      <c r="A163" t="s">
        <v>49</v>
      </c>
      <c s="34" t="s">
        <v>181</v>
      </c>
      <c s="34" t="s">
        <v>939</v>
      </c>
      <c s="35" t="s">
        <v>5</v>
      </c>
      <c s="6" t="s">
        <v>940</v>
      </c>
      <c s="36" t="s">
        <v>74</v>
      </c>
      <c s="37">
        <v>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66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67</v>
      </c>
    </row>
    <row r="167" spans="1:16" ht="12.75">
      <c r="A167" t="s">
        <v>49</v>
      </c>
      <c s="34" t="s">
        <v>185</v>
      </c>
      <c s="34" t="s">
        <v>312</v>
      </c>
      <c s="35" t="s">
        <v>5</v>
      </c>
      <c s="6" t="s">
        <v>313</v>
      </c>
      <c s="36" t="s">
        <v>74</v>
      </c>
      <c s="37">
        <v>12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66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67</v>
      </c>
    </row>
    <row r="171" spans="1:16" ht="12.75">
      <c r="A171" t="s">
        <v>49</v>
      </c>
      <c s="34" t="s">
        <v>189</v>
      </c>
      <c s="34" t="s">
        <v>941</v>
      </c>
      <c s="35" t="s">
        <v>5</v>
      </c>
      <c s="6" t="s">
        <v>942</v>
      </c>
      <c s="36" t="s">
        <v>74</v>
      </c>
      <c s="37">
        <v>12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66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67</v>
      </c>
    </row>
    <row r="175" spans="1:16" ht="12.75">
      <c r="A175" t="s">
        <v>49</v>
      </c>
      <c s="34" t="s">
        <v>193</v>
      </c>
      <c s="34" t="s">
        <v>603</v>
      </c>
      <c s="35" t="s">
        <v>5</v>
      </c>
      <c s="6" t="s">
        <v>604</v>
      </c>
      <c s="36" t="s">
        <v>74</v>
      </c>
      <c s="37">
        <v>12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66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57</v>
      </c>
    </row>
    <row r="178" spans="1:5" ht="12.75">
      <c r="A178" t="s">
        <v>58</v>
      </c>
      <c r="E178" s="39" t="s">
        <v>67</v>
      </c>
    </row>
    <row r="179" spans="1:16" ht="12.75">
      <c r="A179" t="s">
        <v>49</v>
      </c>
      <c s="34" t="s">
        <v>196</v>
      </c>
      <c s="34" t="s">
        <v>943</v>
      </c>
      <c s="35" t="s">
        <v>5</v>
      </c>
      <c s="6" t="s">
        <v>944</v>
      </c>
      <c s="36" t="s">
        <v>74</v>
      </c>
      <c s="37">
        <v>12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66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57</v>
      </c>
    </row>
    <row r="182" spans="1:5" ht="12.75">
      <c r="A182" t="s">
        <v>58</v>
      </c>
      <c r="E182" s="39" t="s">
        <v>67</v>
      </c>
    </row>
    <row r="183" spans="1:16" ht="12.75">
      <c r="A183" t="s">
        <v>49</v>
      </c>
      <c s="34" t="s">
        <v>199</v>
      </c>
      <c s="34" t="s">
        <v>612</v>
      </c>
      <c s="35" t="s">
        <v>5</v>
      </c>
      <c s="6" t="s">
        <v>613</v>
      </c>
      <c s="36" t="s">
        <v>74</v>
      </c>
      <c s="37">
        <v>20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66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57</v>
      </c>
    </row>
    <row r="186" spans="1:5" ht="12.75">
      <c r="A186" t="s">
        <v>58</v>
      </c>
      <c r="E186" s="39" t="s">
        <v>67</v>
      </c>
    </row>
    <row r="187" spans="1:16" ht="12.75">
      <c r="A187" t="s">
        <v>49</v>
      </c>
      <c s="34" t="s">
        <v>202</v>
      </c>
      <c s="34" t="s">
        <v>945</v>
      </c>
      <c s="35" t="s">
        <v>5</v>
      </c>
      <c s="6" t="s">
        <v>946</v>
      </c>
      <c s="36" t="s">
        <v>74</v>
      </c>
      <c s="37">
        <v>20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66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57</v>
      </c>
    </row>
    <row r="190" spans="1:5" ht="12.75">
      <c r="A190" t="s">
        <v>58</v>
      </c>
      <c r="E190" s="39" t="s">
        <v>67</v>
      </c>
    </row>
    <row r="191" spans="1:16" ht="12.75">
      <c r="A191" t="s">
        <v>49</v>
      </c>
      <c s="34" t="s">
        <v>205</v>
      </c>
      <c s="34" t="s">
        <v>618</v>
      </c>
      <c s="35" t="s">
        <v>5</v>
      </c>
      <c s="6" t="s">
        <v>619</v>
      </c>
      <c s="36" t="s">
        <v>74</v>
      </c>
      <c s="37">
        <v>20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66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57</v>
      </c>
    </row>
    <row r="194" spans="1:5" ht="12.75">
      <c r="A194" t="s">
        <v>58</v>
      </c>
      <c r="E194" s="39" t="s">
        <v>67</v>
      </c>
    </row>
    <row r="195" spans="1:16" ht="12.75">
      <c r="A195" t="s">
        <v>49</v>
      </c>
      <c s="34" t="s">
        <v>209</v>
      </c>
      <c s="34" t="s">
        <v>839</v>
      </c>
      <c s="35" t="s">
        <v>5</v>
      </c>
      <c s="6" t="s">
        <v>840</v>
      </c>
      <c s="36" t="s">
        <v>74</v>
      </c>
      <c s="37">
        <v>20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66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67</v>
      </c>
    </row>
    <row r="199" spans="1:16" ht="12.75">
      <c r="A199" t="s">
        <v>49</v>
      </c>
      <c s="34" t="s">
        <v>212</v>
      </c>
      <c s="34" t="s">
        <v>636</v>
      </c>
      <c s="35" t="s">
        <v>5</v>
      </c>
      <c s="6" t="s">
        <v>637</v>
      </c>
      <c s="36" t="s">
        <v>74</v>
      </c>
      <c s="37">
        <v>20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66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57</v>
      </c>
    </row>
    <row r="202" spans="1:5" ht="12.75">
      <c r="A202" t="s">
        <v>58</v>
      </c>
      <c r="E202" s="39" t="s">
        <v>67</v>
      </c>
    </row>
    <row r="203" spans="1:16" ht="25.5">
      <c r="A203" t="s">
        <v>49</v>
      </c>
      <c s="34" t="s">
        <v>215</v>
      </c>
      <c s="34" t="s">
        <v>947</v>
      </c>
      <c s="35" t="s">
        <v>5</v>
      </c>
      <c s="6" t="s">
        <v>948</v>
      </c>
      <c s="36" t="s">
        <v>243</v>
      </c>
      <c s="37">
        <v>20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66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57</v>
      </c>
    </row>
    <row r="206" spans="1:5" ht="12.75">
      <c r="A206" t="s">
        <v>58</v>
      </c>
      <c r="E206" s="39" t="s">
        <v>67</v>
      </c>
    </row>
    <row r="207" spans="1:16" ht="25.5">
      <c r="A207" t="s">
        <v>49</v>
      </c>
      <c s="34" t="s">
        <v>218</v>
      </c>
      <c s="34" t="s">
        <v>949</v>
      </c>
      <c s="35" t="s">
        <v>5</v>
      </c>
      <c s="6" t="s">
        <v>950</v>
      </c>
      <c s="36" t="s">
        <v>243</v>
      </c>
      <c s="37">
        <v>20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66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57</v>
      </c>
    </row>
    <row r="210" spans="1:5" ht="12.75">
      <c r="A210" t="s">
        <v>58</v>
      </c>
      <c r="E210" s="39" t="s">
        <v>67</v>
      </c>
    </row>
    <row r="211" spans="1:16" ht="25.5">
      <c r="A211" t="s">
        <v>49</v>
      </c>
      <c s="34" t="s">
        <v>221</v>
      </c>
      <c s="34" t="s">
        <v>845</v>
      </c>
      <c s="35" t="s">
        <v>5</v>
      </c>
      <c s="6" t="s">
        <v>846</v>
      </c>
      <c s="36" t="s">
        <v>243</v>
      </c>
      <c s="37">
        <v>120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66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57</v>
      </c>
    </row>
    <row r="214" spans="1:5" ht="12.75">
      <c r="A214" t="s">
        <v>58</v>
      </c>
      <c r="E214" s="39" t="s">
        <v>67</v>
      </c>
    </row>
    <row r="215" spans="1:16" ht="25.5">
      <c r="A215" t="s">
        <v>49</v>
      </c>
      <c s="34" t="s">
        <v>224</v>
      </c>
      <c s="34" t="s">
        <v>699</v>
      </c>
      <c s="35" t="s">
        <v>5</v>
      </c>
      <c s="6" t="s">
        <v>700</v>
      </c>
      <c s="36" t="s">
        <v>243</v>
      </c>
      <c s="37">
        <v>40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66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57</v>
      </c>
    </row>
    <row r="218" spans="1:5" ht="12.75">
      <c r="A218" t="s">
        <v>58</v>
      </c>
      <c r="E218" s="39" t="s">
        <v>67</v>
      </c>
    </row>
    <row r="219" spans="1:16" ht="12.75">
      <c r="A219" t="s">
        <v>49</v>
      </c>
      <c s="34" t="s">
        <v>227</v>
      </c>
      <c s="34" t="s">
        <v>951</v>
      </c>
      <c s="35" t="s">
        <v>5</v>
      </c>
      <c s="6" t="s">
        <v>952</v>
      </c>
      <c s="36" t="s">
        <v>243</v>
      </c>
      <c s="37">
        <v>20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66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57</v>
      </c>
    </row>
    <row r="222" spans="1:5" ht="12.75">
      <c r="A222" t="s">
        <v>58</v>
      </c>
      <c r="E222" s="39" t="s">
        <v>67</v>
      </c>
    </row>
    <row r="223" spans="1:16" ht="12.75">
      <c r="A223" t="s">
        <v>49</v>
      </c>
      <c s="34" t="s">
        <v>230</v>
      </c>
      <c s="34" t="s">
        <v>371</v>
      </c>
      <c s="35" t="s">
        <v>5</v>
      </c>
      <c s="6" t="s">
        <v>372</v>
      </c>
      <c s="36" t="s">
        <v>74</v>
      </c>
      <c s="37">
        <v>40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66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57</v>
      </c>
    </row>
    <row r="226" spans="1:5" ht="12.75">
      <c r="A226" t="s">
        <v>58</v>
      </c>
      <c r="E226" s="39" t="s">
        <v>67</v>
      </c>
    </row>
    <row r="227" spans="1:16" ht="25.5">
      <c r="A227" t="s">
        <v>49</v>
      </c>
      <c s="34" t="s">
        <v>234</v>
      </c>
      <c s="34" t="s">
        <v>866</v>
      </c>
      <c s="35" t="s">
        <v>5</v>
      </c>
      <c s="6" t="s">
        <v>867</v>
      </c>
      <c s="36" t="s">
        <v>74</v>
      </c>
      <c s="37">
        <v>6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66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57</v>
      </c>
    </row>
    <row r="230" spans="1:5" ht="12.75">
      <c r="A230" t="s">
        <v>58</v>
      </c>
      <c r="E230" s="39" t="s">
        <v>67</v>
      </c>
    </row>
    <row r="231" spans="1:16" ht="12.75">
      <c r="A231" t="s">
        <v>49</v>
      </c>
      <c s="34" t="s">
        <v>237</v>
      </c>
      <c s="34" t="s">
        <v>345</v>
      </c>
      <c s="35" t="s">
        <v>5</v>
      </c>
      <c s="6" t="s">
        <v>346</v>
      </c>
      <c s="36" t="s">
        <v>74</v>
      </c>
      <c s="37">
        <v>6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66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57</v>
      </c>
    </row>
    <row r="234" spans="1:5" ht="12.75">
      <c r="A234" t="s">
        <v>58</v>
      </c>
      <c r="E234" s="39" t="s">
        <v>67</v>
      </c>
    </row>
    <row r="235" spans="1:16" ht="12.75">
      <c r="A235" t="s">
        <v>49</v>
      </c>
      <c s="34" t="s">
        <v>240</v>
      </c>
      <c s="34" t="s">
        <v>282</v>
      </c>
      <c s="35" t="s">
        <v>5</v>
      </c>
      <c s="6" t="s">
        <v>283</v>
      </c>
      <c s="36" t="s">
        <v>74</v>
      </c>
      <c s="37">
        <v>5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66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57</v>
      </c>
    </row>
    <row r="238" spans="1:5" ht="12.75">
      <c r="A238" t="s">
        <v>58</v>
      </c>
      <c r="E238" s="39" t="s">
        <v>67</v>
      </c>
    </row>
    <row r="239" spans="1:16" ht="12.75">
      <c r="A239" t="s">
        <v>49</v>
      </c>
      <c s="34" t="s">
        <v>244</v>
      </c>
      <c s="34" t="s">
        <v>953</v>
      </c>
      <c s="35" t="s">
        <v>5</v>
      </c>
      <c s="6" t="s">
        <v>954</v>
      </c>
      <c s="36" t="s">
        <v>188</v>
      </c>
      <c s="37">
        <v>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57</v>
      </c>
    </row>
    <row r="242" spans="1:5" ht="12.75">
      <c r="A242" t="s">
        <v>58</v>
      </c>
      <c r="E242" s="39" t="s">
        <v>67</v>
      </c>
    </row>
    <row r="243" spans="1:16" ht="12.75">
      <c r="A243" t="s">
        <v>49</v>
      </c>
      <c s="34" t="s">
        <v>247</v>
      </c>
      <c s="34" t="s">
        <v>146</v>
      </c>
      <c s="35" t="s">
        <v>5</v>
      </c>
      <c s="6" t="s">
        <v>147</v>
      </c>
      <c s="36" t="s">
        <v>74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66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57</v>
      </c>
    </row>
    <row r="246" spans="1:5" ht="12.75">
      <c r="A246" t="s">
        <v>58</v>
      </c>
      <c r="E246" s="39" t="s">
        <v>67</v>
      </c>
    </row>
    <row r="247" spans="1:16" ht="25.5">
      <c r="A247" t="s">
        <v>49</v>
      </c>
      <c s="34" t="s">
        <v>250</v>
      </c>
      <c s="34" t="s">
        <v>785</v>
      </c>
      <c s="35" t="s">
        <v>5</v>
      </c>
      <c s="6" t="s">
        <v>786</v>
      </c>
      <c s="36" t="s">
        <v>74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66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57</v>
      </c>
    </row>
    <row r="250" spans="1:5" ht="12.75">
      <c r="A250" t="s">
        <v>58</v>
      </c>
      <c r="E250" s="39" t="s">
        <v>67</v>
      </c>
    </row>
    <row r="251" spans="1:16" ht="12.75">
      <c r="A251" t="s">
        <v>49</v>
      </c>
      <c s="34" t="s">
        <v>253</v>
      </c>
      <c s="34" t="s">
        <v>955</v>
      </c>
      <c s="35" t="s">
        <v>5</v>
      </c>
      <c s="6" t="s">
        <v>956</v>
      </c>
      <c s="36" t="s">
        <v>74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66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57</v>
      </c>
    </row>
    <row r="254" spans="1:5" ht="12.75">
      <c r="A254" t="s">
        <v>58</v>
      </c>
      <c r="E254" s="39" t="s">
        <v>67</v>
      </c>
    </row>
    <row r="255" spans="1:16" ht="12.75">
      <c r="A255" t="s">
        <v>49</v>
      </c>
      <c s="34" t="s">
        <v>256</v>
      </c>
      <c s="34" t="s">
        <v>957</v>
      </c>
      <c s="35" t="s">
        <v>5</v>
      </c>
      <c s="6" t="s">
        <v>958</v>
      </c>
      <c s="36" t="s">
        <v>74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66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57</v>
      </c>
    </row>
    <row r="258" spans="1:5" ht="12.75">
      <c r="A258" t="s">
        <v>58</v>
      </c>
      <c r="E258" s="39" t="s">
        <v>67</v>
      </c>
    </row>
    <row r="259" spans="1:16" ht="12.75">
      <c r="A259" t="s">
        <v>49</v>
      </c>
      <c s="34" t="s">
        <v>259</v>
      </c>
      <c s="34" t="s">
        <v>959</v>
      </c>
      <c s="35" t="s">
        <v>5</v>
      </c>
      <c s="6" t="s">
        <v>960</v>
      </c>
      <c s="36" t="s">
        <v>74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66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67</v>
      </c>
    </row>
    <row r="263" spans="1:16" ht="12.75">
      <c r="A263" t="s">
        <v>49</v>
      </c>
      <c s="34" t="s">
        <v>262</v>
      </c>
      <c s="34" t="s">
        <v>961</v>
      </c>
      <c s="35" t="s">
        <v>5</v>
      </c>
      <c s="6" t="s">
        <v>962</v>
      </c>
      <c s="36" t="s">
        <v>74</v>
      </c>
      <c s="37">
        <v>6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66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57</v>
      </c>
    </row>
    <row r="266" spans="1:5" ht="12.75">
      <c r="A266" t="s">
        <v>58</v>
      </c>
      <c r="E266" s="39" t="s">
        <v>67</v>
      </c>
    </row>
    <row r="267" spans="1:16" ht="12.75">
      <c r="A267" t="s">
        <v>49</v>
      </c>
      <c s="34" t="s">
        <v>265</v>
      </c>
      <c s="34" t="s">
        <v>963</v>
      </c>
      <c s="35" t="s">
        <v>5</v>
      </c>
      <c s="6" t="s">
        <v>964</v>
      </c>
      <c s="36" t="s">
        <v>74</v>
      </c>
      <c s="37">
        <v>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66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67</v>
      </c>
    </row>
    <row r="271" spans="1:16" ht="12.75">
      <c r="A271" t="s">
        <v>49</v>
      </c>
      <c s="34" t="s">
        <v>268</v>
      </c>
      <c s="34" t="s">
        <v>965</v>
      </c>
      <c s="35" t="s">
        <v>5</v>
      </c>
      <c s="6" t="s">
        <v>966</v>
      </c>
      <c s="36" t="s">
        <v>74</v>
      </c>
      <c s="37">
        <v>6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66</v>
      </c>
      <c>
        <f>(M271*21)/100</f>
      </c>
      <c t="s">
        <v>27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57</v>
      </c>
    </row>
    <row r="274" spans="1:5" ht="12.75">
      <c r="A274" t="s">
        <v>58</v>
      </c>
      <c r="E274" s="39" t="s">
        <v>67</v>
      </c>
    </row>
    <row r="275" spans="1:16" ht="12.75">
      <c r="A275" t="s">
        <v>49</v>
      </c>
      <c s="34" t="s">
        <v>271</v>
      </c>
      <c s="34" t="s">
        <v>967</v>
      </c>
      <c s="35" t="s">
        <v>5</v>
      </c>
      <c s="6" t="s">
        <v>968</v>
      </c>
      <c s="36" t="s">
        <v>74</v>
      </c>
      <c s="37">
        <v>14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66</v>
      </c>
      <c>
        <f>(M275*21)/100</f>
      </c>
      <c t="s">
        <v>27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67</v>
      </c>
    </row>
    <row r="279" spans="1:16" ht="25.5">
      <c r="A279" t="s">
        <v>49</v>
      </c>
      <c s="34" t="s">
        <v>274</v>
      </c>
      <c s="34" t="s">
        <v>969</v>
      </c>
      <c s="35" t="s">
        <v>5</v>
      </c>
      <c s="6" t="s">
        <v>970</v>
      </c>
      <c s="36" t="s">
        <v>74</v>
      </c>
      <c s="37">
        <v>2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66</v>
      </c>
      <c>
        <f>(M279*21)/100</f>
      </c>
      <c t="s">
        <v>27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67</v>
      </c>
    </row>
    <row r="283" spans="1:16" ht="12.75">
      <c r="A283" t="s">
        <v>49</v>
      </c>
      <c s="34" t="s">
        <v>277</v>
      </c>
      <c s="34" t="s">
        <v>971</v>
      </c>
      <c s="35" t="s">
        <v>5</v>
      </c>
      <c s="6" t="s">
        <v>972</v>
      </c>
      <c s="36" t="s">
        <v>74</v>
      </c>
      <c s="37">
        <v>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66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67</v>
      </c>
    </row>
    <row r="287" spans="1:16" ht="25.5">
      <c r="A287" t="s">
        <v>49</v>
      </c>
      <c s="34" t="s">
        <v>281</v>
      </c>
      <c s="34" t="s">
        <v>973</v>
      </c>
      <c s="35" t="s">
        <v>5</v>
      </c>
      <c s="6" t="s">
        <v>974</v>
      </c>
      <c s="36" t="s">
        <v>74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66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57</v>
      </c>
    </row>
    <row r="290" spans="1:5" ht="12.75">
      <c r="A290" t="s">
        <v>58</v>
      </c>
      <c r="E290" s="39" t="s">
        <v>67</v>
      </c>
    </row>
    <row r="291" spans="1:16" ht="12.75">
      <c r="A291" t="s">
        <v>49</v>
      </c>
      <c s="34" t="s">
        <v>284</v>
      </c>
      <c s="34" t="s">
        <v>975</v>
      </c>
      <c s="35" t="s">
        <v>5</v>
      </c>
      <c s="6" t="s">
        <v>976</v>
      </c>
      <c s="36" t="s">
        <v>74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66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57</v>
      </c>
    </row>
    <row r="294" spans="1:5" ht="12.75">
      <c r="A294" t="s">
        <v>58</v>
      </c>
      <c r="E294" s="39" t="s">
        <v>67</v>
      </c>
    </row>
    <row r="295" spans="1:16" ht="25.5">
      <c r="A295" t="s">
        <v>49</v>
      </c>
      <c s="34" t="s">
        <v>287</v>
      </c>
      <c s="34" t="s">
        <v>977</v>
      </c>
      <c s="35" t="s">
        <v>5</v>
      </c>
      <c s="6" t="s">
        <v>978</v>
      </c>
      <c s="36" t="s">
        <v>74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66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57</v>
      </c>
    </row>
    <row r="298" spans="1:5" ht="12.75">
      <c r="A298" t="s">
        <v>58</v>
      </c>
      <c r="E298" s="39" t="s">
        <v>67</v>
      </c>
    </row>
    <row r="299" spans="1:16" ht="25.5">
      <c r="A299" t="s">
        <v>49</v>
      </c>
      <c s="34" t="s">
        <v>290</v>
      </c>
      <c s="34" t="s">
        <v>979</v>
      </c>
      <c s="35" t="s">
        <v>5</v>
      </c>
      <c s="6" t="s">
        <v>980</v>
      </c>
      <c s="36" t="s">
        <v>74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66</v>
      </c>
      <c>
        <f>(M299*21)/100</f>
      </c>
      <c t="s">
        <v>27</v>
      </c>
    </row>
    <row r="300" spans="1:5" ht="12.75">
      <c r="A300" s="35" t="s">
        <v>55</v>
      </c>
      <c r="E300" s="39" t="s">
        <v>5</v>
      </c>
    </row>
    <row r="301" spans="1:5" ht="12.75">
      <c r="A301" s="35" t="s">
        <v>56</v>
      </c>
      <c r="E301" s="40" t="s">
        <v>57</v>
      </c>
    </row>
    <row r="302" spans="1:5" ht="12.75">
      <c r="A302" t="s">
        <v>58</v>
      </c>
      <c r="E302" s="39" t="s">
        <v>67</v>
      </c>
    </row>
    <row r="303" spans="1:16" ht="25.5">
      <c r="A303" t="s">
        <v>49</v>
      </c>
      <c s="34" t="s">
        <v>293</v>
      </c>
      <c s="34" t="s">
        <v>981</v>
      </c>
      <c s="35" t="s">
        <v>5</v>
      </c>
      <c s="6" t="s">
        <v>982</v>
      </c>
      <c s="36" t="s">
        <v>74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66</v>
      </c>
      <c>
        <f>(M303*21)/100</f>
      </c>
      <c t="s">
        <v>27</v>
      </c>
    </row>
    <row r="304" spans="1:5" ht="12.75">
      <c r="A304" s="35" t="s">
        <v>55</v>
      </c>
      <c r="E304" s="39" t="s">
        <v>5</v>
      </c>
    </row>
    <row r="305" spans="1:5" ht="12.75">
      <c r="A305" s="35" t="s">
        <v>56</v>
      </c>
      <c r="E305" s="40" t="s">
        <v>57</v>
      </c>
    </row>
    <row r="306" spans="1:5" ht="12.75">
      <c r="A306" t="s">
        <v>58</v>
      </c>
      <c r="E306" s="39" t="s">
        <v>67</v>
      </c>
    </row>
    <row r="307" spans="1:16" ht="12.75">
      <c r="A307" t="s">
        <v>49</v>
      </c>
      <c s="34" t="s">
        <v>296</v>
      </c>
      <c s="34" t="s">
        <v>983</v>
      </c>
      <c s="35" t="s">
        <v>5</v>
      </c>
      <c s="6" t="s">
        <v>984</v>
      </c>
      <c s="36" t="s">
        <v>74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66</v>
      </c>
      <c>
        <f>(M307*21)/100</f>
      </c>
      <c t="s">
        <v>27</v>
      </c>
    </row>
    <row r="308" spans="1:5" ht="12.75">
      <c r="A308" s="35" t="s">
        <v>55</v>
      </c>
      <c r="E308" s="39" t="s">
        <v>5</v>
      </c>
    </row>
    <row r="309" spans="1:5" ht="12.75">
      <c r="A309" s="35" t="s">
        <v>56</v>
      </c>
      <c r="E309" s="40" t="s">
        <v>57</v>
      </c>
    </row>
    <row r="310" spans="1:5" ht="12.75">
      <c r="A310" t="s">
        <v>58</v>
      </c>
      <c r="E310" s="39" t="s">
        <v>67</v>
      </c>
    </row>
    <row r="311" spans="1:16" ht="25.5">
      <c r="A311" t="s">
        <v>49</v>
      </c>
      <c s="34" t="s">
        <v>299</v>
      </c>
      <c s="34" t="s">
        <v>985</v>
      </c>
      <c s="35" t="s">
        <v>5</v>
      </c>
      <c s="6" t="s">
        <v>986</v>
      </c>
      <c s="36" t="s">
        <v>74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66</v>
      </c>
      <c>
        <f>(M311*21)/100</f>
      </c>
      <c t="s">
        <v>27</v>
      </c>
    </row>
    <row r="312" spans="1:5" ht="12.75">
      <c r="A312" s="35" t="s">
        <v>55</v>
      </c>
      <c r="E312" s="39" t="s">
        <v>5</v>
      </c>
    </row>
    <row r="313" spans="1:5" ht="12.75">
      <c r="A313" s="35" t="s">
        <v>56</v>
      </c>
      <c r="E313" s="40" t="s">
        <v>57</v>
      </c>
    </row>
    <row r="314" spans="1:5" ht="12.75">
      <c r="A314" t="s">
        <v>58</v>
      </c>
      <c r="E314" s="39" t="s">
        <v>67</v>
      </c>
    </row>
    <row r="315" spans="1:16" ht="12.75">
      <c r="A315" t="s">
        <v>49</v>
      </c>
      <c s="34" t="s">
        <v>302</v>
      </c>
      <c s="34" t="s">
        <v>987</v>
      </c>
      <c s="35" t="s">
        <v>5</v>
      </c>
      <c s="6" t="s">
        <v>988</v>
      </c>
      <c s="36" t="s">
        <v>74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66</v>
      </c>
      <c>
        <f>(M315*21)/100</f>
      </c>
      <c t="s">
        <v>27</v>
      </c>
    </row>
    <row r="316" spans="1:5" ht="12.75">
      <c r="A316" s="35" t="s">
        <v>55</v>
      </c>
      <c r="E316" s="39" t="s">
        <v>5</v>
      </c>
    </row>
    <row r="317" spans="1:5" ht="12.75">
      <c r="A317" s="35" t="s">
        <v>56</v>
      </c>
      <c r="E317" s="40" t="s">
        <v>57</v>
      </c>
    </row>
    <row r="318" spans="1:5" ht="12.75">
      <c r="A318" t="s">
        <v>58</v>
      </c>
      <c r="E318" s="39" t="s">
        <v>67</v>
      </c>
    </row>
    <row r="319" spans="1:16" ht="25.5">
      <c r="A319" t="s">
        <v>49</v>
      </c>
      <c s="34" t="s">
        <v>305</v>
      </c>
      <c s="34" t="s">
        <v>989</v>
      </c>
      <c s="35" t="s">
        <v>5</v>
      </c>
      <c s="6" t="s">
        <v>990</v>
      </c>
      <c s="36" t="s">
        <v>74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66</v>
      </c>
      <c>
        <f>(M319*21)/100</f>
      </c>
      <c t="s">
        <v>27</v>
      </c>
    </row>
    <row r="320" spans="1:5" ht="12.75">
      <c r="A320" s="35" t="s">
        <v>55</v>
      </c>
      <c r="E320" s="39" t="s">
        <v>5</v>
      </c>
    </row>
    <row r="321" spans="1:5" ht="12.75">
      <c r="A321" s="35" t="s">
        <v>56</v>
      </c>
      <c r="E321" s="40" t="s">
        <v>57</v>
      </c>
    </row>
    <row r="322" spans="1:5" ht="12.75">
      <c r="A322" t="s">
        <v>58</v>
      </c>
      <c r="E322" s="39" t="s">
        <v>67</v>
      </c>
    </row>
    <row r="323" spans="1:16" ht="12.75">
      <c r="A323" t="s">
        <v>49</v>
      </c>
      <c s="34" t="s">
        <v>308</v>
      </c>
      <c s="34" t="s">
        <v>673</v>
      </c>
      <c s="35" t="s">
        <v>674</v>
      </c>
      <c s="6" t="s">
        <v>52</v>
      </c>
      <c s="36" t="s">
        <v>53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54</v>
      </c>
      <c>
        <f>(M323*21)/100</f>
      </c>
      <c t="s">
        <v>27</v>
      </c>
    </row>
    <row r="324" spans="1:5" ht="12.75">
      <c r="A324" s="35" t="s">
        <v>55</v>
      </c>
      <c r="E324" s="39" t="s">
        <v>5</v>
      </c>
    </row>
    <row r="325" spans="1:5" ht="12.75">
      <c r="A325" s="35" t="s">
        <v>56</v>
      </c>
      <c r="E325" s="40" t="s">
        <v>57</v>
      </c>
    </row>
    <row r="326" spans="1:5" ht="25.5">
      <c r="A326" t="s">
        <v>58</v>
      </c>
      <c r="E326" s="39" t="s">
        <v>59</v>
      </c>
    </row>
    <row r="327" spans="1:13" ht="12.75">
      <c r="A327" t="s">
        <v>46</v>
      </c>
      <c r="C327" s="31" t="s">
        <v>401</v>
      </c>
      <c r="E327" s="33" t="s">
        <v>402</v>
      </c>
      <c r="J327" s="32">
        <f>0</f>
      </c>
      <c s="32">
        <f>0</f>
      </c>
      <c s="32">
        <f>0+L328+L332+L336</f>
      </c>
      <c s="32">
        <f>0+M328+M332+M336</f>
      </c>
    </row>
    <row r="328" spans="1:16" ht="25.5">
      <c r="A328" t="s">
        <v>49</v>
      </c>
      <c s="34" t="s">
        <v>311</v>
      </c>
      <c s="34" t="s">
        <v>680</v>
      </c>
      <c s="35" t="s">
        <v>681</v>
      </c>
      <c s="6" t="s">
        <v>682</v>
      </c>
      <c s="36" t="s">
        <v>407</v>
      </c>
      <c s="37">
        <v>4.2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408</v>
      </c>
      <c>
        <f>(M328*21)/100</f>
      </c>
      <c t="s">
        <v>27</v>
      </c>
    </row>
    <row r="329" spans="1:5" ht="25.5">
      <c r="A329" s="35" t="s">
        <v>55</v>
      </c>
      <c r="E329" s="39" t="s">
        <v>409</v>
      </c>
    </row>
    <row r="330" spans="1:5" ht="12.75">
      <c r="A330" s="35" t="s">
        <v>56</v>
      </c>
      <c r="E330" s="40" t="s">
        <v>57</v>
      </c>
    </row>
    <row r="331" spans="1:5" ht="102">
      <c r="A331" t="s">
        <v>58</v>
      </c>
      <c r="E331" s="39" t="s">
        <v>410</v>
      </c>
    </row>
    <row r="332" spans="1:16" ht="25.5">
      <c r="A332" t="s">
        <v>49</v>
      </c>
      <c s="34" t="s">
        <v>314</v>
      </c>
      <c s="34" t="s">
        <v>792</v>
      </c>
      <c s="35" t="s">
        <v>793</v>
      </c>
      <c s="6" t="s">
        <v>794</v>
      </c>
      <c s="36" t="s">
        <v>407</v>
      </c>
      <c s="37">
        <v>0.1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408</v>
      </c>
      <c>
        <f>(M332*21)/100</f>
      </c>
      <c t="s">
        <v>27</v>
      </c>
    </row>
    <row r="333" spans="1:5" ht="25.5">
      <c r="A333" s="35" t="s">
        <v>55</v>
      </c>
      <c r="E333" s="39" t="s">
        <v>409</v>
      </c>
    </row>
    <row r="334" spans="1:5" ht="12.75">
      <c r="A334" s="35" t="s">
        <v>56</v>
      </c>
      <c r="E334" s="40" t="s">
        <v>57</v>
      </c>
    </row>
    <row r="335" spans="1:5" ht="102">
      <c r="A335" t="s">
        <v>58</v>
      </c>
      <c r="E335" s="39" t="s">
        <v>410</v>
      </c>
    </row>
    <row r="336" spans="1:16" ht="25.5">
      <c r="A336" t="s">
        <v>49</v>
      </c>
      <c s="34" t="s">
        <v>317</v>
      </c>
      <c s="34" t="s">
        <v>404</v>
      </c>
      <c s="35" t="s">
        <v>405</v>
      </c>
      <c s="6" t="s">
        <v>406</v>
      </c>
      <c s="36" t="s">
        <v>407</v>
      </c>
      <c s="37">
        <v>0.15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408</v>
      </c>
      <c>
        <f>(M336*21)/100</f>
      </c>
      <c t="s">
        <v>27</v>
      </c>
    </row>
    <row r="337" spans="1:5" ht="25.5">
      <c r="A337" s="35" t="s">
        <v>55</v>
      </c>
      <c r="E337" s="39" t="s">
        <v>409</v>
      </c>
    </row>
    <row r="338" spans="1:5" ht="12.75">
      <c r="A338" s="35" t="s">
        <v>56</v>
      </c>
      <c r="E338" s="40" t="s">
        <v>57</v>
      </c>
    </row>
    <row r="339" spans="1:5" ht="102">
      <c r="A339" t="s">
        <v>58</v>
      </c>
      <c r="E339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COUNTIFS(L8:L179,"=0",A8:A179,"P")+COUNTIFS(L8:L179,"",A8:A179,"P")+SUM(Q8:Q179)</f>
      </c>
    </row>
    <row r="8" spans="1:13" ht="12.75">
      <c r="A8" t="s">
        <v>44</v>
      </c>
      <c r="C8" s="28" t="s">
        <v>993</v>
      </c>
      <c r="E8" s="30" t="s">
        <v>992</v>
      </c>
      <c r="J8" s="29">
        <f>0+J9+J178</f>
      </c>
      <c s="29">
        <f>0+K9+K178</f>
      </c>
      <c s="29">
        <f>0+L9+L178</f>
      </c>
      <c s="29">
        <f>0+M9+M178</f>
      </c>
    </row>
    <row r="9" spans="1:13" ht="12.75">
      <c r="A9" t="s">
        <v>46</v>
      </c>
      <c r="C9" s="31" t="s">
        <v>62</v>
      </c>
      <c r="E9" s="33" t="s">
        <v>994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</f>
      </c>
      <c s="32">
        <f>0+M10+M14+M18+M22+M26+M30+M34+M38+M42+M46+M50+M54+M58+M62+M66+M70+M74+M78+M82+M86+M90+M94+M98+M102+M106+M110+M114+M118+M122+M126+M130+M134+M138+M142+M146+M150+M154+M158+M162+M166+M170+M174</f>
      </c>
    </row>
    <row r="10" spans="1:16" ht="12.75">
      <c r="A10" t="s">
        <v>49</v>
      </c>
      <c s="34" t="s">
        <v>62</v>
      </c>
      <c s="34" t="s">
        <v>995</v>
      </c>
      <c s="35" t="s">
        <v>5</v>
      </c>
      <c s="6" t="s">
        <v>996</v>
      </c>
      <c s="36" t="s">
        <v>74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429</v>
      </c>
    </row>
    <row r="14" spans="1:16" ht="12.75">
      <c r="A14" t="s">
        <v>49</v>
      </c>
      <c s="34" t="s">
        <v>27</v>
      </c>
      <c s="34" t="s">
        <v>997</v>
      </c>
      <c s="35" t="s">
        <v>5</v>
      </c>
      <c s="6" t="s">
        <v>998</v>
      </c>
      <c s="36" t="s">
        <v>74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429</v>
      </c>
    </row>
    <row r="18" spans="1:16" ht="12.75">
      <c r="A18" t="s">
        <v>49</v>
      </c>
      <c s="34" t="s">
        <v>26</v>
      </c>
      <c s="34" t="s">
        <v>216</v>
      </c>
      <c s="35" t="s">
        <v>5</v>
      </c>
      <c s="6" t="s">
        <v>217</v>
      </c>
      <c s="36" t="s">
        <v>74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429</v>
      </c>
    </row>
    <row r="22" spans="1:16" ht="12.75">
      <c r="A22" t="s">
        <v>49</v>
      </c>
      <c s="34" t="s">
        <v>75</v>
      </c>
      <c s="34" t="s">
        <v>219</v>
      </c>
      <c s="35" t="s">
        <v>5</v>
      </c>
      <c s="6" t="s">
        <v>220</v>
      </c>
      <c s="36" t="s">
        <v>74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429</v>
      </c>
    </row>
    <row r="26" spans="1:16" ht="12.75">
      <c r="A26" t="s">
        <v>49</v>
      </c>
      <c s="34" t="s">
        <v>79</v>
      </c>
      <c s="34" t="s">
        <v>213</v>
      </c>
      <c s="35" t="s">
        <v>5</v>
      </c>
      <c s="6" t="s">
        <v>214</v>
      </c>
      <c s="36" t="s">
        <v>74</v>
      </c>
      <c s="37">
        <v>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67</v>
      </c>
    </row>
    <row r="30" spans="1:16" ht="25.5">
      <c r="A30" t="s">
        <v>49</v>
      </c>
      <c s="34" t="s">
        <v>60</v>
      </c>
      <c s="34" t="s">
        <v>999</v>
      </c>
      <c s="35" t="s">
        <v>5</v>
      </c>
      <c s="6" t="s">
        <v>1000</v>
      </c>
      <c s="36" t="s">
        <v>74</v>
      </c>
      <c s="37">
        <v>72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57</v>
      </c>
    </row>
    <row r="33" spans="1:5" ht="76.5">
      <c r="A33" t="s">
        <v>58</v>
      </c>
      <c r="E33" s="39" t="s">
        <v>1001</v>
      </c>
    </row>
    <row r="34" spans="1:16" ht="12.75">
      <c r="A34" t="s">
        <v>49</v>
      </c>
      <c s="34" t="s">
        <v>70</v>
      </c>
      <c s="34" t="s">
        <v>1002</v>
      </c>
      <c s="35" t="s">
        <v>5</v>
      </c>
      <c s="6" t="s">
        <v>1003</v>
      </c>
      <c s="36" t="s">
        <v>74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67</v>
      </c>
    </row>
    <row r="38" spans="1:16" ht="25.5">
      <c r="A38" t="s">
        <v>49</v>
      </c>
      <c s="34" t="s">
        <v>86</v>
      </c>
      <c s="34" t="s">
        <v>1004</v>
      </c>
      <c s="35" t="s">
        <v>5</v>
      </c>
      <c s="6" t="s">
        <v>1005</v>
      </c>
      <c s="36" t="s">
        <v>74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67</v>
      </c>
    </row>
    <row r="42" spans="1:16" ht="25.5">
      <c r="A42" t="s">
        <v>49</v>
      </c>
      <c s="34" t="s">
        <v>89</v>
      </c>
      <c s="34" t="s">
        <v>1006</v>
      </c>
      <c s="35" t="s">
        <v>5</v>
      </c>
      <c s="6" t="s">
        <v>1007</v>
      </c>
      <c s="36" t="s">
        <v>74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67</v>
      </c>
    </row>
    <row r="46" spans="1:16" ht="12.75">
      <c r="A46" t="s">
        <v>49</v>
      </c>
      <c s="34" t="s">
        <v>92</v>
      </c>
      <c s="34" t="s">
        <v>1008</v>
      </c>
      <c s="35" t="s">
        <v>5</v>
      </c>
      <c s="6" t="s">
        <v>1009</v>
      </c>
      <c s="36" t="s">
        <v>74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1010</v>
      </c>
    </row>
    <row r="48" spans="1:5" ht="12.75">
      <c r="A48" s="35" t="s">
        <v>56</v>
      </c>
      <c r="E48" s="40" t="s">
        <v>57</v>
      </c>
    </row>
    <row r="49" spans="1:5" ht="76.5">
      <c r="A49" t="s">
        <v>58</v>
      </c>
      <c r="E49" s="39" t="s">
        <v>1011</v>
      </c>
    </row>
    <row r="50" spans="1:16" ht="25.5">
      <c r="A50" t="s">
        <v>49</v>
      </c>
      <c s="34" t="s">
        <v>96</v>
      </c>
      <c s="34" t="s">
        <v>1012</v>
      </c>
      <c s="35" t="s">
        <v>5</v>
      </c>
      <c s="6" t="s">
        <v>1013</v>
      </c>
      <c s="36" t="s">
        <v>74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429</v>
      </c>
    </row>
    <row r="54" spans="1:16" ht="12.75">
      <c r="A54" t="s">
        <v>49</v>
      </c>
      <c s="34" t="s">
        <v>99</v>
      </c>
      <c s="34" t="s">
        <v>1014</v>
      </c>
      <c s="35" t="s">
        <v>5</v>
      </c>
      <c s="6" t="s">
        <v>1015</v>
      </c>
      <c s="36" t="s">
        <v>74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429</v>
      </c>
    </row>
    <row r="58" spans="1:16" ht="12.75">
      <c r="A58" t="s">
        <v>49</v>
      </c>
      <c s="34" t="s">
        <v>102</v>
      </c>
      <c s="34" t="s">
        <v>664</v>
      </c>
      <c s="35" t="s">
        <v>5</v>
      </c>
      <c s="6" t="s">
        <v>665</v>
      </c>
      <c s="36" t="s">
        <v>74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429</v>
      </c>
    </row>
    <row r="62" spans="1:16" ht="12.75">
      <c r="A62" t="s">
        <v>49</v>
      </c>
      <c s="34" t="s">
        <v>105</v>
      </c>
      <c s="34" t="s">
        <v>667</v>
      </c>
      <c s="35" t="s">
        <v>5</v>
      </c>
      <c s="6" t="s">
        <v>668</v>
      </c>
      <c s="36" t="s">
        <v>74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429</v>
      </c>
    </row>
    <row r="66" spans="1:16" ht="12.75">
      <c r="A66" t="s">
        <v>49</v>
      </c>
      <c s="34" t="s">
        <v>108</v>
      </c>
      <c s="34" t="s">
        <v>1016</v>
      </c>
      <c s="35" t="s">
        <v>5</v>
      </c>
      <c s="6" t="s">
        <v>1017</v>
      </c>
      <c s="36" t="s">
        <v>74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800</v>
      </c>
    </row>
    <row r="70" spans="1:16" ht="12.75">
      <c r="A70" t="s">
        <v>49</v>
      </c>
      <c s="34" t="s">
        <v>111</v>
      </c>
      <c s="34" t="s">
        <v>1018</v>
      </c>
      <c s="35" t="s">
        <v>5</v>
      </c>
      <c s="6" t="s">
        <v>1019</v>
      </c>
      <c s="36" t="s">
        <v>74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66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429</v>
      </c>
    </row>
    <row r="74" spans="1:16" ht="12.75">
      <c r="A74" t="s">
        <v>49</v>
      </c>
      <c s="34" t="s">
        <v>114</v>
      </c>
      <c s="34" t="s">
        <v>1020</v>
      </c>
      <c s="35" t="s">
        <v>5</v>
      </c>
      <c s="6" t="s">
        <v>1021</v>
      </c>
      <c s="36" t="s">
        <v>243</v>
      </c>
      <c s="37">
        <v>12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66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429</v>
      </c>
    </row>
    <row r="78" spans="1:16" ht="25.5">
      <c r="A78" t="s">
        <v>49</v>
      </c>
      <c s="34" t="s">
        <v>117</v>
      </c>
      <c s="34" t="s">
        <v>324</v>
      </c>
      <c s="35" t="s">
        <v>5</v>
      </c>
      <c s="6" t="s">
        <v>325</v>
      </c>
      <c s="36" t="s">
        <v>74</v>
      </c>
      <c s="37">
        <v>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66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57</v>
      </c>
    </row>
    <row r="81" spans="1:5" ht="12.75">
      <c r="A81" t="s">
        <v>58</v>
      </c>
      <c r="E81" s="39" t="s">
        <v>429</v>
      </c>
    </row>
    <row r="82" spans="1:16" ht="12.75">
      <c r="A82" t="s">
        <v>49</v>
      </c>
      <c s="34" t="s">
        <v>120</v>
      </c>
      <c s="34" t="s">
        <v>630</v>
      </c>
      <c s="35" t="s">
        <v>5</v>
      </c>
      <c s="6" t="s">
        <v>631</v>
      </c>
      <c s="36" t="s">
        <v>243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66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57</v>
      </c>
    </row>
    <row r="85" spans="1:5" ht="12.75">
      <c r="A85" t="s">
        <v>58</v>
      </c>
      <c r="E85" s="39" t="s">
        <v>67</v>
      </c>
    </row>
    <row r="86" spans="1:16" ht="12.75">
      <c r="A86" t="s">
        <v>49</v>
      </c>
      <c s="34" t="s">
        <v>123</v>
      </c>
      <c s="34" t="s">
        <v>633</v>
      </c>
      <c s="35" t="s">
        <v>5</v>
      </c>
      <c s="6" t="s">
        <v>634</v>
      </c>
      <c s="36" t="s">
        <v>243</v>
      </c>
      <c s="37">
        <v>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66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57</v>
      </c>
    </row>
    <row r="89" spans="1:5" ht="12.75">
      <c r="A89" t="s">
        <v>58</v>
      </c>
      <c r="E89" s="39" t="s">
        <v>67</v>
      </c>
    </row>
    <row r="90" spans="1:16" ht="12.75">
      <c r="A90" t="s">
        <v>49</v>
      </c>
      <c s="34" t="s">
        <v>126</v>
      </c>
      <c s="34" t="s">
        <v>768</v>
      </c>
      <c s="35" t="s">
        <v>5</v>
      </c>
      <c s="6" t="s">
        <v>769</v>
      </c>
      <c s="36" t="s">
        <v>208</v>
      </c>
      <c s="37">
        <v>2.4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66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57</v>
      </c>
    </row>
    <row r="93" spans="1:5" ht="102">
      <c r="A93" t="s">
        <v>58</v>
      </c>
      <c r="E93" s="39" t="s">
        <v>1022</v>
      </c>
    </row>
    <row r="94" spans="1:16" ht="12.75">
      <c r="A94" t="s">
        <v>49</v>
      </c>
      <c s="34" t="s">
        <v>129</v>
      </c>
      <c s="34" t="s">
        <v>206</v>
      </c>
      <c s="35" t="s">
        <v>5</v>
      </c>
      <c s="6" t="s">
        <v>207</v>
      </c>
      <c s="36" t="s">
        <v>208</v>
      </c>
      <c s="37">
        <v>2.4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66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57</v>
      </c>
    </row>
    <row r="97" spans="1:5" ht="12.75">
      <c r="A97" t="s">
        <v>58</v>
      </c>
      <c r="E97" s="39" t="s">
        <v>429</v>
      </c>
    </row>
    <row r="98" spans="1:16" ht="12.75">
      <c r="A98" t="s">
        <v>49</v>
      </c>
      <c s="34" t="s">
        <v>132</v>
      </c>
      <c s="34" t="s">
        <v>1023</v>
      </c>
      <c s="35" t="s">
        <v>5</v>
      </c>
      <c s="6" t="s">
        <v>1024</v>
      </c>
      <c s="36" t="s">
        <v>74</v>
      </c>
      <c s="37">
        <v>30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57</v>
      </c>
    </row>
    <row r="101" spans="1:5" ht="102">
      <c r="A101" t="s">
        <v>58</v>
      </c>
      <c r="E101" s="39" t="s">
        <v>1022</v>
      </c>
    </row>
    <row r="102" spans="1:16" ht="12.75">
      <c r="A102" t="s">
        <v>49</v>
      </c>
      <c s="34" t="s">
        <v>135</v>
      </c>
      <c s="34" t="s">
        <v>1025</v>
      </c>
      <c s="35" t="s">
        <v>5</v>
      </c>
      <c s="6" t="s">
        <v>1026</v>
      </c>
      <c s="36" t="s">
        <v>74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66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57</v>
      </c>
    </row>
    <row r="105" spans="1:5" ht="12.75">
      <c r="A105" t="s">
        <v>58</v>
      </c>
      <c r="E105" s="39" t="s">
        <v>67</v>
      </c>
    </row>
    <row r="106" spans="1:16" ht="12.75">
      <c r="A106" t="s">
        <v>49</v>
      </c>
      <c s="34" t="s">
        <v>138</v>
      </c>
      <c s="34" t="s">
        <v>770</v>
      </c>
      <c s="35" t="s">
        <v>5</v>
      </c>
      <c s="6" t="s">
        <v>771</v>
      </c>
      <c s="36" t="s">
        <v>243</v>
      </c>
      <c s="37">
        <v>20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66</v>
      </c>
      <c>
        <f>(M106*21)/100</f>
      </c>
      <c t="s">
        <v>27</v>
      </c>
    </row>
    <row r="107" spans="1:5" ht="12.75">
      <c r="A107" s="35" t="s">
        <v>55</v>
      </c>
      <c r="E107" s="39" t="s">
        <v>1027</v>
      </c>
    </row>
    <row r="108" spans="1:5" ht="12.75">
      <c r="A108" s="35" t="s">
        <v>56</v>
      </c>
      <c r="E108" s="40" t="s">
        <v>57</v>
      </c>
    </row>
    <row r="109" spans="1:5" ht="12.75">
      <c r="A109" t="s">
        <v>58</v>
      </c>
      <c r="E109" s="39" t="s">
        <v>67</v>
      </c>
    </row>
    <row r="110" spans="1:16" ht="25.5">
      <c r="A110" t="s">
        <v>49</v>
      </c>
      <c s="34" t="s">
        <v>141</v>
      </c>
      <c s="34" t="s">
        <v>362</v>
      </c>
      <c s="35" t="s">
        <v>5</v>
      </c>
      <c s="6" t="s">
        <v>363</v>
      </c>
      <c s="36" t="s">
        <v>243</v>
      </c>
      <c s="37">
        <v>300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66</v>
      </c>
      <c>
        <f>(M110*21)/100</f>
      </c>
      <c t="s">
        <v>27</v>
      </c>
    </row>
    <row r="111" spans="1:5" ht="12.75">
      <c r="A111" s="35" t="s">
        <v>55</v>
      </c>
      <c r="E111" s="39" t="s">
        <v>1027</v>
      </c>
    </row>
    <row r="112" spans="1:5" ht="12.75">
      <c r="A112" s="35" t="s">
        <v>56</v>
      </c>
      <c r="E112" s="40" t="s">
        <v>57</v>
      </c>
    </row>
    <row r="113" spans="1:5" ht="12.75">
      <c r="A113" t="s">
        <v>58</v>
      </c>
      <c r="E113" s="39" t="s">
        <v>67</v>
      </c>
    </row>
    <row r="114" spans="1:16" ht="12.75">
      <c r="A114" t="s">
        <v>49</v>
      </c>
      <c s="34" t="s">
        <v>145</v>
      </c>
      <c s="34" t="s">
        <v>1028</v>
      </c>
      <c s="35" t="s">
        <v>5</v>
      </c>
      <c s="6" t="s">
        <v>1029</v>
      </c>
      <c s="36" t="s">
        <v>243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57</v>
      </c>
    </row>
    <row r="117" spans="1:5" ht="63.75">
      <c r="A117" t="s">
        <v>58</v>
      </c>
      <c r="E117" s="39" t="s">
        <v>1030</v>
      </c>
    </row>
    <row r="118" spans="1:16" ht="12.75">
      <c r="A118" t="s">
        <v>49</v>
      </c>
      <c s="34" t="s">
        <v>148</v>
      </c>
      <c s="34" t="s">
        <v>352</v>
      </c>
      <c s="35" t="s">
        <v>5</v>
      </c>
      <c s="6" t="s">
        <v>353</v>
      </c>
      <c s="36" t="s">
        <v>74</v>
      </c>
      <c s="37">
        <v>9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66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57</v>
      </c>
    </row>
    <row r="121" spans="1:5" ht="12.75">
      <c r="A121" t="s">
        <v>58</v>
      </c>
      <c r="E121" s="39" t="s">
        <v>429</v>
      </c>
    </row>
    <row r="122" spans="1:16" ht="12.75">
      <c r="A122" t="s">
        <v>49</v>
      </c>
      <c s="34" t="s">
        <v>151</v>
      </c>
      <c s="34" t="s">
        <v>1031</v>
      </c>
      <c s="35" t="s">
        <v>5</v>
      </c>
      <c s="6" t="s">
        <v>1032</v>
      </c>
      <c s="36" t="s">
        <v>74</v>
      </c>
      <c s="37">
        <v>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1033</v>
      </c>
    </row>
    <row r="125" spans="1:5" ht="76.5">
      <c r="A125" t="s">
        <v>58</v>
      </c>
      <c r="E125" s="39" t="s">
        <v>1034</v>
      </c>
    </row>
    <row r="126" spans="1:16" ht="25.5">
      <c r="A126" t="s">
        <v>49</v>
      </c>
      <c s="34" t="s">
        <v>154</v>
      </c>
      <c s="34" t="s">
        <v>1035</v>
      </c>
      <c s="35" t="s">
        <v>5</v>
      </c>
      <c s="6" t="s">
        <v>1036</v>
      </c>
      <c s="36" t="s">
        <v>243</v>
      </c>
      <c s="37">
        <v>40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66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57</v>
      </c>
    </row>
    <row r="129" spans="1:5" ht="12.75">
      <c r="A129" t="s">
        <v>58</v>
      </c>
      <c r="E129" s="39" t="s">
        <v>429</v>
      </c>
    </row>
    <row r="130" spans="1:16" ht="25.5">
      <c r="A130" t="s">
        <v>49</v>
      </c>
      <c s="34" t="s">
        <v>157</v>
      </c>
      <c s="34" t="s">
        <v>1037</v>
      </c>
      <c s="35" t="s">
        <v>5</v>
      </c>
      <c s="6" t="s">
        <v>1038</v>
      </c>
      <c s="36" t="s">
        <v>243</v>
      </c>
      <c s="37">
        <v>35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66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57</v>
      </c>
    </row>
    <row r="133" spans="1:5" ht="12.75">
      <c r="A133" t="s">
        <v>58</v>
      </c>
      <c r="E133" s="39" t="s">
        <v>429</v>
      </c>
    </row>
    <row r="134" spans="1:16" ht="12.75">
      <c r="A134" t="s">
        <v>49</v>
      </c>
      <c s="34" t="s">
        <v>160</v>
      </c>
      <c s="34" t="s">
        <v>849</v>
      </c>
      <c s="35" t="s">
        <v>5</v>
      </c>
      <c s="6" t="s">
        <v>850</v>
      </c>
      <c s="36" t="s">
        <v>243</v>
      </c>
      <c s="37">
        <v>600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66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57</v>
      </c>
    </row>
    <row r="137" spans="1:5" ht="12.75">
      <c r="A137" t="s">
        <v>58</v>
      </c>
      <c r="E137" s="39" t="s">
        <v>67</v>
      </c>
    </row>
    <row r="138" spans="1:16" ht="25.5">
      <c r="A138" t="s">
        <v>49</v>
      </c>
      <c s="34" t="s">
        <v>163</v>
      </c>
      <c s="34" t="s">
        <v>596</v>
      </c>
      <c s="35" t="s">
        <v>5</v>
      </c>
      <c s="6" t="s">
        <v>597</v>
      </c>
      <c s="36" t="s">
        <v>74</v>
      </c>
      <c s="37">
        <v>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66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57</v>
      </c>
    </row>
    <row r="141" spans="1:5" ht="12.75">
      <c r="A141" t="s">
        <v>58</v>
      </c>
      <c r="E141" s="39" t="s">
        <v>67</v>
      </c>
    </row>
    <row r="142" spans="1:16" ht="25.5">
      <c r="A142" t="s">
        <v>49</v>
      </c>
      <c s="34" t="s">
        <v>166</v>
      </c>
      <c s="34" t="s">
        <v>1039</v>
      </c>
      <c s="35" t="s">
        <v>5</v>
      </c>
      <c s="6" t="s">
        <v>1040</v>
      </c>
      <c s="36" t="s">
        <v>74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1041</v>
      </c>
    </row>
    <row r="144" spans="1:5" ht="12.75">
      <c r="A144" s="35" t="s">
        <v>56</v>
      </c>
      <c r="E144" s="40" t="s">
        <v>57</v>
      </c>
    </row>
    <row r="145" spans="1:5" ht="102">
      <c r="A145" t="s">
        <v>58</v>
      </c>
      <c r="E145" s="39" t="s">
        <v>1022</v>
      </c>
    </row>
    <row r="146" spans="1:16" ht="12.75">
      <c r="A146" t="s">
        <v>49</v>
      </c>
      <c s="34" t="s">
        <v>169</v>
      </c>
      <c s="34" t="s">
        <v>1042</v>
      </c>
      <c s="35" t="s">
        <v>5</v>
      </c>
      <c s="6" t="s">
        <v>1043</v>
      </c>
      <c s="36" t="s">
        <v>243</v>
      </c>
      <c s="37">
        <v>75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66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57</v>
      </c>
    </row>
    <row r="149" spans="1:5" ht="12.75">
      <c r="A149" t="s">
        <v>58</v>
      </c>
      <c r="E149" s="39" t="s">
        <v>67</v>
      </c>
    </row>
    <row r="150" spans="1:16" ht="12.75">
      <c r="A150" t="s">
        <v>49</v>
      </c>
      <c s="34" t="s">
        <v>172</v>
      </c>
      <c s="34" t="s">
        <v>1044</v>
      </c>
      <c s="35" t="s">
        <v>5</v>
      </c>
      <c s="6" t="s">
        <v>1045</v>
      </c>
      <c s="36" t="s">
        <v>243</v>
      </c>
      <c s="37">
        <v>75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66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57</v>
      </c>
    </row>
    <row r="153" spans="1:5" ht="12.75">
      <c r="A153" t="s">
        <v>58</v>
      </c>
      <c r="E153" s="39" t="s">
        <v>67</v>
      </c>
    </row>
    <row r="154" spans="1:16" ht="12.75">
      <c r="A154" t="s">
        <v>49</v>
      </c>
      <c s="34" t="s">
        <v>175</v>
      </c>
      <c s="34" t="s">
        <v>937</v>
      </c>
      <c s="35" t="s">
        <v>5</v>
      </c>
      <c s="6" t="s">
        <v>938</v>
      </c>
      <c s="36" t="s">
        <v>74</v>
      </c>
      <c s="37">
        <v>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66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57</v>
      </c>
    </row>
    <row r="157" spans="1:5" ht="12.75">
      <c r="A157" t="s">
        <v>58</v>
      </c>
      <c r="E157" s="39" t="s">
        <v>67</v>
      </c>
    </row>
    <row r="158" spans="1:16" ht="12.75">
      <c r="A158" t="s">
        <v>49</v>
      </c>
      <c s="34" t="s">
        <v>178</v>
      </c>
      <c s="34" t="s">
        <v>939</v>
      </c>
      <c s="35" t="s">
        <v>5</v>
      </c>
      <c s="6" t="s">
        <v>940</v>
      </c>
      <c s="36" t="s">
        <v>74</v>
      </c>
      <c s="37">
        <v>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66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57</v>
      </c>
    </row>
    <row r="161" spans="1:5" ht="12.75">
      <c r="A161" t="s">
        <v>58</v>
      </c>
      <c r="E161" s="39" t="s">
        <v>67</v>
      </c>
    </row>
    <row r="162" spans="1:16" ht="12.75">
      <c r="A162" t="s">
        <v>49</v>
      </c>
      <c s="34" t="s">
        <v>181</v>
      </c>
      <c s="34" t="s">
        <v>312</v>
      </c>
      <c s="35" t="s">
        <v>5</v>
      </c>
      <c s="6" t="s">
        <v>313</v>
      </c>
      <c s="36" t="s">
        <v>74</v>
      </c>
      <c s="37">
        <v>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66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57</v>
      </c>
    </row>
    <row r="165" spans="1:5" ht="12.75">
      <c r="A165" t="s">
        <v>58</v>
      </c>
      <c r="E165" s="39" t="s">
        <v>67</v>
      </c>
    </row>
    <row r="166" spans="1:16" ht="12.75">
      <c r="A166" t="s">
        <v>49</v>
      </c>
      <c s="34" t="s">
        <v>185</v>
      </c>
      <c s="34" t="s">
        <v>941</v>
      </c>
      <c s="35" t="s">
        <v>5</v>
      </c>
      <c s="6" t="s">
        <v>942</v>
      </c>
      <c s="36" t="s">
        <v>74</v>
      </c>
      <c s="37">
        <v>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66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57</v>
      </c>
    </row>
    <row r="169" spans="1:5" ht="12.75">
      <c r="A169" t="s">
        <v>58</v>
      </c>
      <c r="E169" s="39" t="s">
        <v>67</v>
      </c>
    </row>
    <row r="170" spans="1:16" ht="25.5">
      <c r="A170" t="s">
        <v>49</v>
      </c>
      <c s="34" t="s">
        <v>189</v>
      </c>
      <c s="34" t="s">
        <v>272</v>
      </c>
      <c s="35" t="s">
        <v>5</v>
      </c>
      <c s="6" t="s">
        <v>273</v>
      </c>
      <c s="36" t="s">
        <v>74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66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57</v>
      </c>
    </row>
    <row r="173" spans="1:5" ht="12.75">
      <c r="A173" t="s">
        <v>58</v>
      </c>
      <c r="E173" s="39" t="s">
        <v>67</v>
      </c>
    </row>
    <row r="174" spans="1:16" ht="12.75">
      <c r="A174" t="s">
        <v>49</v>
      </c>
      <c s="34" t="s">
        <v>193</v>
      </c>
      <c s="34" t="s">
        <v>1046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57</v>
      </c>
    </row>
    <row r="177" spans="1:5" ht="25.5">
      <c r="A177" t="s">
        <v>58</v>
      </c>
      <c r="E177" s="39" t="s">
        <v>59</v>
      </c>
    </row>
    <row r="178" spans="1:13" ht="12.75">
      <c r="A178" t="s">
        <v>46</v>
      </c>
      <c r="C178" s="31" t="s">
        <v>401</v>
      </c>
      <c r="E178" s="33" t="s">
        <v>402</v>
      </c>
      <c r="J178" s="32">
        <f>0</f>
      </c>
      <c s="32">
        <f>0</f>
      </c>
      <c s="32">
        <f>0+L179</f>
      </c>
      <c s="32">
        <f>0+M179</f>
      </c>
    </row>
    <row r="179" spans="1:16" ht="25.5">
      <c r="A179" t="s">
        <v>49</v>
      </c>
      <c s="34" t="s">
        <v>196</v>
      </c>
      <c s="34" t="s">
        <v>404</v>
      </c>
      <c s="35" t="s">
        <v>405</v>
      </c>
      <c s="6" t="s">
        <v>406</v>
      </c>
      <c s="36" t="s">
        <v>407</v>
      </c>
      <c s="37">
        <v>0.15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408</v>
      </c>
      <c>
        <f>(M179*21)/100</f>
      </c>
      <c t="s">
        <v>27</v>
      </c>
    </row>
    <row r="180" spans="1:5" ht="25.5">
      <c r="A180" s="35" t="s">
        <v>55</v>
      </c>
      <c r="E180" s="39" t="s">
        <v>409</v>
      </c>
    </row>
    <row r="181" spans="1:5" ht="12.75">
      <c r="A181" s="35" t="s">
        <v>56</v>
      </c>
      <c r="E181" s="40" t="s">
        <v>5</v>
      </c>
    </row>
    <row r="182" spans="1:5" ht="102">
      <c r="A182" t="s">
        <v>58</v>
      </c>
      <c r="E182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COUNTIFS(L8:L86,"=0",A8:A86,"P")+COUNTIFS(L8:L86,"",A8:A86,"P")+SUM(Q8:Q86)</f>
      </c>
    </row>
    <row r="8" spans="1:13" ht="12.75">
      <c r="A8" t="s">
        <v>44</v>
      </c>
      <c r="C8" s="28" t="s">
        <v>1049</v>
      </c>
      <c r="E8" s="30" t="s">
        <v>1048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62</v>
      </c>
      <c r="E9" s="33" t="s">
        <v>1050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25.5">
      <c r="A10" t="s">
        <v>49</v>
      </c>
      <c s="34" t="s">
        <v>62</v>
      </c>
      <c s="34" t="s">
        <v>1051</v>
      </c>
      <c s="35" t="s">
        <v>5</v>
      </c>
      <c s="6" t="s">
        <v>1052</v>
      </c>
      <c s="36" t="s">
        <v>1053</v>
      </c>
      <c s="37">
        <v>0.15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799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1054</v>
      </c>
    </row>
    <row r="14" spans="1:16" ht="12.75">
      <c r="A14" t="s">
        <v>49</v>
      </c>
      <c s="34" t="s">
        <v>27</v>
      </c>
      <c s="34" t="s">
        <v>1055</v>
      </c>
      <c s="35" t="s">
        <v>5</v>
      </c>
      <c s="6" t="s">
        <v>1056</v>
      </c>
      <c s="36" t="s">
        <v>1053</v>
      </c>
      <c s="37">
        <v>0.15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1057</v>
      </c>
    </row>
    <row r="17" spans="1:5" ht="12.75">
      <c r="A17" t="s">
        <v>58</v>
      </c>
      <c r="E17" s="39" t="s">
        <v>1054</v>
      </c>
    </row>
    <row r="18" spans="1:16" ht="12.75">
      <c r="A18" t="s">
        <v>49</v>
      </c>
      <c s="34" t="s">
        <v>26</v>
      </c>
      <c s="34" t="s">
        <v>1058</v>
      </c>
      <c s="35" t="s">
        <v>5</v>
      </c>
      <c s="6" t="s">
        <v>1059</v>
      </c>
      <c s="36" t="s">
        <v>208</v>
      </c>
      <c s="37">
        <v>0.4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5</v>
      </c>
    </row>
    <row r="22" spans="1:16" ht="12.75">
      <c r="A22" t="s">
        <v>49</v>
      </c>
      <c s="34" t="s">
        <v>75</v>
      </c>
      <c s="34" t="s">
        <v>1060</v>
      </c>
      <c s="35" t="s">
        <v>5</v>
      </c>
      <c s="6" t="s">
        <v>1061</v>
      </c>
      <c s="36" t="s">
        <v>208</v>
      </c>
      <c s="37">
        <v>0.4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1054</v>
      </c>
    </row>
    <row r="26" spans="1:16" ht="12.75">
      <c r="A26" t="s">
        <v>49</v>
      </c>
      <c s="34" t="s">
        <v>79</v>
      </c>
      <c s="34" t="s">
        <v>216</v>
      </c>
      <c s="35" t="s">
        <v>5</v>
      </c>
      <c s="6" t="s">
        <v>217</v>
      </c>
      <c s="36" t="s">
        <v>74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1054</v>
      </c>
    </row>
    <row r="30" spans="1:16" ht="12.75">
      <c r="A30" t="s">
        <v>49</v>
      </c>
      <c s="34" t="s">
        <v>60</v>
      </c>
      <c s="34" t="s">
        <v>995</v>
      </c>
      <c s="35" t="s">
        <v>5</v>
      </c>
      <c s="6" t="s">
        <v>996</v>
      </c>
      <c s="36" t="s">
        <v>74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58</v>
      </c>
      <c r="E33" s="39" t="s">
        <v>1054</v>
      </c>
    </row>
    <row r="34" spans="1:16" ht="12.75">
      <c r="A34" t="s">
        <v>49</v>
      </c>
      <c s="34" t="s">
        <v>70</v>
      </c>
      <c s="34" t="s">
        <v>219</v>
      </c>
      <c s="35" t="s">
        <v>5</v>
      </c>
      <c s="6" t="s">
        <v>220</v>
      </c>
      <c s="36" t="s">
        <v>74</v>
      </c>
      <c s="37">
        <v>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58</v>
      </c>
      <c r="E37" s="39" t="s">
        <v>1054</v>
      </c>
    </row>
    <row r="38" spans="1:16" ht="12.75">
      <c r="A38" t="s">
        <v>49</v>
      </c>
      <c s="34" t="s">
        <v>86</v>
      </c>
      <c s="34" t="s">
        <v>1062</v>
      </c>
      <c s="35" t="s">
        <v>5</v>
      </c>
      <c s="6" t="s">
        <v>1063</v>
      </c>
      <c s="36" t="s">
        <v>74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58</v>
      </c>
      <c r="E41" s="39" t="s">
        <v>1054</v>
      </c>
    </row>
    <row r="42" spans="1:16" ht="12.75">
      <c r="A42" t="s">
        <v>49</v>
      </c>
      <c s="34" t="s">
        <v>89</v>
      </c>
      <c s="34" t="s">
        <v>1064</v>
      </c>
      <c s="35" t="s">
        <v>5</v>
      </c>
      <c s="6" t="s">
        <v>1065</v>
      </c>
      <c s="36" t="s">
        <v>74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58</v>
      </c>
      <c r="E45" s="39" t="s">
        <v>1054</v>
      </c>
    </row>
    <row r="46" spans="1:16" ht="12.75">
      <c r="A46" t="s">
        <v>49</v>
      </c>
      <c s="34" t="s">
        <v>92</v>
      </c>
      <c s="34" t="s">
        <v>1066</v>
      </c>
      <c s="35" t="s">
        <v>5</v>
      </c>
      <c s="6" t="s">
        <v>1067</v>
      </c>
      <c s="36" t="s">
        <v>74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58</v>
      </c>
      <c r="E49" s="39" t="s">
        <v>1054</v>
      </c>
    </row>
    <row r="50" spans="1:16" ht="12.75">
      <c r="A50" t="s">
        <v>49</v>
      </c>
      <c s="34" t="s">
        <v>96</v>
      </c>
      <c s="34" t="s">
        <v>1068</v>
      </c>
      <c s="35" t="s">
        <v>5</v>
      </c>
      <c s="6" t="s">
        <v>1069</v>
      </c>
      <c s="36" t="s">
        <v>74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1057</v>
      </c>
    </row>
    <row r="53" spans="1:5" ht="12.75">
      <c r="A53" t="s">
        <v>58</v>
      </c>
      <c r="E53" s="39" t="s">
        <v>1054</v>
      </c>
    </row>
    <row r="54" spans="1:16" ht="25.5">
      <c r="A54" t="s">
        <v>49</v>
      </c>
      <c s="34" t="s">
        <v>99</v>
      </c>
      <c s="34" t="s">
        <v>1070</v>
      </c>
      <c s="35" t="s">
        <v>5</v>
      </c>
      <c s="6" t="s">
        <v>1071</v>
      </c>
      <c s="36" t="s">
        <v>74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58</v>
      </c>
      <c r="E57" s="39" t="s">
        <v>1054</v>
      </c>
    </row>
    <row r="58" spans="1:16" ht="25.5">
      <c r="A58" t="s">
        <v>49</v>
      </c>
      <c s="34" t="s">
        <v>102</v>
      </c>
      <c s="34" t="s">
        <v>1072</v>
      </c>
      <c s="35" t="s">
        <v>5</v>
      </c>
      <c s="6" t="s">
        <v>1073</v>
      </c>
      <c s="36" t="s">
        <v>74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58</v>
      </c>
      <c r="E61" s="39" t="s">
        <v>1054</v>
      </c>
    </row>
    <row r="62" spans="1:16" ht="12.75">
      <c r="A62" t="s">
        <v>49</v>
      </c>
      <c s="34" t="s">
        <v>105</v>
      </c>
      <c s="34" t="s">
        <v>835</v>
      </c>
      <c s="35" t="s">
        <v>5</v>
      </c>
      <c s="6" t="s">
        <v>836</v>
      </c>
      <c s="36" t="s">
        <v>74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58</v>
      </c>
      <c r="E65" s="39" t="s">
        <v>1054</v>
      </c>
    </row>
    <row r="66" spans="1:16" ht="12.75">
      <c r="A66" t="s">
        <v>49</v>
      </c>
      <c s="34" t="s">
        <v>108</v>
      </c>
      <c s="34" t="s">
        <v>1074</v>
      </c>
      <c s="35" t="s">
        <v>5</v>
      </c>
      <c s="6" t="s">
        <v>1075</v>
      </c>
      <c s="36" t="s">
        <v>74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66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58</v>
      </c>
      <c r="E69" s="39" t="s">
        <v>1054</v>
      </c>
    </row>
    <row r="70" spans="1:16" ht="12.75">
      <c r="A70" t="s">
        <v>49</v>
      </c>
      <c s="34" t="s">
        <v>111</v>
      </c>
      <c s="34" t="s">
        <v>1076</v>
      </c>
      <c s="35" t="s">
        <v>5</v>
      </c>
      <c s="6" t="s">
        <v>972</v>
      </c>
      <c s="36" t="s">
        <v>74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66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58</v>
      </c>
      <c r="E73" s="39" t="s">
        <v>1054</v>
      </c>
    </row>
    <row r="74" spans="1:16" ht="12.75">
      <c r="A74" t="s">
        <v>49</v>
      </c>
      <c s="34" t="s">
        <v>114</v>
      </c>
      <c s="34" t="s">
        <v>1077</v>
      </c>
      <c s="35" t="s">
        <v>5</v>
      </c>
      <c s="6" t="s">
        <v>1078</v>
      </c>
      <c s="36" t="s">
        <v>74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1079</v>
      </c>
      <c>
        <f>(M74*21)/100</f>
      </c>
      <c t="s">
        <v>27</v>
      </c>
    </row>
    <row r="75" spans="1:5" ht="12.75">
      <c r="A75" s="35" t="s">
        <v>55</v>
      </c>
      <c r="E75" s="39" t="s">
        <v>1080</v>
      </c>
    </row>
    <row r="76" spans="1:5" ht="12.75">
      <c r="A76" s="35" t="s">
        <v>56</v>
      </c>
      <c r="E76" s="40" t="s">
        <v>5</v>
      </c>
    </row>
    <row r="77" spans="1:5" ht="12.75">
      <c r="A77" t="s">
        <v>58</v>
      </c>
      <c r="E77" s="39" t="s">
        <v>1054</v>
      </c>
    </row>
    <row r="78" spans="1:16" ht="12.75">
      <c r="A78" t="s">
        <v>49</v>
      </c>
      <c s="34" t="s">
        <v>117</v>
      </c>
      <c s="34" t="s">
        <v>1081</v>
      </c>
      <c s="35" t="s">
        <v>5</v>
      </c>
      <c s="6" t="s">
        <v>1082</v>
      </c>
      <c s="36" t="s">
        <v>74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1079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1057</v>
      </c>
    </row>
    <row r="81" spans="1:5" ht="12.75">
      <c r="A81" t="s">
        <v>58</v>
      </c>
      <c r="E81" s="39" t="s">
        <v>1054</v>
      </c>
    </row>
    <row r="82" spans="1:16" ht="12.75">
      <c r="A82" t="s">
        <v>49</v>
      </c>
      <c s="34" t="s">
        <v>120</v>
      </c>
      <c s="34" t="s">
        <v>655</v>
      </c>
      <c s="35" t="s">
        <v>5</v>
      </c>
      <c s="6" t="s">
        <v>656</v>
      </c>
      <c s="36" t="s">
        <v>74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66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58</v>
      </c>
      <c r="E85" s="39" t="s">
        <v>1054</v>
      </c>
    </row>
    <row r="86" spans="1:16" ht="12.75">
      <c r="A86" t="s">
        <v>49</v>
      </c>
      <c s="34" t="s">
        <v>123</v>
      </c>
      <c s="34" t="s">
        <v>658</v>
      </c>
      <c s="35" t="s">
        <v>5</v>
      </c>
      <c s="6" t="s">
        <v>659</v>
      </c>
      <c s="36" t="s">
        <v>74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66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1054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