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Oprava 1. TK Č. T..." sheetId="2" r:id="rId2"/>
    <sheet name="SO 02 - Oprava 2. TK Č. T..." sheetId="3" r:id="rId3"/>
    <sheet name="SO 03 - NEOCEŇOVAT Materi..." sheetId="4" r:id="rId4"/>
    <sheet name="SO 04 - Odstranění zeleně" sheetId="5" r:id="rId5"/>
    <sheet name="SO 05 - VON" sheetId="6" r:id="rId6"/>
  </sheets>
  <definedNames>
    <definedName name="_xlnm.Print_Area" localSheetId="0">'Rekapitulace stavby'!$D$4:$AO$36,'Rekapitulace stavby'!$C$42:$AQ$60</definedName>
    <definedName name="_xlnm._FilterDatabase" localSheetId="1" hidden="1">'SO 01 - Oprava 1. TK Č. T...'!$C$79:$K$143</definedName>
    <definedName name="_xlnm.Print_Area" localSheetId="1">'SO 01 - Oprava 1. TK Č. T...'!$C$45:$J$61,'SO 01 - Oprava 1. TK Č. T...'!$C$67:$K$143</definedName>
    <definedName name="_xlnm._FilterDatabase" localSheetId="2" hidden="1">'SO 02 - Oprava 2. TK Č. T...'!$C$79:$K$143</definedName>
    <definedName name="_xlnm.Print_Area" localSheetId="2">'SO 02 - Oprava 2. TK Č. T...'!$C$45:$J$61,'SO 02 - Oprava 2. TK Č. T...'!$C$67:$K$143</definedName>
    <definedName name="_xlnm._FilterDatabase" localSheetId="3" hidden="1">'SO 03 - NEOCEŇOVAT Materi...'!$C$78:$K$89</definedName>
    <definedName name="_xlnm.Print_Area" localSheetId="3">'SO 03 - NEOCEŇOVAT Materi...'!$C$45:$J$60,'SO 03 - NEOCEŇOVAT Materi...'!$C$66:$K$89</definedName>
    <definedName name="_xlnm._FilterDatabase" localSheetId="4" hidden="1">'SO 04 - Odstranění zeleně'!$C$87:$K$138</definedName>
    <definedName name="_xlnm.Print_Area" localSheetId="4">'SO 04 - Odstranění zeleně'!$C$45:$J$69,'SO 04 - Odstranění zeleně'!$C$75:$K$138</definedName>
    <definedName name="_xlnm._FilterDatabase" localSheetId="5" hidden="1">'SO 05 - VON'!$C$78:$K$90</definedName>
    <definedName name="_xlnm.Print_Area" localSheetId="5">'SO 05 - VON'!$C$45:$J$60,'SO 05 - VON'!$C$66:$K$90</definedName>
    <definedName name="_xlnm.Print_Titles" localSheetId="0">'Rekapitulace stavby'!$52:$52</definedName>
    <definedName name="_xlnm.Print_Titles" localSheetId="1">'SO 01 - Oprava 1. TK Č. T...'!$79:$79</definedName>
    <definedName name="_xlnm.Print_Titles" localSheetId="2">'SO 02 - Oprava 2. TK Č. T...'!$79:$79</definedName>
    <definedName name="_xlnm.Print_Titles" localSheetId="3">'SO 03 - NEOCEŇOVAT Materi...'!$78:$78</definedName>
    <definedName name="_xlnm.Print_Titles" localSheetId="4">'SO 04 - Odstranění zeleně'!$87:$87</definedName>
    <definedName name="_xlnm.Print_Titles" localSheetId="5">'SO 05 - VON'!$78:$78</definedName>
  </definedNames>
  <calcPr fullCalcOnLoad="1"/>
</workbook>
</file>

<file path=xl/sharedStrings.xml><?xml version="1.0" encoding="utf-8"?>
<sst xmlns="http://schemas.openxmlformats.org/spreadsheetml/2006/main" count="2697" uniqueCount="379">
  <si>
    <t>Export Komplet</t>
  </si>
  <si>
    <t>VZ</t>
  </si>
  <si>
    <t>2.0</t>
  </si>
  <si>
    <t>ZAMOK</t>
  </si>
  <si>
    <t>False</t>
  </si>
  <si>
    <t>{fde9ad8d-5fd1-45f1-8dad-7356b1aabdcc}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</si>
  <si>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</si>
  <si>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</si>
  <si>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</si>
  <si>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</si>
  <si>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</si>
  <si>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</si>
  <si>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</si>
  <si>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</si>
  <si>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64023xxx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</si>
  <si>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</si>
  <si>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</si>
  <si>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Cyklická údržba trati v úseku Třebovice v Čechách – Hoštejn</t>
  </si>
  <si>
    <t>KSO:</t>
  </si>
  <si>
    <t/>
  </si>
  <si>
    <t>CC-CZ:</t>
  </si>
  <si>
    <t>Místo:</t>
  </si>
  <si>
    <t xml:space="preserve"> </t>
  </si>
  <si>
    <t>Datum:</t>
  </si>
  <si>
    <t>17. 5. 2023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</si>
  <si>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</si>
  <si>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</si>
  <si>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</si>
  <si>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</si>
  <si>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</si>
  <si>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</si>
  <si>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</si>
  <si>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</si>
  <si>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</si>
  <si>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</si>
  <si>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</si>
  <si>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</si>
  <si>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</si>
  <si>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</si>
  <si>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</si>
  <si>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</si>
  <si>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</si>
  <si>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</si>
  <si>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</si>
  <si>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</si>
  <si>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</si>
  <si>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</si>
  <si>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</si>
  <si>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</si>
  <si>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</si>
  <si>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</si>
  <si>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</si>
  <si>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</si>
  <si>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</si>
  <si>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</si>
  <si>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</si>
  <si>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</si>
  <si>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</si>
  <si>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</si>
  <si>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</si>
  <si>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</si>
  <si>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</si>
  <si>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</si>
  <si>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</si>
  <si>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</si>
  <si>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</si>
  <si>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</si>
  <si>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</si>
  <si>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</si>
  <si>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</si>
  <si>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</si>
  <si>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</si>
  <si>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</si>
  <si>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</si>
  <si>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</si>
  <si>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Oprava 1. TK Č. Třebová - Hoštejn</t>
  </si>
  <si>
    <t>STA</t>
  </si>
  <si>
    <t>1</t>
  </si>
  <si>
    <t>{b0e549ae-2858-4bac-96a0-81381a09cd59}</t>
  </si>
  <si>
    <t>2</t>
  </si>
  <si>
    <t>SO 02</t>
  </si>
  <si>
    <t>Oprava 2. TK Č. Třebová - Hoštejn</t>
  </si>
  <si>
    <t>{2cd61060-99f6-462c-95f2-44a9c926ff8d}</t>
  </si>
  <si>
    <t>SO 03</t>
  </si>
  <si>
    <t>NEOCEŇOVAT Materiál dodávaný OŘ</t>
  </si>
  <si>
    <t>{2cee3938-a125-4566-967f-9747ae7de1a6}</t>
  </si>
  <si>
    <t>SO 04</t>
  </si>
  <si>
    <t>Odstranění zeleně</t>
  </si>
  <si>
    <t>{35aeafd1-af6f-49c0-a033-d07e9a4a26b9}</t>
  </si>
  <si>
    <t>SO 05</t>
  </si>
  <si>
    <t>VON</t>
  </si>
  <si>
    <t>{6c14ca2b-5c97-432d-b979-9f0a6b01612d}</t>
  </si>
  <si>
    <t>KRYCÍ LIST SOUPISU PRACÍ</t>
  </si>
  <si>
    <t>Objekt:</t>
  </si>
  <si>
    <t>SO 01 - Oprava 1. TK Č. Třebová - Hoštejn</t>
  </si>
  <si>
    <t>REKAPITULACE ČLENĚNÍ SOUPISU PRACÍ</t>
  </si>
  <si>
    <t>Kód dílu - Popis</t>
  </si>
  <si>
    <t>Cena celkem [CZK]</t>
  </si>
  <si>
    <t>-1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</si>
  <si>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</si>
  <si>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</si>
  <si>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</si>
  <si>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</si>
  <si>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</si>
  <si>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</si>
  <si>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</si>
  <si>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</si>
  <si>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</si>
  <si>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</si>
  <si>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</si>
  <si>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</si>
  <si>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</si>
  <si>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</si>
  <si>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K</t>
  </si>
  <si>
    <t>5907050110</t>
  </si>
  <si>
    <t>Dělení kolejnic kyslíkem, soustavy UIC60 nebo R65. Poznámka: 1. V cenách jsou započteny náklady na manipulaci, podložení, označení a provedení řezu kolejnice.</t>
  </si>
  <si>
    <t>kus</t>
  </si>
  <si>
    <t>Sborník UOŽI 01 2023</t>
  </si>
  <si>
    <t>4</t>
  </si>
  <si>
    <t>ROZPOCET</t>
  </si>
  <si>
    <t>P</t>
  </si>
  <si>
    <t>Poznámka k položce:
ZAOKR.NAHORU((10936+948)/25;1)+18=494,00 ks</t>
  </si>
  <si>
    <t>5907025601</t>
  </si>
  <si>
    <t>Výměna kolejnicových pásů současně s výměnou kompletů, vodicích vložek a pryžové podložky, tvar UIC60, 60E2. Poznámka: 1. V cenách jsou započteny náklady na demontáž upevňovadel, výměnu kolejnicových pásů, dílů a součástí, montáž upevňovadel, úpravu dilatačních spár, pryžových podložek, zřízení nebo demontáž prozatímních styků a ošetření součástí mazivem. 2. V cenách nejsou započteny náklady na dělení kolejnic, zřízení svaru, demontáž nebo montáž styků.</t>
  </si>
  <si>
    <t>m</t>
  </si>
  <si>
    <t>Poznámka k položce:
dle ZD v jednotlivých úsecích :
863+210+1553+1694+413+273+852+119+198+2*848+2*748+422+655+914+526=11.884,00 m</t>
  </si>
  <si>
    <t>3</t>
  </si>
  <si>
    <t>5907010015</t>
  </si>
  <si>
    <t>Výměna LISŮ tvar UIC60, 60E2. Poznámka: 1. V cenách jsou započteny náklady na demontáž upevňovadel, výměnu LISU, montáž upevňovadel, případnou úpravu dilatačních spár, zřízení nebo demontáž prozatímních styků a ošetření součástí mazivem. 2. V cenách nejsou započteny náklady na dělení kolejnic, zřízení svaru, demontáž nebo montáž styků.</t>
  </si>
  <si>
    <t>6</t>
  </si>
  <si>
    <t>Poznámka k položce:
dle ZD v jednotlivých úsecích :
3*3,6+2*3,6+3*3,6+2*5,5+2*5,5+3*3,6+2*3,6+3,6+2*3,6+3,6+2*3,6+4*3,6+2*3,6+3,6+3,6+3,6+3,6=126,40 m</t>
  </si>
  <si>
    <t>9902200100</t>
  </si>
  <si>
    <t>Doprava obousměrná mechanizací o nosnosti přes 3,5 t objemnějšího kusového materiálu (prefabrikátů, stožárů, výhybek, rozvaděčů, vybouraných hmot atd.) do 10 km Poznámka: 1. Ceny jsou určeny pro dopravu silničními i kolejovými vozidly. 2. V cenách obousměrné dopravy jsou započteny náklady na přepravu materiálu na místo určení včetně složení, poplatku za použití dopravní cesty a zpáteční cesty nenaloženého dopravního prostředku.</t>
  </si>
  <si>
    <t>t</t>
  </si>
  <si>
    <t>8</t>
  </si>
  <si>
    <t>Poznámka k položce:
kolejnice : 11884*0,06+(2*5,5+2*5,5)*0,06=714,36 t
pryžové podložky :  19807*0,00018=3,565 t
vodící vložky :  19807*0,00017=3,367 t
celkem :  11884*0,06+(2*5,5+2*5,5)*0,06+19807*0,00018+19807*0,00017=721,292 t</t>
  </si>
  <si>
    <t>5</t>
  </si>
  <si>
    <t>5999005030</t>
  </si>
  <si>
    <t>Třídění kolejnic. Poznámka: 1. V cenách jsou započteny náklady na manipulaci, vytřídění a uložení materiálu na úložiště nebo do skladu.</t>
  </si>
  <si>
    <t>10</t>
  </si>
  <si>
    <t>Poznámka k položce:
kolejnice : 11884*0,06+(2*5,5+2*5,5)*0,06=714,36 t</t>
  </si>
  <si>
    <t>M</t>
  </si>
  <si>
    <t>5958155000</t>
  </si>
  <si>
    <t>Úhlové vodicí vložky Wfp 14K 600 základní 12</t>
  </si>
  <si>
    <t>12</t>
  </si>
  <si>
    <t>Poznámka k položce:
ZAOKR.NAHORU(11884/0,6;1)=19807,00 ks</t>
  </si>
  <si>
    <t>7</t>
  </si>
  <si>
    <t>5958158030</t>
  </si>
  <si>
    <t>Podložka pryžová pod patu kolejnice WU 7 174x152x7 (Vossloh)</t>
  </si>
  <si>
    <t>14</t>
  </si>
  <si>
    <t>9902200900</t>
  </si>
  <si>
    <t>Doprava obousměrná mechanizací o nosnosti přes 3,5 t objemnějšího kusového materiálu (prefabrikátů, stožárů, výhybek, rozvaděčů, vybouraných hmot atd.) do 200 km Poznámka: 1. Ceny jsou určeny pro dopravu silničními i kolejovými vozidly. 2. V cenách obousměrné dopravy jsou započteny náklady na přepravu materiálu na místo určení včetně složení, poplatku za použití dopravní cesty a zpáteční cesty nenaloženého dopravního prostředku.</t>
  </si>
  <si>
    <t>16</t>
  </si>
  <si>
    <t>Poznámka k položce:
přeprava úhlových vodících vložek a pryžových podložek
pryžové podložky :  19807*0,00018=3,565 t
vodící vložky :  19367*0,00017=3,367 t
celkem :  3,565+3,367=6,932 t</t>
  </si>
  <si>
    <t>9</t>
  </si>
  <si>
    <t>5910020010</t>
  </si>
  <si>
    <t>Svařování kolejnic termitem plný předehřev standardní spára svar sériový tv. UIC60. Poznámka: 1. V cenách jsou započteny náklady na vybrání kameniva z mezipražcového prostoru, demontáž upevňovadel, směrové a výškové vyrovnání kolejnic, provedení svaru, montáž upevňovadel, vizuální kontrola, měření geometrie svaru. 2. V cenách nejsou obsaženy náklady na kontrolu svaru ultrazvukem, podbití pražců a demontáž styku.</t>
  </si>
  <si>
    <t>18</t>
  </si>
  <si>
    <t>Poznámka k položce:
dle ZD :  249 ks</t>
  </si>
  <si>
    <t>5910035010</t>
  </si>
  <si>
    <t>Dosažení dovolené upínací teploty v BK prodloužením kolejnicového pásu v koleji tv. UIC60. Poznámka: 1. V cenách jsou započteny náklady na montáž a demontáž napínacího zařízení nebo ohřevu kolejnic a udržování potřebného prodloužení kolejnicového pásu. 2. V cenách nejsou obsaženy náklady na demontáž upevňovadel a kolejnicových spojek.</t>
  </si>
  <si>
    <t>20</t>
  </si>
  <si>
    <t>Poznámka k položce:
odhad :  56 ks</t>
  </si>
  <si>
    <t>11</t>
  </si>
  <si>
    <t>5910040315</t>
  </si>
  <si>
    <t>Umožnění volné dilatace kolejnice demontáž upevňovadel s osazením kluzných podložek. Poznámka: 1. V cenách jsou započteny náklady na uvolnění, demontáž a rovnoměrné prodloužení nebo zkrácení kolejnice, vyznačení značek a vedení dokumentace. 2. V cenách nejsou obsaženy náklady na demontáž kolejnicových spojek.</t>
  </si>
  <si>
    <t>22</t>
  </si>
  <si>
    <t>Poznámka k položce:
dle ZD :  (863+210+1553+1694+413+273+852+119+198+848+748+422+655+914+526)*2+2*125*2=21076,00 m</t>
  </si>
  <si>
    <t>5910040415</t>
  </si>
  <si>
    <t>Umožnění volné dilatace kolejnice montáž upevňovadel s odstraněním kluzných podložek. Poznámka: 1. V cenách jsou započteny náklady na uvolnění, demontáž a rovnoměrné prodloužení nebo zkrácení kolejnice, vyznačení značek a vedení dokumentace. 2. V cenách nejsou obsaženy náklady na demontáž kolejnicových spojek.</t>
  </si>
  <si>
    <t>24</t>
  </si>
  <si>
    <t>13</t>
  </si>
  <si>
    <t>5910063050</t>
  </si>
  <si>
    <t>Opravné souvislé broušení kolejnic R260 příčný a podélný profil oprava příčného a podélného profilu. Poznámka: 1. V cenách jsou započteny náklady na kontinuální odstranění nebo úpravu převalků, skluzových vln a povrchových vad, optimalizaci příčného a podélného profilu hlavy kolejnice souvisle velkým brousícím, frézovacím nebo hoblovacím strojem včetně dokumentace měření záznamu podélného a příčného profilu hlavy kolejnice a hloubky povrchových trhlin, zajištění požární bezpečnosti a bezpečnosti v místech veřejnosti přístupných podle platných předpisů a požadavku objednatele, likvidaci odpadu po broušení a přepravu stroje.</t>
  </si>
  <si>
    <t>26</t>
  </si>
  <si>
    <t>Poznámka k položce:
dle ZD : 450+550+11884</t>
  </si>
  <si>
    <t>5909032020</t>
  </si>
  <si>
    <t>Přesná úprava GPK koleje směrové a výškové uspořádání pražce betonové. Poznámka: 1. V cenách jsou započteny náklady na úpravu směrového a výškového uspořádání strojní linkou ASP do projektované polohy s přesným zaměřením její prostorové polohy, úpravu KL pluhem a měření mezních stavebních odchylek dle ČSN, měření technologických veličin a předání tištěných výstupů objednateli. 2. V cenách nejsou obsaženy náklady na zaměření APK, doplnění a dodávku kameniva a snížení KL pod patou kolejnice.</t>
  </si>
  <si>
    <t>km</t>
  </si>
  <si>
    <t>28</t>
  </si>
  <si>
    <t>Poznámka k položce:
dle ZD v jednotlivých úsecích :
(963+310+1653+1794+513+323+902+160+220+948+848+522+755+1014+626)/1000=11,551 km</t>
  </si>
  <si>
    <t>5909041020</t>
  </si>
  <si>
    <t>Úprava GPK výhybky směrové a výškové uspořádání pražce betonové. Poznámka: 1. V cenách jsou započteny náklady na nasazení strojní linky pro úpravu směrového a výškového uspořádání ASP metodou zmenšování chyb a úpravu KL pluhem včetně měření mezních stavebních odchylek dle ČSN, měření technologických veličin a předání tištěných výstupů objednateli. 2. V cenách nejsou obsaženy náklady doplnění a dodávku kameniva a snížení KL pod patou kolejnice.</t>
  </si>
  <si>
    <t>30</t>
  </si>
  <si>
    <t>Poznámka k položce:
dle ZD v jednotlivých výhybkách - pouze srdcovková část :
11*8*2+8*10*2=336,00 m</t>
  </si>
  <si>
    <t>5905105030</t>
  </si>
  <si>
    <t>Doplnění KL kamenivem souvisle strojně v koleji. Poznámka: 1. V cenách jsou započteny náklady na doplnění kameniva ojediněle ručně vidlemi a/nebo souvisle strojně z výsypných vozů případně nakladačem. 2. V cenách nejsou obsaženy náklady na dodávku kameniva.</t>
  </si>
  <si>
    <t>m3</t>
  </si>
  <si>
    <t>32</t>
  </si>
  <si>
    <t>Poznámka k položce:
dle ZD : 14 vozů - 14*30=420,00 m3</t>
  </si>
  <si>
    <t>17</t>
  </si>
  <si>
    <t>5905105040</t>
  </si>
  <si>
    <t>Doplnění KL kamenivem souvisle strojně ve výhybce. Poznámka: 1. V cenách jsou započteny náklady na doplnění kameniva ojediněle ručně vidlemi a/nebo souvisle strojně z výsypných vozů případně nakladačem. 2. V cenách nejsou obsaženy náklady na dodávku kameniva.</t>
  </si>
  <si>
    <t>34</t>
  </si>
  <si>
    <t>Poznámka k položce:
dle ZD : 1 vůz - 1*30=30,00 m3</t>
  </si>
  <si>
    <t>5955101000</t>
  </si>
  <si>
    <t>Kamenivo drcené štěrk frakce 31,5/63 třídy BI</t>
  </si>
  <si>
    <t>36</t>
  </si>
  <si>
    <t>Poznámka k položce:
celkem :  420*2+30*3=900,00 t</t>
  </si>
  <si>
    <t>19</t>
  </si>
  <si>
    <t>9902100600</t>
  </si>
  <si>
    <t>Doprava obousměrná mechanizací o nosnosti přes 3,5 t sypanin (kameniva, písku, suti, dlažebních kostek, atd.) do 80 km Poznámka: 1. Ceny jsou určeny pro dopravu silničními i kolejovými vozidly. 2. V cenách obousměrné dopravy jsou započteny náklady na přepravu materiálu na místo určení včetně složení, poplatku za použití dopravní cesty a zpáteční cesty nenaloženého dopravního prostředku.</t>
  </si>
  <si>
    <t>38</t>
  </si>
  <si>
    <t>Poznámka k položce:
přeprava kameniva z lomu Lhota Rapotina;  900,00 t</t>
  </si>
  <si>
    <t>9902900100</t>
  </si>
  <si>
    <t>Naložení sypanin, drobného kusového materiálu, suti Poznámka: 1. Ceny jsou určeny pro nakládání materiálu v případech, kdy není naložení součástí dodávky materiálu nebo není uvedeno v popisu cen a pro nakládání z meziskládky. 2. Ceny se použijí i pro nakládání materiálu z vlastních zásob objednatele.</t>
  </si>
  <si>
    <t>40</t>
  </si>
  <si>
    <t>Poznámka k položce:
pryžové podložky :  19807*0,00018=3,565 t
vodící vložky :  19367*0,00017=3,367 t
celkem :  3,565+3,367=6,932 t</t>
  </si>
  <si>
    <t>9902200800</t>
  </si>
  <si>
    <t>Doprava obousměrná mechanizací o nosnosti přes 3,5 t objemnějšího kusového materiálu (prefabrikátů, stožárů, výhybek, rozvaděčů, vybouraných hmot atd.) do 150 km Poznámka: 1. Ceny jsou určeny pro dopravu silničními i kolejovými vozidly. 2. V cenách obousměrné dopravy jsou započteny náklady na přepravu materiálu na místo určení včetně složení, poplatku za použití dopravní cesty a zpáteční cesty nenaloženého dopravního prostředku.</t>
  </si>
  <si>
    <t>42</t>
  </si>
  <si>
    <t>Poznámka k položce:
uložení na skládku Pardubice Semtín</t>
  </si>
  <si>
    <t>9909000400</t>
  </si>
  <si>
    <t>Poplatek za likvidaci plastových součástí Poznámka: 1. V cenách jsou započteny náklady na uložení stavebního odpadu na oficiální skládku. 2. Ceny jsou doporučené, je třeba zohlednit regionální rozdíly v cenách poplatků za uložení suti a odpadů. Tyto se mohou výrazně lišit s ohledem nejen na region, ale také na množství a druh ukládaného odpadu.</t>
  </si>
  <si>
    <t>44</t>
  </si>
  <si>
    <t>Poznámka k položce:
uložení pryž. podložek a vodících vložek na skládku Semtín;  6,932 t</t>
  </si>
  <si>
    <t>23</t>
  </si>
  <si>
    <t>5913035210</t>
  </si>
  <si>
    <t>Demontáž celopryžové přejezdové konstrukce silně zatížené v koleji část vnější a vnitřní bez závěrných zídek. Poznámka: 1. V cenách jsou započteny náklady na demontáž konstrukce, naložení na dopravní prostředek.</t>
  </si>
  <si>
    <t>46</t>
  </si>
  <si>
    <t>Poznámka k položce:
dle ZD :   18+9,6=27,6 m</t>
  </si>
  <si>
    <t>5913040210</t>
  </si>
  <si>
    <t>Montáž celopryžové přejezdové konstrukce silně zatížené v koleji část vnější a vnitřní bez závěrných zídek. Poznámka: 1. V cenách jsou započteny náklady na montáž konstrukce. 2. V cenách nejsou obsaženy náklady na dodávku materiálu.</t>
  </si>
  <si>
    <t>48</t>
  </si>
  <si>
    <t>25</t>
  </si>
  <si>
    <t>7497371630</t>
  </si>
  <si>
    <t>Demontáže zařízení trakčního vedení svodu propojení nebo ukolejnění na elektrizovaných tratích nebo v kolejových obvodech - demontáž stávajícího zařízení se všemi pomocnými doplňujícími úpravami</t>
  </si>
  <si>
    <t>50</t>
  </si>
  <si>
    <t>Poznámka k položce:
dle ZD :  105 ks</t>
  </si>
  <si>
    <t>7497351560</t>
  </si>
  <si>
    <t>Montáž přímého ukolejnění na elektrizovaných tratích nebo v kolejových obvodech</t>
  </si>
  <si>
    <t>52</t>
  </si>
  <si>
    <t>27</t>
  </si>
  <si>
    <t>7592007120</t>
  </si>
  <si>
    <t>Demontáž informačního bodu MIB 6</t>
  </si>
  <si>
    <t>54</t>
  </si>
  <si>
    <t>Poznámka k položce:
dle ZD :  19 ks</t>
  </si>
  <si>
    <t>7592005120</t>
  </si>
  <si>
    <t>Montáž informačního bodu MIB 6 - uložení a připevnění na určené místo, seřízení, přezkoušení</t>
  </si>
  <si>
    <t>56</t>
  </si>
  <si>
    <t>29</t>
  </si>
  <si>
    <t>7592007160</t>
  </si>
  <si>
    <t>Demontáž balízy úplná včetně upevňovací sady</t>
  </si>
  <si>
    <t>58</t>
  </si>
  <si>
    <t>Poznámka k položce:
dle ZD :  22 ks</t>
  </si>
  <si>
    <t>7592005162</t>
  </si>
  <si>
    <t>Montáž balízy do kolejiště pomocí mezikolejnicového upevňovadla (Clamp, Vortok apod)</t>
  </si>
  <si>
    <t>60</t>
  </si>
  <si>
    <t>OST</t>
  </si>
  <si>
    <t>Ostatní</t>
  </si>
  <si>
    <t>31</t>
  </si>
  <si>
    <t>7594105010</t>
  </si>
  <si>
    <t>Odpojení a zpětné připojení lan propojovacích jednoho stykového transformátoru - včetně odpojení a připevnění lanového propojení na pražce nebo montážní trámky</t>
  </si>
  <si>
    <t>512</t>
  </si>
  <si>
    <t>1516163462</t>
  </si>
  <si>
    <t>Poznámka k položce:
(23+23+6+4)*2</t>
  </si>
  <si>
    <t>SO 02 - Oprava 2. TK Č. Třebová - Hoštejn</t>
  </si>
  <si>
    <t>Poznámka k položce:
ZAOKR.NAHORU((11059+963)/25;1)+15=496,00 ks</t>
  </si>
  <si>
    <t>Poznámka k položce:
dle ZD v jednotlivých úsecích :
939+1478+427+1720+396+335+873+2*904+2*752+416+685+894+547=12.022,00 m</t>
  </si>
  <si>
    <t>Poznámka k položce:
dle ZD v jednotlivých úsecích :
3*3,6+3*3,6+2*5,5+3*3,6+2*3,6+3,6+2*3,6+4*3,6+2*3,6+3,6+3,6+3,6+3,6=97,4 m</t>
  </si>
  <si>
    <t>Poznámka k položce:
kolejnice : 12022*0,06+(2*5,5)*0,06=721,98 t
pryžové podložky :  20037*0,00018=3,607 t
vodící vložky :  19877*0,00017=3,379 t
celkem :  12022*0,06+(2*5,5)*0,06+20037*0,00018+19877*0,00017=728,966 t</t>
  </si>
  <si>
    <t>Poznámka k položce:
kolejnice : 12022*0,06+(2*5,5)*0,06=721,98 t</t>
  </si>
  <si>
    <t>Poznámka k položce:
ZAOKR.NAHORU((12022-96)/0,6;1)*2=39754,00 ks</t>
  </si>
  <si>
    <t>Poznámka k položce:
ZAOKR.NAHORU(12022/0,6;1)=20037,00 ks</t>
  </si>
  <si>
    <t>Poznámka k položce:
přeprava úhlových vodících vložek a pryžových podložek
pryžové podložky :  20037*0,00018=3,607 t
vodící vložky :  19877*0,00017=3,379 t
celkem :   3,607+3,379=6,986 t</t>
  </si>
  <si>
    <t>Poznámka k položce:
dle ZD :  236 ks</t>
  </si>
  <si>
    <t>Poznámka k položce:
odhad :  54 ks</t>
  </si>
  <si>
    <t>Poznámka k položce:
dle ZD :  (939+1478+427+1720+396+335+873+904+752+416+685+894+547)*2+125*2=20.982,00 m</t>
  </si>
  <si>
    <t>Poznámka k položce:
dle ZD : 520+550+12022</t>
  </si>
  <si>
    <t>Poznámka k položce:
dle ZD v jednotlivých úsecích :
(1039+1528+527+1820+496+435+923+954+852+516+785+894+647)/1000=11,416 km</t>
  </si>
  <si>
    <t>Poznámka k položce:
dle ZD v jednotlivých výhybkách - pouze srdcovková část :
10*8*2+8*10*2=320,00 m</t>
  </si>
  <si>
    <t>Poznámka k položce:
pryžové podložky :  20037*0,00018=3,607 t
vodící vložky :  19877*0,00017=3,379 t
celkem :   3,607+3,379=6,986 t</t>
  </si>
  <si>
    <t>Poznámka k položce:
uložení pryž. podložek a vodících vložek na skládku Semtín;  6,986 t</t>
  </si>
  <si>
    <t>62</t>
  </si>
  <si>
    <t>64</t>
  </si>
  <si>
    <t>1648240184</t>
  </si>
  <si>
    <t>Poznámka k položce:
(18+18+6+2)*2</t>
  </si>
  <si>
    <t>SO 03 - NEOCEŇOVAT Materiál dodávaný OŘ</t>
  </si>
  <si>
    <t>5957104005</t>
  </si>
  <si>
    <t>Kolejnicové pásy třídy R260 tv. 60 E2 délky 75 metrů</t>
  </si>
  <si>
    <t>Poznámka k položce:
dle ZD :  294 ks</t>
  </si>
  <si>
    <t>5957201000</t>
  </si>
  <si>
    <t>Kolejnice užité tv. UIC60</t>
  </si>
  <si>
    <t>Poznámka k položce:
dle ZD :  kolejnice vyzískané z jiných oblouků - 1911 m</t>
  </si>
  <si>
    <t>5957122010</t>
  </si>
  <si>
    <t>Lepený izolovaný styk tv. UIC60 z kolejnic vyšší jakosti délky 3,60 m</t>
  </si>
  <si>
    <t>Poznámka k položce:
dle ZD :  53 ks</t>
  </si>
  <si>
    <t>5957122085</t>
  </si>
  <si>
    <t>Lepený izolovaný styk tv. UIC60 z kolejnic vyšší jakosti délky asymetrický pravý</t>
  </si>
  <si>
    <t>Poznámka k položce:
dle ZD :  3 ks dl. 5,5 m - 16,5 m</t>
  </si>
  <si>
    <t>5957122090</t>
  </si>
  <si>
    <t>Lepený izolovaný styk tv. UIC60 z kolejnic vyšší jakosti délky asymetrický levý</t>
  </si>
  <si>
    <t>SO 04 - Odstranění zeleně</t>
  </si>
  <si>
    <t>D1 - TÚ Česká Třebová - Třebovice v Čechách - 1. TK km 4,4300 - 5,130</t>
  </si>
  <si>
    <t>D2 - žst. Třebovice v Čechách - 1. SK v km 5,200 - 5,380</t>
  </si>
  <si>
    <t xml:space="preserve">D3 - TÚ Třebovice v Čechách - Rudoltice - 1. TK v km 7,850 - 12,300 </t>
  </si>
  <si>
    <t xml:space="preserve">D4 - TÚ Třebovice v Čechách - Rudoltice - 2. TK v km 7,850 - 13,770 </t>
  </si>
  <si>
    <t>D5 - žst. Rudoltice - 1. SK v km 12,950 - 13,133</t>
  </si>
  <si>
    <t>D6 - žst. Rudoltice -  1. SK v km 13,133 - 13,623</t>
  </si>
  <si>
    <t>D7 - žst. Rudoltice - 2. SK v  km 13,630 - 13,750</t>
  </si>
  <si>
    <t>D8 - žst. Rudoltice -  8. SK v km 13,890 - 13,930</t>
  </si>
  <si>
    <t>D9 - Doprava výzisku (vytěžené dřevo)</t>
  </si>
  <si>
    <t>D1</t>
  </si>
  <si>
    <t>TÚ Česká Třebová - Třebovice v Čechách - 1. TK km 4,4300 - 5,130</t>
  </si>
  <si>
    <t>5904020120</t>
  </si>
  <si>
    <t>Vyřezání křovin porost hustý 6 a více kusů stonků na m2 plochy sklon terénu přes 1:2. Poznámka: 1. V cenách jsou započteny náklady na vyřezání a likvidaci výřezu spálením, štěpkováním nebo jeho naložení na dopravní prostředek a uložení na skládku. 2. V cenách nejsou obsaženy náklady na dopravu a skládkovné.</t>
  </si>
  <si>
    <t>m2</t>
  </si>
  <si>
    <t>5904035120</t>
  </si>
  <si>
    <t>Kácení stromů se sklonem terénu přes 1:2 obvodem kmene přes 63 do 80 cm. Poznámka: 1. V cenách jsou započteny náklady na kácení, odvětvení a rozřezání kmene na metry, snesení a likvidaci odpadu spálením, štěpkováním nebo jeho naložení na dopravní prostředek a uložení na skládku. Obvod kmene je měřen ve výšce 1,3 m od úrovně terénu. 2. V cenách nejsou obsaženy náklady na dopravu a skládkovné.</t>
  </si>
  <si>
    <t>5904035130</t>
  </si>
  <si>
    <t>Kácení stromů se sklonem terénu přes 1:2 obvodem kmene přes 80 do 157 cm. Poznámka: 1. V cenách jsou započteny náklady na kácení, odvětvení a rozřezání kmene na metry, snesení a likvidaci odpadu spálením, štěpkováním nebo jeho naložení na dopravní prostředek a uložení na skládku. Obvod kmene je měřen ve výšce 1,3 m od úrovně terénu. 2. V cenách nejsou obsaženy náklady na dopravu a skládkovné.</t>
  </si>
  <si>
    <t>5904035140</t>
  </si>
  <si>
    <t>Kácení stromů se sklonem terénu přes 1:2 obvodem kmene přes 157 do 220 cm. Poznámka: 1. V cenách jsou započteny náklady na kácení, odvětvení a rozřezání kmene na metry, snesení a likvidaci odpadu spálením, štěpkováním nebo jeho naložení na dopravní prostředek a uložení na skládku. Obvod kmene je měřen ve výšce 1,3 m od úrovně terénu. 2. V cenách nejsou obsaženy náklady na dopravu a skládkovné.</t>
  </si>
  <si>
    <t>D2</t>
  </si>
  <si>
    <t>žst. Třebovice v Čechách - 1. SK v km 5,200 - 5,380</t>
  </si>
  <si>
    <t>5904040120</t>
  </si>
  <si>
    <t>Rizikové kácení stromů listnatých se sklonem terénu přes 1:2 obvodem kmene přes 63 do 80 cm. Poznámka: 1. V cenách jsou započteny náklady na použití lanové nebo podobné techniky na odvětvení, kácení, rozřezání a snesení kmene, spálení, štěpkování a rozprostření nebo naložení odpadu na dopravní prostředek a uložení na skládku. 2. V cenách nejsou obsaženy náklady na dopravu a skládkovné.</t>
  </si>
  <si>
    <t>5904040130</t>
  </si>
  <si>
    <t>Rizikové kácení stromů listnatých se sklonem terénu přes 1:2 obvodem kmene přes 80 do 157 cm. Poznámka: 1. V cenách jsou započteny náklady na použití lanové nebo podobné techniky na odvětvení, kácení, rozřezání a snesení kmene, spálení, štěpkování a rozprostření nebo naložení odpadu na dopravní prostředek a uložení na skládku. 2. V cenách nejsou obsaženy náklady na dopravu a skládkovné.</t>
  </si>
  <si>
    <t>D3</t>
  </si>
  <si>
    <t xml:space="preserve">TÚ Třebovice v Čechách - Rudoltice - 1. TK v km 7,850 - 12,300 </t>
  </si>
  <si>
    <t>5904020110</t>
  </si>
  <si>
    <t>Vyřezání křovin porost hustý 6 a více kusů stonků na m2 plochy sklon terénu do 1:2. Poznámka: 1. V cenách jsou započteny náklady na vyřezání a likvidaci výřezu spálením, štěpkováním nebo jeho naložení na dopravní prostředek a uložení na skládku. 2. V cenách nejsou obsaženy náklady na dopravu a skládkovné.</t>
  </si>
  <si>
    <t>5904035110</t>
  </si>
  <si>
    <t>Kácení stromů se sklonem terénu přes 1:2 obvodem kmene od 31 do 63 cm. Poznámka: 1. V cenách jsou započteny náklady na kácení, odvětvení a rozřezání kmene na metry, snesení a likvidaci odpadu spálením, štěpkováním nebo jeho naložení na dopravní prostředek a uložení na skládku. Obvod kmene je měřen ve výšce 1,3 m od úrovně terénu. 2. V cenách nejsou obsaženy náklady na dopravu a skládkovné.</t>
  </si>
  <si>
    <t>5904040140</t>
  </si>
  <si>
    <t>Rizikové kácení stromů listnatých se sklonem terénu přes 1:2 obvodem kmene přes 157 do 220 cm. Poznámka: 1. V cenách jsou započteny náklady na použití lanové nebo podobné techniky na odvětvení, kácení, rozřezání a snesení kmene, spálení, štěpkování a rozprostření nebo naložení odpadu na dopravní prostředek a uložení na skládku. 2. V cenách nejsou obsaženy náklady na dopravu a skládkovné.</t>
  </si>
  <si>
    <t>D4</t>
  </si>
  <si>
    <t xml:space="preserve">TÚ Třebovice v Čechách - Rudoltice - 2. TK v km 7,850 - 13,770 </t>
  </si>
  <si>
    <t>D5</t>
  </si>
  <si>
    <t>žst. Rudoltice - 1. SK v km 12,950 - 13,133</t>
  </si>
  <si>
    <t>D6</t>
  </si>
  <si>
    <t>žst. Rudoltice -  1. SK v km 13,133 - 13,623</t>
  </si>
  <si>
    <t>5904035150</t>
  </si>
  <si>
    <t>Kácení stromů se sklonem terénu přes 1:2 obvodem kmene přes 220 do 283 cm. Poznámka: 1. V cenách jsou započteny náklady na kácení, odvětvení a rozřezání kmene na metry, snesení a likvidaci odpadu spálením, štěpkováním nebo jeho naložení na dopravní prostředek a uložení na skládku. Obvod kmene je měřen ve výšce 1,3 m od úrovně terénu. 2. V cenách nejsou obsaženy náklady na dopravu a skládkovné.</t>
  </si>
  <si>
    <t>33</t>
  </si>
  <si>
    <t>66</t>
  </si>
  <si>
    <t>D7</t>
  </si>
  <si>
    <t>žst. Rudoltice - 2. SK v  km 13,630 - 13,750</t>
  </si>
  <si>
    <t>68</t>
  </si>
  <si>
    <t>35</t>
  </si>
  <si>
    <t>70</t>
  </si>
  <si>
    <t>72</t>
  </si>
  <si>
    <t>D8</t>
  </si>
  <si>
    <t>žst. Rudoltice -  8. SK v km 13,890 - 13,930</t>
  </si>
  <si>
    <t>37</t>
  </si>
  <si>
    <t>74</t>
  </si>
  <si>
    <t>76</t>
  </si>
  <si>
    <t>39</t>
  </si>
  <si>
    <t>78</t>
  </si>
  <si>
    <t>D9</t>
  </si>
  <si>
    <t>Doprava výzisku (vytěžené dřevo)</t>
  </si>
  <si>
    <t>80</t>
  </si>
  <si>
    <t>41</t>
  </si>
  <si>
    <t>9902900400</t>
  </si>
  <si>
    <t>Složení objemnějšího kusového materiálu, vybouraných hmot Poznámka: 1. Ceny jsou určeny pro skládání materiálu z vlastních zásob objednatele.</t>
  </si>
  <si>
    <t>82</t>
  </si>
  <si>
    <t>SO 05 - VON</t>
  </si>
  <si>
    <t>011002000</t>
  </si>
  <si>
    <t>Průzkumné práce pro opravy - vytyčení inženýrských sítí</t>
  </si>
  <si>
    <t>%</t>
  </si>
  <si>
    <t>012002000</t>
  </si>
  <si>
    <t>Geodetické práce</t>
  </si>
  <si>
    <t>013002000</t>
  </si>
  <si>
    <t>Projektové práce - ZPD</t>
  </si>
  <si>
    <t>Poznámka k položce:
Dokumentaci potřebná pro úpravu GPK -   směrové a výškové uspořádání koleje</t>
  </si>
  <si>
    <t>030001000</t>
  </si>
  <si>
    <t>Zařízení a vybavení staveniště</t>
  </si>
  <si>
    <t>040001000</t>
  </si>
  <si>
    <t>Inženýrská činnost</t>
  </si>
  <si>
    <t>011101001</t>
  </si>
  <si>
    <t>Finanční náklady pojistné</t>
  </si>
  <si>
    <t>Kalkulace</t>
  </si>
  <si>
    <t>Subdodávky SEE</t>
  </si>
  <si>
    <t>kpl.</t>
  </si>
  <si>
    <t>Poznámka k položce:
Kontrola polohy trakčního vedení.</t>
  </si>
  <si>
    <t>9903200100</t>
  </si>
  <si>
    <t>Přeprava mechanizace na místo prováděných prací o hmotnosti přes 12 t přes 50 do 100 km Poznámka: 1. Ceny jsou určeny pro dopravu mechanizmů na místo prováděných prací po silnici i po kolejích. 2. V ceně jsou započteny i náklady na zpáteční cestu dopravního prostředku. Měrnou jednotkou je kus přepravovaného stroje.</t>
  </si>
  <si>
    <t>Poznámka k položce:
ASPv,SSP, 2 x Bruska, 2x MHS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</si>
</sst>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4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7" fillId="0" borderId="14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8" fillId="4" borderId="6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8" fillId="4" borderId="7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right" vertical="center"/>
      <protection/>
    </xf>
    <xf numFmtId="0" fontId="18" fillId="4" borderId="8" xfId="0" applyFont="1" applyFill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166" fontId="16" fillId="0" borderId="0" xfId="0" applyNumberFormat="1" applyFont="1" applyBorder="1" applyAlignment="1" applyProtection="1">
      <alignment vertical="center"/>
      <protection/>
    </xf>
    <xf numFmtId="4" fontId="16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5" fillId="0" borderId="14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18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8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8" fillId="4" borderId="16" xfId="0" applyFont="1" applyFill="1" applyBorder="1" applyAlignment="1" applyProtection="1">
      <alignment horizontal="center" vertical="center" wrapText="1"/>
      <protection/>
    </xf>
    <xf numFmtId="0" fontId="18" fillId="4" borderId="17" xfId="0" applyFont="1" applyFill="1" applyBorder="1" applyAlignment="1" applyProtection="1">
      <alignment horizontal="center" vertical="center" wrapText="1"/>
      <protection/>
    </xf>
    <xf numFmtId="0" fontId="18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8" fillId="0" borderId="12" xfId="0" applyNumberFormat="1" applyFont="1" applyBorder="1" applyAlignment="1" applyProtection="1">
      <alignment/>
      <protection/>
    </xf>
    <xf numFmtId="166" fontId="28" fillId="0" borderId="13" xfId="0" applyNumberFormat="1" applyFont="1" applyBorder="1" applyAlignment="1" applyProtection="1">
      <alignment/>
      <protection/>
    </xf>
    <xf numFmtId="4" fontId="29" fillId="0" borderId="0" xfId="0" applyNumberFormat="1" applyFont="1" applyAlignment="1">
      <alignment vertical="center"/>
    </xf>
    <xf numFmtId="0" fontId="18" fillId="0" borderId="22" xfId="0" applyFont="1" applyBorder="1" applyAlignment="1" applyProtection="1">
      <alignment horizontal="center" vertical="center"/>
      <protection/>
    </xf>
    <xf numFmtId="49" fontId="18" fillId="0" borderId="22" xfId="0" applyNumberFormat="1" applyFont="1" applyBorder="1" applyAlignment="1" applyProtection="1">
      <alignment horizontal="left" vertical="center" wrapText="1"/>
      <protection/>
    </xf>
    <xf numFmtId="0" fontId="18" fillId="0" borderId="22" xfId="0" applyFont="1" applyBorder="1" applyAlignment="1" applyProtection="1">
      <alignment horizontal="left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167" fontId="18" fillId="0" borderId="22" xfId="0" applyNumberFormat="1" applyFont="1" applyBorder="1" applyAlignment="1" applyProtection="1">
      <alignment vertical="center"/>
      <protection/>
    </xf>
    <xf numFmtId="4" fontId="18" fillId="2" borderId="22" xfId="0" applyNumberFormat="1" applyFont="1" applyFill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/>
    </xf>
    <xf numFmtId="0" fontId="19" fillId="2" borderId="14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166" fontId="19" fillId="0" borderId="15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9" fillId="2" borderId="19" xfId="0" applyFont="1" applyFill="1" applyBorder="1" applyAlignment="1" applyProtection="1">
      <alignment horizontal="left" vertical="center"/>
      <protection locked="0"/>
    </xf>
    <xf numFmtId="0" fontId="19" fillId="0" borderId="20" xfId="0" applyFont="1" applyBorder="1" applyAlignment="1" applyProtection="1">
      <alignment horizontal="center" vertical="center"/>
      <protection/>
    </xf>
    <xf numFmtId="166" fontId="19" fillId="0" borderId="20" xfId="0" applyNumberFormat="1" applyFont="1" applyBorder="1" applyAlignment="1" applyProtection="1">
      <alignment vertical="center"/>
      <protection/>
    </xf>
    <xf numFmtId="166" fontId="19" fillId="0" borderId="21" xfId="0" applyNumberFormat="1" applyFont="1" applyBorder="1" applyAlignment="1" applyProtection="1">
      <alignment vertical="center"/>
      <protection/>
    </xf>
    <xf numFmtId="167" fontId="18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3" t="s">
        <v>6</v>
      </c>
      <c r="BT2" s="13" t="s">
        <v>7</v>
      </c>
    </row>
    <row r="3" spans="2:72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s="1" customFormat="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s="1" customFormat="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15</v>
      </c>
      <c r="BS5" s="13" t="s">
        <v>6</v>
      </c>
    </row>
    <row r="6" spans="2:71" s="1" customFormat="1" ht="36.95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spans="2:71" s="1" customFormat="1" ht="12" customHeight="1">
      <c r="B7" s="17"/>
      <c r="C7" s="18"/>
      <c r="D7" s="28" t="s">
        <v>18</v>
      </c>
      <c r="E7" s="18"/>
      <c r="F7" s="18"/>
      <c r="G7" s="18"/>
      <c r="H7" s="18"/>
      <c r="I7" s="18"/>
      <c r="J7" s="18"/>
      <c r="K7" s="23" t="s">
        <v>19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20</v>
      </c>
      <c r="AL7" s="18"/>
      <c r="AM7" s="18"/>
      <c r="AN7" s="23" t="s">
        <v>19</v>
      </c>
      <c r="AO7" s="18"/>
      <c r="AP7" s="18"/>
      <c r="AQ7" s="18"/>
      <c r="AR7" s="16"/>
      <c r="BE7" s="27"/>
      <c r="BS7" s="13" t="s">
        <v>6</v>
      </c>
    </row>
    <row r="8" spans="2:71" s="1" customFormat="1" ht="12" customHeight="1">
      <c r="B8" s="17"/>
      <c r="C8" s="18"/>
      <c r="D8" s="28" t="s">
        <v>21</v>
      </c>
      <c r="E8" s="18"/>
      <c r="F8" s="18"/>
      <c r="G8" s="18"/>
      <c r="H8" s="18"/>
      <c r="I8" s="18"/>
      <c r="J8" s="18"/>
      <c r="K8" s="23" t="s">
        <v>22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23</v>
      </c>
      <c r="AL8" s="18"/>
      <c r="AM8" s="18"/>
      <c r="AN8" s="29" t="s">
        <v>24</v>
      </c>
      <c r="AO8" s="18"/>
      <c r="AP8" s="18"/>
      <c r="AQ8" s="18"/>
      <c r="AR8" s="16"/>
      <c r="BE8" s="27"/>
      <c r="BS8" s="13" t="s">
        <v>6</v>
      </c>
    </row>
    <row r="9" spans="2:71" s="1" customFormat="1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spans="2:71" s="1" customFormat="1" ht="12" customHeight="1">
      <c r="B10" s="17"/>
      <c r="C10" s="18"/>
      <c r="D10" s="28" t="s">
        <v>25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26</v>
      </c>
      <c r="AL10" s="18"/>
      <c r="AM10" s="18"/>
      <c r="AN10" s="23" t="s">
        <v>19</v>
      </c>
      <c r="AO10" s="18"/>
      <c r="AP10" s="18"/>
      <c r="AQ10" s="18"/>
      <c r="AR10" s="16"/>
      <c r="BE10" s="27"/>
      <c r="BS10" s="13" t="s">
        <v>6</v>
      </c>
    </row>
    <row r="11" spans="2:71" s="1" customFormat="1" ht="18.45" customHeight="1">
      <c r="B11" s="17"/>
      <c r="C11" s="18"/>
      <c r="D11" s="18"/>
      <c r="E11" s="23" t="s">
        <v>22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27</v>
      </c>
      <c r="AL11" s="18"/>
      <c r="AM11" s="18"/>
      <c r="AN11" s="23" t="s">
        <v>19</v>
      </c>
      <c r="AO11" s="18"/>
      <c r="AP11" s="18"/>
      <c r="AQ11" s="18"/>
      <c r="AR11" s="16"/>
      <c r="BE11" s="27"/>
      <c r="BS11" s="13" t="s">
        <v>6</v>
      </c>
    </row>
    <row r="12" spans="2:71" s="1" customFormat="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spans="2:71" s="1" customFormat="1" ht="12" customHeight="1">
      <c r="B13" s="17"/>
      <c r="C13" s="18"/>
      <c r="D13" s="28" t="s">
        <v>28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26</v>
      </c>
      <c r="AL13" s="18"/>
      <c r="AM13" s="18"/>
      <c r="AN13" s="30" t="s">
        <v>29</v>
      </c>
      <c r="AO13" s="18"/>
      <c r="AP13" s="18"/>
      <c r="AQ13" s="18"/>
      <c r="AR13" s="16"/>
      <c r="BE13" s="27"/>
      <c r="BS13" s="13" t="s">
        <v>6</v>
      </c>
    </row>
    <row r="14" spans="2:71" ht="12">
      <c r="B14" s="17"/>
      <c r="C14" s="18"/>
      <c r="D14" s="18"/>
      <c r="E14" s="30" t="s">
        <v>29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27</v>
      </c>
      <c r="AL14" s="18"/>
      <c r="AM14" s="18"/>
      <c r="AN14" s="30" t="s">
        <v>29</v>
      </c>
      <c r="AO14" s="18"/>
      <c r="AP14" s="18"/>
      <c r="AQ14" s="18"/>
      <c r="AR14" s="16"/>
      <c r="BE14" s="27"/>
      <c r="BS14" s="13" t="s">
        <v>6</v>
      </c>
    </row>
    <row r="15" spans="2:71" s="1" customFormat="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spans="2:71" s="1" customFormat="1" ht="12" customHeight="1">
      <c r="B16" s="17"/>
      <c r="C16" s="18"/>
      <c r="D16" s="28" t="s">
        <v>30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26</v>
      </c>
      <c r="AL16" s="18"/>
      <c r="AM16" s="18"/>
      <c r="AN16" s="23" t="s">
        <v>19</v>
      </c>
      <c r="AO16" s="18"/>
      <c r="AP16" s="18"/>
      <c r="AQ16" s="18"/>
      <c r="AR16" s="16"/>
      <c r="BE16" s="27"/>
      <c r="BS16" s="13" t="s">
        <v>4</v>
      </c>
    </row>
    <row r="17" spans="2:71" s="1" customFormat="1" ht="18.45" customHeight="1">
      <c r="B17" s="17"/>
      <c r="C17" s="18"/>
      <c r="D17" s="18"/>
      <c r="E17" s="23" t="s">
        <v>22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27</v>
      </c>
      <c r="AL17" s="18"/>
      <c r="AM17" s="18"/>
      <c r="AN17" s="23" t="s">
        <v>19</v>
      </c>
      <c r="AO17" s="18"/>
      <c r="AP17" s="18"/>
      <c r="AQ17" s="18"/>
      <c r="AR17" s="16"/>
      <c r="BE17" s="27"/>
      <c r="BS17" s="13" t="s">
        <v>31</v>
      </c>
    </row>
    <row r="18" spans="2:71" s="1" customFormat="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spans="2:71" s="1" customFormat="1" ht="12" customHeight="1">
      <c r="B19" s="17"/>
      <c r="C19" s="18"/>
      <c r="D19" s="28" t="s">
        <v>32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26</v>
      </c>
      <c r="AL19" s="18"/>
      <c r="AM19" s="18"/>
      <c r="AN19" s="23" t="s">
        <v>19</v>
      </c>
      <c r="AO19" s="18"/>
      <c r="AP19" s="18"/>
      <c r="AQ19" s="18"/>
      <c r="AR19" s="16"/>
      <c r="BE19" s="27"/>
      <c r="BS19" s="13" t="s">
        <v>6</v>
      </c>
    </row>
    <row r="20" spans="2:71" s="1" customFormat="1" ht="18.45" customHeight="1">
      <c r="B20" s="17"/>
      <c r="C20" s="18"/>
      <c r="D20" s="18"/>
      <c r="E20" s="23" t="s">
        <v>22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27</v>
      </c>
      <c r="AL20" s="18"/>
      <c r="AM20" s="18"/>
      <c r="AN20" s="23" t="s">
        <v>19</v>
      </c>
      <c r="AO20" s="18"/>
      <c r="AP20" s="18"/>
      <c r="AQ20" s="18"/>
      <c r="AR20" s="16"/>
      <c r="BE20" s="27"/>
      <c r="BS20" s="13" t="s">
        <v>4</v>
      </c>
    </row>
    <row r="21" spans="2:57" s="1" customFormat="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spans="2:57" s="1" customFormat="1" ht="12" customHeight="1">
      <c r="B22" s="17"/>
      <c r="C22" s="18"/>
      <c r="D22" s="28" t="s">
        <v>33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spans="2:57" s="1" customFormat="1" ht="47.25" customHeight="1">
      <c r="B23" s="17"/>
      <c r="C23" s="18"/>
      <c r="D23" s="18"/>
      <c r="E23" s="32" t="s">
        <v>34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spans="2:57" s="1" customFormat="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spans="2:57" s="1" customFormat="1" ht="6.95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pans="1:57" s="2" customFormat="1" ht="25.9" customHeight="1">
      <c r="A26" s="34"/>
      <c r="B26" s="35"/>
      <c r="C26" s="36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ROUND(AG54,2)</f>
        <v>0</v>
      </c>
      <c r="AL26" s="38"/>
      <c r="AM26" s="38"/>
      <c r="AN26" s="38"/>
      <c r="AO26" s="38"/>
      <c r="AP26" s="36"/>
      <c r="AQ26" s="36"/>
      <c r="AR26" s="40"/>
      <c r="BE26" s="27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7"/>
    </row>
    <row r="28" spans="1:57" s="2" customFormat="1" ht="1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36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37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38</v>
      </c>
      <c r="AL28" s="41"/>
      <c r="AM28" s="41"/>
      <c r="AN28" s="41"/>
      <c r="AO28" s="41"/>
      <c r="AP28" s="36"/>
      <c r="AQ28" s="36"/>
      <c r="AR28" s="40"/>
      <c r="BE28" s="27"/>
    </row>
    <row r="29" spans="1:57" s="3" customFormat="1" ht="14.4" customHeight="1">
      <c r="A29" s="3"/>
      <c r="B29" s="42"/>
      <c r="C29" s="43"/>
      <c r="D29" s="28" t="s">
        <v>39</v>
      </c>
      <c r="E29" s="43"/>
      <c r="F29" s="28" t="s">
        <v>40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ROUND(AZ54,2)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ROUND(AV54,2)</f>
        <v>0</v>
      </c>
      <c r="AL29" s="43"/>
      <c r="AM29" s="43"/>
      <c r="AN29" s="43"/>
      <c r="AO29" s="43"/>
      <c r="AP29" s="43"/>
      <c r="AQ29" s="43"/>
      <c r="AR29" s="46"/>
      <c r="BE29" s="47"/>
    </row>
    <row r="30" spans="1:57" s="3" customFormat="1" ht="14.4" customHeight="1">
      <c r="A30" s="3"/>
      <c r="B30" s="42"/>
      <c r="C30" s="43"/>
      <c r="D30" s="43"/>
      <c r="E30" s="43"/>
      <c r="F30" s="28" t="s">
        <v>41</v>
      </c>
      <c r="G30" s="43"/>
      <c r="H30" s="43"/>
      <c r="I30" s="43"/>
      <c r="J30" s="43"/>
      <c r="K30" s="43"/>
      <c r="L30" s="44">
        <v>0.15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ROUND(BA54,2)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ROUND(AW54,2)</f>
        <v>0</v>
      </c>
      <c r="AL30" s="43"/>
      <c r="AM30" s="43"/>
      <c r="AN30" s="43"/>
      <c r="AO30" s="43"/>
      <c r="AP30" s="43"/>
      <c r="AQ30" s="43"/>
      <c r="AR30" s="46"/>
      <c r="BE30" s="47"/>
    </row>
    <row r="31" spans="1:57" s="3" customFormat="1" ht="14.4" customHeight="1" hidden="1">
      <c r="A31" s="3"/>
      <c r="B31" s="42"/>
      <c r="C31" s="43"/>
      <c r="D31" s="43"/>
      <c r="E31" s="43"/>
      <c r="F31" s="28" t="s">
        <v>42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ROUND(BB54,2)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47"/>
    </row>
    <row r="32" spans="1:57" s="3" customFormat="1" ht="14.4" customHeight="1" hidden="1">
      <c r="A32" s="3"/>
      <c r="B32" s="42"/>
      <c r="C32" s="43"/>
      <c r="D32" s="43"/>
      <c r="E32" s="43"/>
      <c r="F32" s="28" t="s">
        <v>43</v>
      </c>
      <c r="G32" s="43"/>
      <c r="H32" s="43"/>
      <c r="I32" s="43"/>
      <c r="J32" s="43"/>
      <c r="K32" s="43"/>
      <c r="L32" s="44">
        <v>0.15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ROUND(BC54,2)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47"/>
    </row>
    <row r="33" spans="1:57" s="3" customFormat="1" ht="14.4" customHeight="1" hidden="1">
      <c r="A33" s="3"/>
      <c r="B33" s="42"/>
      <c r="C33" s="43"/>
      <c r="D33" s="43"/>
      <c r="E33" s="43"/>
      <c r="F33" s="28" t="s">
        <v>44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ROUND(BD54,2)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3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34"/>
    </row>
    <row r="35" spans="1:57" s="2" customFormat="1" ht="25.9" customHeight="1">
      <c r="A35" s="34"/>
      <c r="B35" s="35"/>
      <c r="C35" s="48"/>
      <c r="D35" s="49" t="s">
        <v>45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46</v>
      </c>
      <c r="U35" s="50"/>
      <c r="V35" s="50"/>
      <c r="W35" s="50"/>
      <c r="X35" s="52" t="s">
        <v>47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0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  <c r="BE36" s="34"/>
    </row>
    <row r="37" spans="1:57" s="2" customFormat="1" ht="6.95" customHeight="1">
      <c r="A37" s="34"/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40"/>
      <c r="BE37" s="34"/>
    </row>
    <row r="41" spans="1:57" s="2" customFormat="1" ht="6.95" customHeight="1">
      <c r="A41" s="34"/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40"/>
      <c r="BE41" s="34"/>
    </row>
    <row r="42" spans="1:57" s="2" customFormat="1" ht="24.95" customHeight="1">
      <c r="A42" s="34"/>
      <c r="B42" s="35"/>
      <c r="C42" s="19" t="s">
        <v>48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40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40"/>
      <c r="BE43" s="34"/>
    </row>
    <row r="44" spans="1:57" s="4" customFormat="1" ht="12" customHeight="1">
      <c r="A44" s="4"/>
      <c r="B44" s="59"/>
      <c r="C44" s="28" t="s">
        <v>13</v>
      </c>
      <c r="D44" s="60"/>
      <c r="E44" s="60"/>
      <c r="F44" s="60"/>
      <c r="G44" s="60"/>
      <c r="H44" s="60"/>
      <c r="I44" s="60"/>
      <c r="J44" s="60"/>
      <c r="K44" s="60"/>
      <c r="L44" s="60" t="str">
        <f>K5</f>
        <v>64023xxx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1"/>
      <c r="BE44" s="4"/>
    </row>
    <row r="45" spans="1:57" s="5" customFormat="1" ht="36.95" customHeight="1">
      <c r="A45" s="5"/>
      <c r="B45" s="62"/>
      <c r="C45" s="63" t="s">
        <v>16</v>
      </c>
      <c r="D45" s="64"/>
      <c r="E45" s="64"/>
      <c r="F45" s="64"/>
      <c r="G45" s="64"/>
      <c r="H45" s="64"/>
      <c r="I45" s="64"/>
      <c r="J45" s="64"/>
      <c r="K45" s="64"/>
      <c r="L45" s="65" t="str">
        <f>K6</f>
        <v>Cyklická údržba trati v úseku Třebovice v Čechách – Hoštejn</v>
      </c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6"/>
      <c r="BE45" s="5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40"/>
      <c r="BE46" s="34"/>
    </row>
    <row r="47" spans="1:57" s="2" customFormat="1" ht="12" customHeight="1">
      <c r="A47" s="34"/>
      <c r="B47" s="35"/>
      <c r="C47" s="28" t="s">
        <v>21</v>
      </c>
      <c r="D47" s="36"/>
      <c r="E47" s="36"/>
      <c r="F47" s="36"/>
      <c r="G47" s="36"/>
      <c r="H47" s="36"/>
      <c r="I47" s="36"/>
      <c r="J47" s="36"/>
      <c r="K47" s="36"/>
      <c r="L47" s="67" t="str">
        <f>IF(K8="","",K8)</f>
        <v xml:space="preserve"> 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8" t="s">
        <v>23</v>
      </c>
      <c r="AJ47" s="36"/>
      <c r="AK47" s="36"/>
      <c r="AL47" s="36"/>
      <c r="AM47" s="68" t="str">
        <f>IF(AN8="","",AN8)</f>
        <v>17. 5. 2023</v>
      </c>
      <c r="AN47" s="68"/>
      <c r="AO47" s="36"/>
      <c r="AP47" s="36"/>
      <c r="AQ47" s="36"/>
      <c r="AR47" s="40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40"/>
      <c r="BE48" s="34"/>
    </row>
    <row r="49" spans="1:57" s="2" customFormat="1" ht="15.15" customHeight="1">
      <c r="A49" s="34"/>
      <c r="B49" s="35"/>
      <c r="C49" s="28" t="s">
        <v>25</v>
      </c>
      <c r="D49" s="36"/>
      <c r="E49" s="36"/>
      <c r="F49" s="36"/>
      <c r="G49" s="36"/>
      <c r="H49" s="36"/>
      <c r="I49" s="36"/>
      <c r="J49" s="36"/>
      <c r="K49" s="36"/>
      <c r="L49" s="60" t="str">
        <f>IF(E11="","",E11)</f>
        <v xml:space="preserve"> 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8" t="s">
        <v>30</v>
      </c>
      <c r="AJ49" s="36"/>
      <c r="AK49" s="36"/>
      <c r="AL49" s="36"/>
      <c r="AM49" s="69" t="str">
        <f>IF(E17="","",E17)</f>
        <v xml:space="preserve"> </v>
      </c>
      <c r="AN49" s="60"/>
      <c r="AO49" s="60"/>
      <c r="AP49" s="60"/>
      <c r="AQ49" s="36"/>
      <c r="AR49" s="40"/>
      <c r="AS49" s="70" t="s">
        <v>49</v>
      </c>
      <c r="AT49" s="71"/>
      <c r="AU49" s="72"/>
      <c r="AV49" s="72"/>
      <c r="AW49" s="72"/>
      <c r="AX49" s="72"/>
      <c r="AY49" s="72"/>
      <c r="AZ49" s="72"/>
      <c r="BA49" s="72"/>
      <c r="BB49" s="72"/>
      <c r="BC49" s="72"/>
      <c r="BD49" s="73"/>
      <c r="BE49" s="34"/>
    </row>
    <row r="50" spans="1:57" s="2" customFormat="1" ht="15.15" customHeight="1">
      <c r="A50" s="34"/>
      <c r="B50" s="35"/>
      <c r="C50" s="28" t="s">
        <v>28</v>
      </c>
      <c r="D50" s="36"/>
      <c r="E50" s="36"/>
      <c r="F50" s="36"/>
      <c r="G50" s="36"/>
      <c r="H50" s="36"/>
      <c r="I50" s="36"/>
      <c r="J50" s="36"/>
      <c r="K50" s="36"/>
      <c r="L50" s="60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8" t="s">
        <v>32</v>
      </c>
      <c r="AJ50" s="36"/>
      <c r="AK50" s="36"/>
      <c r="AL50" s="36"/>
      <c r="AM50" s="69" t="str">
        <f>IF(E20="","",E20)</f>
        <v xml:space="preserve"> </v>
      </c>
      <c r="AN50" s="60"/>
      <c r="AO50" s="60"/>
      <c r="AP50" s="60"/>
      <c r="AQ50" s="36"/>
      <c r="AR50" s="40"/>
      <c r="AS50" s="74"/>
      <c r="AT50" s="75"/>
      <c r="AU50" s="76"/>
      <c r="AV50" s="76"/>
      <c r="AW50" s="76"/>
      <c r="AX50" s="76"/>
      <c r="AY50" s="76"/>
      <c r="AZ50" s="76"/>
      <c r="BA50" s="76"/>
      <c r="BB50" s="76"/>
      <c r="BC50" s="76"/>
      <c r="BD50" s="77"/>
      <c r="BE50" s="34"/>
    </row>
    <row r="51" spans="1:57" s="2" customFormat="1" ht="10.8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40"/>
      <c r="AS51" s="78"/>
      <c r="AT51" s="79"/>
      <c r="AU51" s="80"/>
      <c r="AV51" s="80"/>
      <c r="AW51" s="80"/>
      <c r="AX51" s="80"/>
      <c r="AY51" s="80"/>
      <c r="AZ51" s="80"/>
      <c r="BA51" s="80"/>
      <c r="BB51" s="80"/>
      <c r="BC51" s="80"/>
      <c r="BD51" s="81"/>
      <c r="BE51" s="34"/>
    </row>
    <row r="52" spans="1:57" s="2" customFormat="1" ht="29.25" customHeight="1">
      <c r="A52" s="34"/>
      <c r="B52" s="35"/>
      <c r="C52" s="82" t="s">
        <v>50</v>
      </c>
      <c r="D52" s="83"/>
      <c r="E52" s="83"/>
      <c r="F52" s="83"/>
      <c r="G52" s="83"/>
      <c r="H52" s="84"/>
      <c r="I52" s="85" t="s">
        <v>51</v>
      </c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6" t="s">
        <v>52</v>
      </c>
      <c r="AH52" s="83"/>
      <c r="AI52" s="83"/>
      <c r="AJ52" s="83"/>
      <c r="AK52" s="83"/>
      <c r="AL52" s="83"/>
      <c r="AM52" s="83"/>
      <c r="AN52" s="85" t="s">
        <v>53</v>
      </c>
      <c r="AO52" s="83"/>
      <c r="AP52" s="83"/>
      <c r="AQ52" s="87" t="s">
        <v>54</v>
      </c>
      <c r="AR52" s="40"/>
      <c r="AS52" s="88" t="s">
        <v>55</v>
      </c>
      <c r="AT52" s="89" t="s">
        <v>56</v>
      </c>
      <c r="AU52" s="89" t="s">
        <v>57</v>
      </c>
      <c r="AV52" s="89" t="s">
        <v>58</v>
      </c>
      <c r="AW52" s="89" t="s">
        <v>59</v>
      </c>
      <c r="AX52" s="89" t="s">
        <v>60</v>
      </c>
      <c r="AY52" s="89" t="s">
        <v>61</v>
      </c>
      <c r="AZ52" s="89" t="s">
        <v>62</v>
      </c>
      <c r="BA52" s="89" t="s">
        <v>63</v>
      </c>
      <c r="BB52" s="89" t="s">
        <v>64</v>
      </c>
      <c r="BC52" s="89" t="s">
        <v>65</v>
      </c>
      <c r="BD52" s="90" t="s">
        <v>66</v>
      </c>
      <c r="BE52" s="34"/>
    </row>
    <row r="53" spans="1:57" s="2" customFormat="1" ht="10.8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40"/>
      <c r="AS53" s="91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3"/>
      <c r="BE53" s="34"/>
    </row>
    <row r="54" spans="1:90" s="6" customFormat="1" ht="32.4" customHeight="1">
      <c r="A54" s="6"/>
      <c r="B54" s="94"/>
      <c r="C54" s="95" t="s">
        <v>67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7">
        <f>ROUND(SUM(AG55:AG59),2)</f>
        <v>0</v>
      </c>
      <c r="AH54" s="97"/>
      <c r="AI54" s="97"/>
      <c r="AJ54" s="97"/>
      <c r="AK54" s="97"/>
      <c r="AL54" s="97"/>
      <c r="AM54" s="97"/>
      <c r="AN54" s="98">
        <f>SUM(AG54,AT54)</f>
        <v>0</v>
      </c>
      <c r="AO54" s="98"/>
      <c r="AP54" s="98"/>
      <c r="AQ54" s="99" t="s">
        <v>19</v>
      </c>
      <c r="AR54" s="100"/>
      <c r="AS54" s="101">
        <f>ROUND(SUM(AS55:AS59),2)</f>
        <v>0</v>
      </c>
      <c r="AT54" s="102">
        <f>ROUND(SUM(AV54:AW54),2)</f>
        <v>0</v>
      </c>
      <c r="AU54" s="103">
        <f>ROUND(SUM(AU55:AU59),5)</f>
        <v>0</v>
      </c>
      <c r="AV54" s="102">
        <f>ROUND(AZ54*L29,2)</f>
        <v>0</v>
      </c>
      <c r="AW54" s="102">
        <f>ROUND(BA54*L30,2)</f>
        <v>0</v>
      </c>
      <c r="AX54" s="102">
        <f>ROUND(BB54*L29,2)</f>
        <v>0</v>
      </c>
      <c r="AY54" s="102">
        <f>ROUND(BC54*L30,2)</f>
        <v>0</v>
      </c>
      <c r="AZ54" s="102">
        <f>ROUND(SUM(AZ55:AZ59),2)</f>
        <v>0</v>
      </c>
      <c r="BA54" s="102">
        <f>ROUND(SUM(BA55:BA59),2)</f>
        <v>0</v>
      </c>
      <c r="BB54" s="102">
        <f>ROUND(SUM(BB55:BB59),2)</f>
        <v>0</v>
      </c>
      <c r="BC54" s="102">
        <f>ROUND(SUM(BC55:BC59),2)</f>
        <v>0</v>
      </c>
      <c r="BD54" s="104">
        <f>ROUND(SUM(BD55:BD59),2)</f>
        <v>0</v>
      </c>
      <c r="BE54" s="6"/>
      <c r="BS54" s="105" t="s">
        <v>68</v>
      </c>
      <c r="BT54" s="105" t="s">
        <v>69</v>
      </c>
      <c r="BU54" s="106" t="s">
        <v>70</v>
      </c>
      <c r="BV54" s="105" t="s">
        <v>71</v>
      </c>
      <c r="BW54" s="105" t="s">
        <v>5</v>
      </c>
      <c r="BX54" s="105" t="s">
        <v>72</v>
      </c>
      <c r="CL54" s="105" t="s">
        <v>19</v>
      </c>
    </row>
    <row r="55" spans="1:91" s="7" customFormat="1" ht="16.5" customHeight="1">
      <c r="A55" s="107" t="s">
        <v>73</v>
      </c>
      <c r="B55" s="108"/>
      <c r="C55" s="109"/>
      <c r="D55" s="110" t="s">
        <v>74</v>
      </c>
      <c r="E55" s="110"/>
      <c r="F55" s="110"/>
      <c r="G55" s="110"/>
      <c r="H55" s="110"/>
      <c r="I55" s="111"/>
      <c r="J55" s="110" t="s">
        <v>75</v>
      </c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2">
        <f>'SO 01 - Oprava 1. TK Č. T...'!J30</f>
        <v>0</v>
      </c>
      <c r="AH55" s="111"/>
      <c r="AI55" s="111"/>
      <c r="AJ55" s="111"/>
      <c r="AK55" s="111"/>
      <c r="AL55" s="111"/>
      <c r="AM55" s="111"/>
      <c r="AN55" s="112">
        <f>SUM(AG55,AT55)</f>
        <v>0</v>
      </c>
      <c r="AO55" s="111"/>
      <c r="AP55" s="111"/>
      <c r="AQ55" s="113" t="s">
        <v>76</v>
      </c>
      <c r="AR55" s="114"/>
      <c r="AS55" s="115">
        <v>0</v>
      </c>
      <c r="AT55" s="116">
        <f>ROUND(SUM(AV55:AW55),2)</f>
        <v>0</v>
      </c>
      <c r="AU55" s="117">
        <f>'SO 01 - Oprava 1. TK Č. T...'!P80</f>
        <v>0</v>
      </c>
      <c r="AV55" s="116">
        <f>'SO 01 - Oprava 1. TK Č. T...'!J33</f>
        <v>0</v>
      </c>
      <c r="AW55" s="116">
        <f>'SO 01 - Oprava 1. TK Č. T...'!J34</f>
        <v>0</v>
      </c>
      <c r="AX55" s="116">
        <f>'SO 01 - Oprava 1. TK Č. T...'!J35</f>
        <v>0</v>
      </c>
      <c r="AY55" s="116">
        <f>'SO 01 - Oprava 1. TK Č. T...'!J36</f>
        <v>0</v>
      </c>
      <c r="AZ55" s="116">
        <f>'SO 01 - Oprava 1. TK Č. T...'!F33</f>
        <v>0</v>
      </c>
      <c r="BA55" s="116">
        <f>'SO 01 - Oprava 1. TK Č. T...'!F34</f>
        <v>0</v>
      </c>
      <c r="BB55" s="116">
        <f>'SO 01 - Oprava 1. TK Č. T...'!F35</f>
        <v>0</v>
      </c>
      <c r="BC55" s="116">
        <f>'SO 01 - Oprava 1. TK Č. T...'!F36</f>
        <v>0</v>
      </c>
      <c r="BD55" s="118">
        <f>'SO 01 - Oprava 1. TK Č. T...'!F37</f>
        <v>0</v>
      </c>
      <c r="BE55" s="7"/>
      <c r="BT55" s="119" t="s">
        <v>77</v>
      </c>
      <c r="BV55" s="119" t="s">
        <v>71</v>
      </c>
      <c r="BW55" s="119" t="s">
        <v>78</v>
      </c>
      <c r="BX55" s="119" t="s">
        <v>5</v>
      </c>
      <c r="CL55" s="119" t="s">
        <v>19</v>
      </c>
      <c r="CM55" s="119" t="s">
        <v>79</v>
      </c>
    </row>
    <row r="56" spans="1:91" s="7" customFormat="1" ht="16.5" customHeight="1">
      <c r="A56" s="107" t="s">
        <v>73</v>
      </c>
      <c r="B56" s="108"/>
      <c r="C56" s="109"/>
      <c r="D56" s="110" t="s">
        <v>80</v>
      </c>
      <c r="E56" s="110"/>
      <c r="F56" s="110"/>
      <c r="G56" s="110"/>
      <c r="H56" s="110"/>
      <c r="I56" s="111"/>
      <c r="J56" s="110" t="s">
        <v>81</v>
      </c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2">
        <f>'SO 02 - Oprava 2. TK Č. T...'!J30</f>
        <v>0</v>
      </c>
      <c r="AH56" s="111"/>
      <c r="AI56" s="111"/>
      <c r="AJ56" s="111"/>
      <c r="AK56" s="111"/>
      <c r="AL56" s="111"/>
      <c r="AM56" s="111"/>
      <c r="AN56" s="112">
        <f>SUM(AG56,AT56)</f>
        <v>0</v>
      </c>
      <c r="AO56" s="111"/>
      <c r="AP56" s="111"/>
      <c r="AQ56" s="113" t="s">
        <v>76</v>
      </c>
      <c r="AR56" s="114"/>
      <c r="AS56" s="115">
        <v>0</v>
      </c>
      <c r="AT56" s="116">
        <f>ROUND(SUM(AV56:AW56),2)</f>
        <v>0</v>
      </c>
      <c r="AU56" s="117">
        <f>'SO 02 - Oprava 2. TK Č. T...'!P80</f>
        <v>0</v>
      </c>
      <c r="AV56" s="116">
        <f>'SO 02 - Oprava 2. TK Č. T...'!J33</f>
        <v>0</v>
      </c>
      <c r="AW56" s="116">
        <f>'SO 02 - Oprava 2. TK Č. T...'!J34</f>
        <v>0</v>
      </c>
      <c r="AX56" s="116">
        <f>'SO 02 - Oprava 2. TK Č. T...'!J35</f>
        <v>0</v>
      </c>
      <c r="AY56" s="116">
        <f>'SO 02 - Oprava 2. TK Č. T...'!J36</f>
        <v>0</v>
      </c>
      <c r="AZ56" s="116">
        <f>'SO 02 - Oprava 2. TK Č. T...'!F33</f>
        <v>0</v>
      </c>
      <c r="BA56" s="116">
        <f>'SO 02 - Oprava 2. TK Č. T...'!F34</f>
        <v>0</v>
      </c>
      <c r="BB56" s="116">
        <f>'SO 02 - Oprava 2. TK Č. T...'!F35</f>
        <v>0</v>
      </c>
      <c r="BC56" s="116">
        <f>'SO 02 - Oprava 2. TK Č. T...'!F36</f>
        <v>0</v>
      </c>
      <c r="BD56" s="118">
        <f>'SO 02 - Oprava 2. TK Č. T...'!F37</f>
        <v>0</v>
      </c>
      <c r="BE56" s="7"/>
      <c r="BT56" s="119" t="s">
        <v>77</v>
      </c>
      <c r="BV56" s="119" t="s">
        <v>71</v>
      </c>
      <c r="BW56" s="119" t="s">
        <v>82</v>
      </c>
      <c r="BX56" s="119" t="s">
        <v>5</v>
      </c>
      <c r="CL56" s="119" t="s">
        <v>19</v>
      </c>
      <c r="CM56" s="119" t="s">
        <v>79</v>
      </c>
    </row>
    <row r="57" spans="1:91" s="7" customFormat="1" ht="16.5" customHeight="1">
      <c r="A57" s="107" t="s">
        <v>73</v>
      </c>
      <c r="B57" s="108"/>
      <c r="C57" s="109"/>
      <c r="D57" s="110" t="s">
        <v>83</v>
      </c>
      <c r="E57" s="110"/>
      <c r="F57" s="110"/>
      <c r="G57" s="110"/>
      <c r="H57" s="110"/>
      <c r="I57" s="111"/>
      <c r="J57" s="110" t="s">
        <v>84</v>
      </c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2">
        <f>'SO 03 - NEOCEŇOVAT Materi...'!J30</f>
        <v>0</v>
      </c>
      <c r="AH57" s="111"/>
      <c r="AI57" s="111"/>
      <c r="AJ57" s="111"/>
      <c r="AK57" s="111"/>
      <c r="AL57" s="111"/>
      <c r="AM57" s="111"/>
      <c r="AN57" s="112">
        <f>SUM(AG57,AT57)</f>
        <v>0</v>
      </c>
      <c r="AO57" s="111"/>
      <c r="AP57" s="111"/>
      <c r="AQ57" s="113" t="s">
        <v>76</v>
      </c>
      <c r="AR57" s="114"/>
      <c r="AS57" s="115">
        <v>0</v>
      </c>
      <c r="AT57" s="116">
        <f>ROUND(SUM(AV57:AW57),2)</f>
        <v>0</v>
      </c>
      <c r="AU57" s="117">
        <f>'SO 03 - NEOCEŇOVAT Materi...'!P79</f>
        <v>0</v>
      </c>
      <c r="AV57" s="116">
        <f>'SO 03 - NEOCEŇOVAT Materi...'!J33</f>
        <v>0</v>
      </c>
      <c r="AW57" s="116">
        <f>'SO 03 - NEOCEŇOVAT Materi...'!J34</f>
        <v>0</v>
      </c>
      <c r="AX57" s="116">
        <f>'SO 03 - NEOCEŇOVAT Materi...'!J35</f>
        <v>0</v>
      </c>
      <c r="AY57" s="116">
        <f>'SO 03 - NEOCEŇOVAT Materi...'!J36</f>
        <v>0</v>
      </c>
      <c r="AZ57" s="116">
        <f>'SO 03 - NEOCEŇOVAT Materi...'!F33</f>
        <v>0</v>
      </c>
      <c r="BA57" s="116">
        <f>'SO 03 - NEOCEŇOVAT Materi...'!F34</f>
        <v>0</v>
      </c>
      <c r="BB57" s="116">
        <f>'SO 03 - NEOCEŇOVAT Materi...'!F35</f>
        <v>0</v>
      </c>
      <c r="BC57" s="116">
        <f>'SO 03 - NEOCEŇOVAT Materi...'!F36</f>
        <v>0</v>
      </c>
      <c r="BD57" s="118">
        <f>'SO 03 - NEOCEŇOVAT Materi...'!F37</f>
        <v>0</v>
      </c>
      <c r="BE57" s="7"/>
      <c r="BT57" s="119" t="s">
        <v>77</v>
      </c>
      <c r="BV57" s="119" t="s">
        <v>71</v>
      </c>
      <c r="BW57" s="119" t="s">
        <v>85</v>
      </c>
      <c r="BX57" s="119" t="s">
        <v>5</v>
      </c>
      <c r="CL57" s="119" t="s">
        <v>19</v>
      </c>
      <c r="CM57" s="119" t="s">
        <v>79</v>
      </c>
    </row>
    <row r="58" spans="1:91" s="7" customFormat="1" ht="16.5" customHeight="1">
      <c r="A58" s="107" t="s">
        <v>73</v>
      </c>
      <c r="B58" s="108"/>
      <c r="C58" s="109"/>
      <c r="D58" s="110" t="s">
        <v>86</v>
      </c>
      <c r="E58" s="110"/>
      <c r="F58" s="110"/>
      <c r="G58" s="110"/>
      <c r="H58" s="110"/>
      <c r="I58" s="111"/>
      <c r="J58" s="110" t="s">
        <v>87</v>
      </c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2">
        <f>'SO 04 - Odstranění zeleně'!J30</f>
        <v>0</v>
      </c>
      <c r="AH58" s="111"/>
      <c r="AI58" s="111"/>
      <c r="AJ58" s="111"/>
      <c r="AK58" s="111"/>
      <c r="AL58" s="111"/>
      <c r="AM58" s="111"/>
      <c r="AN58" s="112">
        <f>SUM(AG58,AT58)</f>
        <v>0</v>
      </c>
      <c r="AO58" s="111"/>
      <c r="AP58" s="111"/>
      <c r="AQ58" s="113" t="s">
        <v>76</v>
      </c>
      <c r="AR58" s="114"/>
      <c r="AS58" s="115">
        <v>0</v>
      </c>
      <c r="AT58" s="116">
        <f>ROUND(SUM(AV58:AW58),2)</f>
        <v>0</v>
      </c>
      <c r="AU58" s="117">
        <f>'SO 04 - Odstranění zeleně'!P88</f>
        <v>0</v>
      </c>
      <c r="AV58" s="116">
        <f>'SO 04 - Odstranění zeleně'!J33</f>
        <v>0</v>
      </c>
      <c r="AW58" s="116">
        <f>'SO 04 - Odstranění zeleně'!J34</f>
        <v>0</v>
      </c>
      <c r="AX58" s="116">
        <f>'SO 04 - Odstranění zeleně'!J35</f>
        <v>0</v>
      </c>
      <c r="AY58" s="116">
        <f>'SO 04 - Odstranění zeleně'!J36</f>
        <v>0</v>
      </c>
      <c r="AZ58" s="116">
        <f>'SO 04 - Odstranění zeleně'!F33</f>
        <v>0</v>
      </c>
      <c r="BA58" s="116">
        <f>'SO 04 - Odstranění zeleně'!F34</f>
        <v>0</v>
      </c>
      <c r="BB58" s="116">
        <f>'SO 04 - Odstranění zeleně'!F35</f>
        <v>0</v>
      </c>
      <c r="BC58" s="116">
        <f>'SO 04 - Odstranění zeleně'!F36</f>
        <v>0</v>
      </c>
      <c r="BD58" s="118">
        <f>'SO 04 - Odstranění zeleně'!F37</f>
        <v>0</v>
      </c>
      <c r="BE58" s="7"/>
      <c r="BT58" s="119" t="s">
        <v>77</v>
      </c>
      <c r="BV58" s="119" t="s">
        <v>71</v>
      </c>
      <c r="BW58" s="119" t="s">
        <v>88</v>
      </c>
      <c r="BX58" s="119" t="s">
        <v>5</v>
      </c>
      <c r="CL58" s="119" t="s">
        <v>19</v>
      </c>
      <c r="CM58" s="119" t="s">
        <v>79</v>
      </c>
    </row>
    <row r="59" spans="1:91" s="7" customFormat="1" ht="16.5" customHeight="1">
      <c r="A59" s="107" t="s">
        <v>73</v>
      </c>
      <c r="B59" s="108"/>
      <c r="C59" s="109"/>
      <c r="D59" s="110" t="s">
        <v>89</v>
      </c>
      <c r="E59" s="110"/>
      <c r="F59" s="110"/>
      <c r="G59" s="110"/>
      <c r="H59" s="110"/>
      <c r="I59" s="111"/>
      <c r="J59" s="110" t="s">
        <v>90</v>
      </c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2">
        <f>'SO 05 - VON'!J30</f>
        <v>0</v>
      </c>
      <c r="AH59" s="111"/>
      <c r="AI59" s="111"/>
      <c r="AJ59" s="111"/>
      <c r="AK59" s="111"/>
      <c r="AL59" s="111"/>
      <c r="AM59" s="111"/>
      <c r="AN59" s="112">
        <f>SUM(AG59,AT59)</f>
        <v>0</v>
      </c>
      <c r="AO59" s="111"/>
      <c r="AP59" s="111"/>
      <c r="AQ59" s="113" t="s">
        <v>76</v>
      </c>
      <c r="AR59" s="114"/>
      <c r="AS59" s="120">
        <v>0</v>
      </c>
      <c r="AT59" s="121">
        <f>ROUND(SUM(AV59:AW59),2)</f>
        <v>0</v>
      </c>
      <c r="AU59" s="122">
        <f>'SO 05 - VON'!P79</f>
        <v>0</v>
      </c>
      <c r="AV59" s="121">
        <f>'SO 05 - VON'!J33</f>
        <v>0</v>
      </c>
      <c r="AW59" s="121">
        <f>'SO 05 - VON'!J34</f>
        <v>0</v>
      </c>
      <c r="AX59" s="121">
        <f>'SO 05 - VON'!J35</f>
        <v>0</v>
      </c>
      <c r="AY59" s="121">
        <f>'SO 05 - VON'!J36</f>
        <v>0</v>
      </c>
      <c r="AZ59" s="121">
        <f>'SO 05 - VON'!F33</f>
        <v>0</v>
      </c>
      <c r="BA59" s="121">
        <f>'SO 05 - VON'!F34</f>
        <v>0</v>
      </c>
      <c r="BB59" s="121">
        <f>'SO 05 - VON'!F35</f>
        <v>0</v>
      </c>
      <c r="BC59" s="121">
        <f>'SO 05 - VON'!F36</f>
        <v>0</v>
      </c>
      <c r="BD59" s="123">
        <f>'SO 05 - VON'!F37</f>
        <v>0</v>
      </c>
      <c r="BE59" s="7"/>
      <c r="BT59" s="119" t="s">
        <v>77</v>
      </c>
      <c r="BV59" s="119" t="s">
        <v>71</v>
      </c>
      <c r="BW59" s="119" t="s">
        <v>91</v>
      </c>
      <c r="BX59" s="119" t="s">
        <v>5</v>
      </c>
      <c r="CL59" s="119" t="s">
        <v>19</v>
      </c>
      <c r="CM59" s="119" t="s">
        <v>79</v>
      </c>
    </row>
    <row r="60" spans="1:57" s="2" customFormat="1" ht="30" customHeight="1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40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1:57" s="2" customFormat="1" ht="6.95" customHeight="1">
      <c r="A61" s="34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40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</sheetData>
  <sheetProtection password="CC35" sheet="1" objects="1" scenarios="1" formatColumns="0" formatRows="0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1 - Oprava 1. TK Č. T...'!C2" display="/"/>
    <hyperlink ref="A56" location="'SO 02 - Oprava 2. TK Č. T...'!C2" display="/"/>
    <hyperlink ref="A57" location="'SO 03 - NEOCEŇOVAT Materi...'!C2" display="/"/>
    <hyperlink ref="A58" location="'SO 04 - Odstranění zeleně'!C2" display="/"/>
    <hyperlink ref="A59" location="'SO 05 - V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3" t="s">
        <v>78</v>
      </c>
    </row>
    <row r="3" spans="2:46" s="1" customFormat="1" ht="6.95" customHeight="1" hidden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6"/>
      <c r="AT3" s="13" t="s">
        <v>79</v>
      </c>
    </row>
    <row r="4" spans="2:46" s="1" customFormat="1" ht="24.95" customHeight="1" hidden="1">
      <c r="B4" s="16"/>
      <c r="D4" s="126" t="s">
        <v>92</v>
      </c>
      <c r="L4" s="16"/>
      <c r="M4" s="127" t="s">
        <v>10</v>
      </c>
      <c r="AT4" s="13" t="s">
        <v>4</v>
      </c>
    </row>
    <row r="5" spans="2:12" s="1" customFormat="1" ht="6.95" customHeight="1" hidden="1">
      <c r="B5" s="16"/>
      <c r="L5" s="16"/>
    </row>
    <row r="6" spans="2:12" s="1" customFormat="1" ht="12" customHeight="1" hidden="1">
      <c r="B6" s="16"/>
      <c r="D6" s="128" t="s">
        <v>16</v>
      </c>
      <c r="L6" s="16"/>
    </row>
    <row r="7" spans="2:12" s="1" customFormat="1" ht="16.5" customHeight="1" hidden="1">
      <c r="B7" s="16"/>
      <c r="E7" s="129" t="str">
        <f>'Rekapitulace stavby'!K6</f>
        <v>Cyklická údržba trati v úseku Třebovice v Čechách – Hoštejn</v>
      </c>
      <c r="F7" s="128"/>
      <c r="G7" s="128"/>
      <c r="H7" s="128"/>
      <c r="L7" s="16"/>
    </row>
    <row r="8" spans="1:31" s="2" customFormat="1" ht="12" customHeight="1" hidden="1">
      <c r="A8" s="34"/>
      <c r="B8" s="40"/>
      <c r="C8" s="34"/>
      <c r="D8" s="128" t="s">
        <v>93</v>
      </c>
      <c r="E8" s="34"/>
      <c r="F8" s="34"/>
      <c r="G8" s="34"/>
      <c r="H8" s="34"/>
      <c r="I8" s="34"/>
      <c r="J8" s="34"/>
      <c r="K8" s="34"/>
      <c r="L8" s="130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40"/>
      <c r="C9" s="34"/>
      <c r="D9" s="34"/>
      <c r="E9" s="131" t="s">
        <v>94</v>
      </c>
      <c r="F9" s="34"/>
      <c r="G9" s="34"/>
      <c r="H9" s="34"/>
      <c r="I9" s="34"/>
      <c r="J9" s="34"/>
      <c r="K9" s="34"/>
      <c r="L9" s="130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hidden="1">
      <c r="A10" s="34"/>
      <c r="B10" s="40"/>
      <c r="C10" s="34"/>
      <c r="D10" s="34"/>
      <c r="E10" s="34"/>
      <c r="F10" s="34"/>
      <c r="G10" s="34"/>
      <c r="H10" s="34"/>
      <c r="I10" s="34"/>
      <c r="J10" s="34"/>
      <c r="K10" s="34"/>
      <c r="L10" s="130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40"/>
      <c r="C11" s="34"/>
      <c r="D11" s="128" t="s">
        <v>18</v>
      </c>
      <c r="E11" s="34"/>
      <c r="F11" s="132" t="s">
        <v>19</v>
      </c>
      <c r="G11" s="34"/>
      <c r="H11" s="34"/>
      <c r="I11" s="128" t="s">
        <v>20</v>
      </c>
      <c r="J11" s="132" t="s">
        <v>19</v>
      </c>
      <c r="K11" s="34"/>
      <c r="L11" s="130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40"/>
      <c r="C12" s="34"/>
      <c r="D12" s="128" t="s">
        <v>21</v>
      </c>
      <c r="E12" s="34"/>
      <c r="F12" s="132" t="s">
        <v>22</v>
      </c>
      <c r="G12" s="34"/>
      <c r="H12" s="34"/>
      <c r="I12" s="128" t="s">
        <v>23</v>
      </c>
      <c r="J12" s="133" t="str">
        <f>'Rekapitulace stavby'!AN8</f>
        <v>17. 5. 2023</v>
      </c>
      <c r="K12" s="34"/>
      <c r="L12" s="130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 hidden="1">
      <c r="A13" s="34"/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130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40"/>
      <c r="C14" s="34"/>
      <c r="D14" s="128" t="s">
        <v>25</v>
      </c>
      <c r="E14" s="34"/>
      <c r="F14" s="34"/>
      <c r="G14" s="34"/>
      <c r="H14" s="34"/>
      <c r="I14" s="128" t="s">
        <v>26</v>
      </c>
      <c r="J14" s="132" t="str">
        <f>IF('Rekapitulace stavby'!AN10="","",'Rekapitulace stavby'!AN10)</f>
        <v/>
      </c>
      <c r="K14" s="34"/>
      <c r="L14" s="130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40"/>
      <c r="C15" s="34"/>
      <c r="D15" s="34"/>
      <c r="E15" s="132" t="str">
        <f>IF('Rekapitulace stavby'!E11="","",'Rekapitulace stavby'!E11)</f>
        <v xml:space="preserve"> </v>
      </c>
      <c r="F15" s="34"/>
      <c r="G15" s="34"/>
      <c r="H15" s="34"/>
      <c r="I15" s="128" t="s">
        <v>27</v>
      </c>
      <c r="J15" s="132" t="str">
        <f>IF('Rekapitulace stavby'!AN11="","",'Rekapitulace stavby'!AN11)</f>
        <v/>
      </c>
      <c r="K15" s="34"/>
      <c r="L15" s="130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40"/>
      <c r="C16" s="34"/>
      <c r="D16" s="34"/>
      <c r="E16" s="34"/>
      <c r="F16" s="34"/>
      <c r="G16" s="34"/>
      <c r="H16" s="34"/>
      <c r="I16" s="34"/>
      <c r="J16" s="34"/>
      <c r="K16" s="34"/>
      <c r="L16" s="130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40"/>
      <c r="C17" s="34"/>
      <c r="D17" s="128" t="s">
        <v>28</v>
      </c>
      <c r="E17" s="34"/>
      <c r="F17" s="34"/>
      <c r="G17" s="34"/>
      <c r="H17" s="34"/>
      <c r="I17" s="128" t="s">
        <v>26</v>
      </c>
      <c r="J17" s="29" t="str">
        <f>'Rekapitulace stavby'!AN13</f>
        <v>Vyplň údaj</v>
      </c>
      <c r="K17" s="34"/>
      <c r="L17" s="130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40"/>
      <c r="C18" s="34"/>
      <c r="D18" s="34"/>
      <c r="E18" s="29" t="str">
        <f>'Rekapitulace stavby'!E14</f>
        <v>Vyplň údaj</v>
      </c>
      <c r="F18" s="132"/>
      <c r="G18" s="132"/>
      <c r="H18" s="132"/>
      <c r="I18" s="128" t="s">
        <v>27</v>
      </c>
      <c r="J18" s="29" t="str">
        <f>'Rekapitulace stavby'!AN14</f>
        <v>Vyplň údaj</v>
      </c>
      <c r="K18" s="34"/>
      <c r="L18" s="130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40"/>
      <c r="C19" s="34"/>
      <c r="D19" s="34"/>
      <c r="E19" s="34"/>
      <c r="F19" s="34"/>
      <c r="G19" s="34"/>
      <c r="H19" s="34"/>
      <c r="I19" s="34"/>
      <c r="J19" s="34"/>
      <c r="K19" s="34"/>
      <c r="L19" s="130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40"/>
      <c r="C20" s="34"/>
      <c r="D20" s="128" t="s">
        <v>30</v>
      </c>
      <c r="E20" s="34"/>
      <c r="F20" s="34"/>
      <c r="G20" s="34"/>
      <c r="H20" s="34"/>
      <c r="I20" s="128" t="s">
        <v>26</v>
      </c>
      <c r="J20" s="132" t="str">
        <f>IF('Rekapitulace stavby'!AN16="","",'Rekapitulace stavby'!AN16)</f>
        <v/>
      </c>
      <c r="K20" s="34"/>
      <c r="L20" s="130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40"/>
      <c r="C21" s="34"/>
      <c r="D21" s="34"/>
      <c r="E21" s="132" t="str">
        <f>IF('Rekapitulace stavby'!E17="","",'Rekapitulace stavby'!E17)</f>
        <v xml:space="preserve"> </v>
      </c>
      <c r="F21" s="34"/>
      <c r="G21" s="34"/>
      <c r="H21" s="34"/>
      <c r="I21" s="128" t="s">
        <v>27</v>
      </c>
      <c r="J21" s="132" t="str">
        <f>IF('Rekapitulace stavby'!AN17="","",'Rekapitulace stavby'!AN17)</f>
        <v/>
      </c>
      <c r="K21" s="34"/>
      <c r="L21" s="130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130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40"/>
      <c r="C23" s="34"/>
      <c r="D23" s="128" t="s">
        <v>32</v>
      </c>
      <c r="E23" s="34"/>
      <c r="F23" s="34"/>
      <c r="G23" s="34"/>
      <c r="H23" s="34"/>
      <c r="I23" s="128" t="s">
        <v>26</v>
      </c>
      <c r="J23" s="132" t="str">
        <f>IF('Rekapitulace stavby'!AN19="","",'Rekapitulace stavby'!AN19)</f>
        <v/>
      </c>
      <c r="K23" s="34"/>
      <c r="L23" s="130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40"/>
      <c r="C24" s="34"/>
      <c r="D24" s="34"/>
      <c r="E24" s="132" t="str">
        <f>IF('Rekapitulace stavby'!E20="","",'Rekapitulace stavby'!E20)</f>
        <v xml:space="preserve"> </v>
      </c>
      <c r="F24" s="34"/>
      <c r="G24" s="34"/>
      <c r="H24" s="34"/>
      <c r="I24" s="128" t="s">
        <v>27</v>
      </c>
      <c r="J24" s="132" t="str">
        <f>IF('Rekapitulace stavby'!AN20="","",'Rekapitulace stavby'!AN20)</f>
        <v/>
      </c>
      <c r="K24" s="34"/>
      <c r="L24" s="130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40"/>
      <c r="C25" s="34"/>
      <c r="D25" s="34"/>
      <c r="E25" s="34"/>
      <c r="F25" s="34"/>
      <c r="G25" s="34"/>
      <c r="H25" s="34"/>
      <c r="I25" s="34"/>
      <c r="J25" s="34"/>
      <c r="K25" s="34"/>
      <c r="L25" s="130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40"/>
      <c r="C26" s="34"/>
      <c r="D26" s="128" t="s">
        <v>33</v>
      </c>
      <c r="E26" s="34"/>
      <c r="F26" s="34"/>
      <c r="G26" s="34"/>
      <c r="H26" s="34"/>
      <c r="I26" s="34"/>
      <c r="J26" s="34"/>
      <c r="K26" s="34"/>
      <c r="L26" s="130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34"/>
      <c r="B27" s="135"/>
      <c r="C27" s="134"/>
      <c r="D27" s="134"/>
      <c r="E27" s="136" t="s">
        <v>19</v>
      </c>
      <c r="F27" s="136"/>
      <c r="G27" s="136"/>
      <c r="H27" s="136"/>
      <c r="I27" s="134"/>
      <c r="J27" s="134"/>
      <c r="K27" s="134"/>
      <c r="L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s="2" customFormat="1" ht="6.95" customHeight="1" hidden="1">
      <c r="A28" s="34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130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40"/>
      <c r="C29" s="34"/>
      <c r="D29" s="138"/>
      <c r="E29" s="138"/>
      <c r="F29" s="138"/>
      <c r="G29" s="138"/>
      <c r="H29" s="138"/>
      <c r="I29" s="138"/>
      <c r="J29" s="138"/>
      <c r="K29" s="138"/>
      <c r="L29" s="130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 hidden="1">
      <c r="A30" s="34"/>
      <c r="B30" s="40"/>
      <c r="C30" s="34"/>
      <c r="D30" s="139" t="s">
        <v>35</v>
      </c>
      <c r="E30" s="34"/>
      <c r="F30" s="34"/>
      <c r="G30" s="34"/>
      <c r="H30" s="34"/>
      <c r="I30" s="34"/>
      <c r="J30" s="140">
        <f>ROUND(J80,2)</f>
        <v>0</v>
      </c>
      <c r="K30" s="34"/>
      <c r="L30" s="130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40"/>
      <c r="C31" s="34"/>
      <c r="D31" s="138"/>
      <c r="E31" s="138"/>
      <c r="F31" s="138"/>
      <c r="G31" s="138"/>
      <c r="H31" s="138"/>
      <c r="I31" s="138"/>
      <c r="J31" s="138"/>
      <c r="K31" s="138"/>
      <c r="L31" s="130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 hidden="1">
      <c r="A32" s="34"/>
      <c r="B32" s="40"/>
      <c r="C32" s="34"/>
      <c r="D32" s="34"/>
      <c r="E32" s="34"/>
      <c r="F32" s="141" t="s">
        <v>37</v>
      </c>
      <c r="G32" s="34"/>
      <c r="H32" s="34"/>
      <c r="I32" s="141" t="s">
        <v>36</v>
      </c>
      <c r="J32" s="141" t="s">
        <v>38</v>
      </c>
      <c r="K32" s="34"/>
      <c r="L32" s="130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40"/>
      <c r="C33" s="34"/>
      <c r="D33" s="142" t="s">
        <v>39</v>
      </c>
      <c r="E33" s="128" t="s">
        <v>40</v>
      </c>
      <c r="F33" s="143">
        <f>ROUND((SUM(BE80:BE143)),2)</f>
        <v>0</v>
      </c>
      <c r="G33" s="34"/>
      <c r="H33" s="34"/>
      <c r="I33" s="144">
        <v>0.21</v>
      </c>
      <c r="J33" s="143">
        <f>ROUND(((SUM(BE80:BE143))*I33),2)</f>
        <v>0</v>
      </c>
      <c r="K33" s="34"/>
      <c r="L33" s="130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40"/>
      <c r="C34" s="34"/>
      <c r="D34" s="34"/>
      <c r="E34" s="128" t="s">
        <v>41</v>
      </c>
      <c r="F34" s="143">
        <f>ROUND((SUM(BF80:BF143)),2)</f>
        <v>0</v>
      </c>
      <c r="G34" s="34"/>
      <c r="H34" s="34"/>
      <c r="I34" s="144">
        <v>0.15</v>
      </c>
      <c r="J34" s="143">
        <f>ROUND(((SUM(BF80:BF143))*I34),2)</f>
        <v>0</v>
      </c>
      <c r="K34" s="34"/>
      <c r="L34" s="130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40"/>
      <c r="C35" s="34"/>
      <c r="D35" s="34"/>
      <c r="E35" s="128" t="s">
        <v>42</v>
      </c>
      <c r="F35" s="143">
        <f>ROUND((SUM(BG80:BG143)),2)</f>
        <v>0</v>
      </c>
      <c r="G35" s="34"/>
      <c r="H35" s="34"/>
      <c r="I35" s="144">
        <v>0.21</v>
      </c>
      <c r="J35" s="143">
        <f>0</f>
        <v>0</v>
      </c>
      <c r="K35" s="34"/>
      <c r="L35" s="130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40"/>
      <c r="C36" s="34"/>
      <c r="D36" s="34"/>
      <c r="E36" s="128" t="s">
        <v>43</v>
      </c>
      <c r="F36" s="143">
        <f>ROUND((SUM(BH80:BH143)),2)</f>
        <v>0</v>
      </c>
      <c r="G36" s="34"/>
      <c r="H36" s="34"/>
      <c r="I36" s="144">
        <v>0.15</v>
      </c>
      <c r="J36" s="143">
        <f>0</f>
        <v>0</v>
      </c>
      <c r="K36" s="34"/>
      <c r="L36" s="130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40"/>
      <c r="C37" s="34"/>
      <c r="D37" s="34"/>
      <c r="E37" s="128" t="s">
        <v>44</v>
      </c>
      <c r="F37" s="143">
        <f>ROUND((SUM(BI80:BI143)),2)</f>
        <v>0</v>
      </c>
      <c r="G37" s="34"/>
      <c r="H37" s="34"/>
      <c r="I37" s="144">
        <v>0</v>
      </c>
      <c r="J37" s="143">
        <f>0</f>
        <v>0</v>
      </c>
      <c r="K37" s="34"/>
      <c r="L37" s="130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130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 hidden="1">
      <c r="A39" s="34"/>
      <c r="B39" s="40"/>
      <c r="C39" s="145"/>
      <c r="D39" s="146" t="s">
        <v>45</v>
      </c>
      <c r="E39" s="147"/>
      <c r="F39" s="147"/>
      <c r="G39" s="148" t="s">
        <v>46</v>
      </c>
      <c r="H39" s="149" t="s">
        <v>47</v>
      </c>
      <c r="I39" s="147"/>
      <c r="J39" s="150">
        <f>SUM(J30:J37)</f>
        <v>0</v>
      </c>
      <c r="K39" s="151"/>
      <c r="L39" s="130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30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t="12" hidden="1"/>
    <row r="42" ht="12" hidden="1"/>
    <row r="43" ht="12" hidden="1"/>
    <row r="44" spans="1:31" s="2" customFormat="1" ht="6.95" customHeight="1">
      <c r="A44" s="34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30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19" t="s">
        <v>95</v>
      </c>
      <c r="D45" s="36"/>
      <c r="E45" s="36"/>
      <c r="F45" s="36"/>
      <c r="G45" s="36"/>
      <c r="H45" s="36"/>
      <c r="I45" s="36"/>
      <c r="J45" s="36"/>
      <c r="K45" s="36"/>
      <c r="L45" s="130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30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16</v>
      </c>
      <c r="D47" s="36"/>
      <c r="E47" s="36"/>
      <c r="F47" s="36"/>
      <c r="G47" s="36"/>
      <c r="H47" s="36"/>
      <c r="I47" s="36"/>
      <c r="J47" s="36"/>
      <c r="K47" s="36"/>
      <c r="L47" s="130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156" t="str">
        <f>E7</f>
        <v>Cyklická údržba trati v úseku Třebovice v Čechách – Hoštejn</v>
      </c>
      <c r="F48" s="28"/>
      <c r="G48" s="28"/>
      <c r="H48" s="28"/>
      <c r="I48" s="36"/>
      <c r="J48" s="36"/>
      <c r="K48" s="36"/>
      <c r="L48" s="130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93</v>
      </c>
      <c r="D49" s="36"/>
      <c r="E49" s="36"/>
      <c r="F49" s="36"/>
      <c r="G49" s="36"/>
      <c r="H49" s="36"/>
      <c r="I49" s="36"/>
      <c r="J49" s="36"/>
      <c r="K49" s="36"/>
      <c r="L49" s="130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65" t="str">
        <f>E9</f>
        <v>SO 01 - Oprava 1. TK Č. Třebová - Hoštejn</v>
      </c>
      <c r="F50" s="36"/>
      <c r="G50" s="36"/>
      <c r="H50" s="36"/>
      <c r="I50" s="36"/>
      <c r="J50" s="36"/>
      <c r="K50" s="36"/>
      <c r="L50" s="130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30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21</v>
      </c>
      <c r="D52" s="36"/>
      <c r="E52" s="36"/>
      <c r="F52" s="23" t="str">
        <f>F12</f>
        <v xml:space="preserve"> </v>
      </c>
      <c r="G52" s="36"/>
      <c r="H52" s="36"/>
      <c r="I52" s="28" t="s">
        <v>23</v>
      </c>
      <c r="J52" s="68" t="str">
        <f>IF(J12="","",J12)</f>
        <v>17. 5. 2023</v>
      </c>
      <c r="K52" s="36"/>
      <c r="L52" s="130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30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8" t="s">
        <v>25</v>
      </c>
      <c r="D54" s="36"/>
      <c r="E54" s="36"/>
      <c r="F54" s="23" t="str">
        <f>E15</f>
        <v xml:space="preserve"> </v>
      </c>
      <c r="G54" s="36"/>
      <c r="H54" s="36"/>
      <c r="I54" s="28" t="s">
        <v>30</v>
      </c>
      <c r="J54" s="32" t="str">
        <f>E21</f>
        <v xml:space="preserve"> </v>
      </c>
      <c r="K54" s="36"/>
      <c r="L54" s="130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8" t="s">
        <v>28</v>
      </c>
      <c r="D55" s="36"/>
      <c r="E55" s="36"/>
      <c r="F55" s="23" t="str">
        <f>IF(E18="","",E18)</f>
        <v>Vyplň údaj</v>
      </c>
      <c r="G55" s="36"/>
      <c r="H55" s="36"/>
      <c r="I55" s="28" t="s">
        <v>32</v>
      </c>
      <c r="J55" s="32" t="str">
        <f>E24</f>
        <v xml:space="preserve"> </v>
      </c>
      <c r="K55" s="36"/>
      <c r="L55" s="130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30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57" t="s">
        <v>96</v>
      </c>
      <c r="D57" s="158"/>
      <c r="E57" s="158"/>
      <c r="F57" s="158"/>
      <c r="G57" s="158"/>
      <c r="H57" s="158"/>
      <c r="I57" s="158"/>
      <c r="J57" s="159" t="s">
        <v>97</v>
      </c>
      <c r="K57" s="158"/>
      <c r="L57" s="130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30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60" t="s">
        <v>67</v>
      </c>
      <c r="D59" s="36"/>
      <c r="E59" s="36"/>
      <c r="F59" s="36"/>
      <c r="G59" s="36"/>
      <c r="H59" s="36"/>
      <c r="I59" s="36"/>
      <c r="J59" s="98">
        <f>J80</f>
        <v>0</v>
      </c>
      <c r="K59" s="36"/>
      <c r="L59" s="130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3" t="s">
        <v>98</v>
      </c>
    </row>
    <row r="60" spans="1:31" s="9" customFormat="1" ht="24.95" customHeight="1">
      <c r="A60" s="9"/>
      <c r="B60" s="161"/>
      <c r="C60" s="162"/>
      <c r="D60" s="163" t="s">
        <v>99</v>
      </c>
      <c r="E60" s="164"/>
      <c r="F60" s="164"/>
      <c r="G60" s="164"/>
      <c r="H60" s="164"/>
      <c r="I60" s="164"/>
      <c r="J60" s="165">
        <f>J141</f>
        <v>0</v>
      </c>
      <c r="K60" s="162"/>
      <c r="L60" s="16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34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130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6.95" customHeight="1">
      <c r="A62" s="34"/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130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6" spans="1:31" s="2" customFormat="1" ht="6.95" customHeight="1">
      <c r="A66" s="34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130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24.95" customHeight="1">
      <c r="A67" s="34"/>
      <c r="B67" s="35"/>
      <c r="C67" s="19" t="s">
        <v>100</v>
      </c>
      <c r="D67" s="36"/>
      <c r="E67" s="36"/>
      <c r="F67" s="36"/>
      <c r="G67" s="36"/>
      <c r="H67" s="36"/>
      <c r="I67" s="36"/>
      <c r="J67" s="36"/>
      <c r="K67" s="36"/>
      <c r="L67" s="130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>
      <c r="A68" s="34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130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12" customHeight="1">
      <c r="A69" s="34"/>
      <c r="B69" s="35"/>
      <c r="C69" s="28" t="s">
        <v>16</v>
      </c>
      <c r="D69" s="36"/>
      <c r="E69" s="36"/>
      <c r="F69" s="36"/>
      <c r="G69" s="36"/>
      <c r="H69" s="36"/>
      <c r="I69" s="36"/>
      <c r="J69" s="36"/>
      <c r="K69" s="36"/>
      <c r="L69" s="130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6.5" customHeight="1">
      <c r="A70" s="34"/>
      <c r="B70" s="35"/>
      <c r="C70" s="36"/>
      <c r="D70" s="36"/>
      <c r="E70" s="156" t="str">
        <f>E7</f>
        <v>Cyklická údržba trati v úseku Třebovice v Čechách – Hoštejn</v>
      </c>
      <c r="F70" s="28"/>
      <c r="G70" s="28"/>
      <c r="H70" s="28"/>
      <c r="I70" s="36"/>
      <c r="J70" s="36"/>
      <c r="K70" s="36"/>
      <c r="L70" s="130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8" t="s">
        <v>93</v>
      </c>
      <c r="D71" s="36"/>
      <c r="E71" s="36"/>
      <c r="F71" s="36"/>
      <c r="G71" s="36"/>
      <c r="H71" s="36"/>
      <c r="I71" s="36"/>
      <c r="J71" s="36"/>
      <c r="K71" s="36"/>
      <c r="L71" s="130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6"/>
      <c r="D72" s="36"/>
      <c r="E72" s="65" t="str">
        <f>E9</f>
        <v>SO 01 - Oprava 1. TK Č. Třebová - Hoštejn</v>
      </c>
      <c r="F72" s="36"/>
      <c r="G72" s="36"/>
      <c r="H72" s="36"/>
      <c r="I72" s="36"/>
      <c r="J72" s="36"/>
      <c r="K72" s="36"/>
      <c r="L72" s="130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30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8" t="s">
        <v>21</v>
      </c>
      <c r="D74" s="36"/>
      <c r="E74" s="36"/>
      <c r="F74" s="23" t="str">
        <f>F12</f>
        <v xml:space="preserve"> </v>
      </c>
      <c r="G74" s="36"/>
      <c r="H74" s="36"/>
      <c r="I74" s="28" t="s">
        <v>23</v>
      </c>
      <c r="J74" s="68" t="str">
        <f>IF(J12="","",J12)</f>
        <v>17. 5. 2023</v>
      </c>
      <c r="K74" s="36"/>
      <c r="L74" s="130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30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5.15" customHeight="1">
      <c r="A76" s="34"/>
      <c r="B76" s="35"/>
      <c r="C76" s="28" t="s">
        <v>25</v>
      </c>
      <c r="D76" s="36"/>
      <c r="E76" s="36"/>
      <c r="F76" s="23" t="str">
        <f>E15</f>
        <v xml:space="preserve"> </v>
      </c>
      <c r="G76" s="36"/>
      <c r="H76" s="36"/>
      <c r="I76" s="28" t="s">
        <v>30</v>
      </c>
      <c r="J76" s="32" t="str">
        <f>E21</f>
        <v xml:space="preserve"> </v>
      </c>
      <c r="K76" s="36"/>
      <c r="L76" s="130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15" customHeight="1">
      <c r="A77" s="34"/>
      <c r="B77" s="35"/>
      <c r="C77" s="28" t="s">
        <v>28</v>
      </c>
      <c r="D77" s="36"/>
      <c r="E77" s="36"/>
      <c r="F77" s="23" t="str">
        <f>IF(E18="","",E18)</f>
        <v>Vyplň údaj</v>
      </c>
      <c r="G77" s="36"/>
      <c r="H77" s="36"/>
      <c r="I77" s="28" t="s">
        <v>32</v>
      </c>
      <c r="J77" s="32" t="str">
        <f>E24</f>
        <v xml:space="preserve"> </v>
      </c>
      <c r="K77" s="36"/>
      <c r="L77" s="130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0.3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30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10" customFormat="1" ht="29.25" customHeight="1">
      <c r="A79" s="167"/>
      <c r="B79" s="168"/>
      <c r="C79" s="169" t="s">
        <v>101</v>
      </c>
      <c r="D79" s="170" t="s">
        <v>54</v>
      </c>
      <c r="E79" s="170" t="s">
        <v>50</v>
      </c>
      <c r="F79" s="170" t="s">
        <v>51</v>
      </c>
      <c r="G79" s="170" t="s">
        <v>102</v>
      </c>
      <c r="H79" s="170" t="s">
        <v>103</v>
      </c>
      <c r="I79" s="170" t="s">
        <v>104</v>
      </c>
      <c r="J79" s="170" t="s">
        <v>97</v>
      </c>
      <c r="K79" s="171" t="s">
        <v>105</v>
      </c>
      <c r="L79" s="172"/>
      <c r="M79" s="88" t="s">
        <v>19</v>
      </c>
      <c r="N79" s="89" t="s">
        <v>39</v>
      </c>
      <c r="O79" s="89" t="s">
        <v>106</v>
      </c>
      <c r="P79" s="89" t="s">
        <v>107</v>
      </c>
      <c r="Q79" s="89" t="s">
        <v>108</v>
      </c>
      <c r="R79" s="89" t="s">
        <v>109</v>
      </c>
      <c r="S79" s="89" t="s">
        <v>110</v>
      </c>
      <c r="T79" s="90" t="s">
        <v>111</v>
      </c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</row>
    <row r="80" spans="1:63" s="2" customFormat="1" ht="22.8" customHeight="1">
      <c r="A80" s="34"/>
      <c r="B80" s="35"/>
      <c r="C80" s="95" t="s">
        <v>112</v>
      </c>
      <c r="D80" s="36"/>
      <c r="E80" s="36"/>
      <c r="F80" s="36"/>
      <c r="G80" s="36"/>
      <c r="H80" s="36"/>
      <c r="I80" s="36"/>
      <c r="J80" s="173">
        <f>BK80</f>
        <v>0</v>
      </c>
      <c r="K80" s="36"/>
      <c r="L80" s="40"/>
      <c r="M80" s="91"/>
      <c r="N80" s="174"/>
      <c r="O80" s="92"/>
      <c r="P80" s="175">
        <f>P81+SUM(P82:P141)</f>
        <v>0</v>
      </c>
      <c r="Q80" s="92"/>
      <c r="R80" s="175">
        <f>R81+SUM(R82:R141)</f>
        <v>903.9614</v>
      </c>
      <c r="S80" s="92"/>
      <c r="T80" s="176">
        <f>T81+SUM(T82:T141)</f>
        <v>0</v>
      </c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T80" s="13" t="s">
        <v>68</v>
      </c>
      <c r="AU80" s="13" t="s">
        <v>98</v>
      </c>
      <c r="BK80" s="177">
        <f>BK81+SUM(BK82:BK141)</f>
        <v>0</v>
      </c>
    </row>
    <row r="81" spans="1:65" s="2" customFormat="1" ht="24.15" customHeight="1">
      <c r="A81" s="34"/>
      <c r="B81" s="35"/>
      <c r="C81" s="178" t="s">
        <v>77</v>
      </c>
      <c r="D81" s="178" t="s">
        <v>113</v>
      </c>
      <c r="E81" s="179" t="s">
        <v>114</v>
      </c>
      <c r="F81" s="180" t="s">
        <v>115</v>
      </c>
      <c r="G81" s="181" t="s">
        <v>116</v>
      </c>
      <c r="H81" s="182">
        <v>494</v>
      </c>
      <c r="I81" s="183"/>
      <c r="J81" s="184">
        <f>ROUND(I81*H81,2)</f>
        <v>0</v>
      </c>
      <c r="K81" s="180" t="s">
        <v>117</v>
      </c>
      <c r="L81" s="40"/>
      <c r="M81" s="185" t="s">
        <v>19</v>
      </c>
      <c r="N81" s="186" t="s">
        <v>40</v>
      </c>
      <c r="O81" s="80"/>
      <c r="P81" s="187">
        <f>O81*H81</f>
        <v>0</v>
      </c>
      <c r="Q81" s="187">
        <v>0</v>
      </c>
      <c r="R81" s="187">
        <f>Q81*H81</f>
        <v>0</v>
      </c>
      <c r="S81" s="187">
        <v>0</v>
      </c>
      <c r="T81" s="188">
        <f>S81*H81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R81" s="189" t="s">
        <v>118</v>
      </c>
      <c r="AT81" s="189" t="s">
        <v>113</v>
      </c>
      <c r="AU81" s="189" t="s">
        <v>69</v>
      </c>
      <c r="AY81" s="13" t="s">
        <v>119</v>
      </c>
      <c r="BE81" s="190">
        <f>IF(N81="základní",J81,0)</f>
        <v>0</v>
      </c>
      <c r="BF81" s="190">
        <f>IF(N81="snížená",J81,0)</f>
        <v>0</v>
      </c>
      <c r="BG81" s="190">
        <f>IF(N81="zákl. přenesená",J81,0)</f>
        <v>0</v>
      </c>
      <c r="BH81" s="190">
        <f>IF(N81="sníž. přenesená",J81,0)</f>
        <v>0</v>
      </c>
      <c r="BI81" s="190">
        <f>IF(N81="nulová",J81,0)</f>
        <v>0</v>
      </c>
      <c r="BJ81" s="13" t="s">
        <v>77</v>
      </c>
      <c r="BK81" s="190">
        <f>ROUND(I81*H81,2)</f>
        <v>0</v>
      </c>
      <c r="BL81" s="13" t="s">
        <v>118</v>
      </c>
      <c r="BM81" s="189" t="s">
        <v>79</v>
      </c>
    </row>
    <row r="82" spans="1:47" s="2" customFormat="1" ht="12">
      <c r="A82" s="34"/>
      <c r="B82" s="35"/>
      <c r="C82" s="36"/>
      <c r="D82" s="191" t="s">
        <v>120</v>
      </c>
      <c r="E82" s="36"/>
      <c r="F82" s="192" t="s">
        <v>121</v>
      </c>
      <c r="G82" s="36"/>
      <c r="H82" s="36"/>
      <c r="I82" s="193"/>
      <c r="J82" s="36"/>
      <c r="K82" s="36"/>
      <c r="L82" s="40"/>
      <c r="M82" s="194"/>
      <c r="N82" s="195"/>
      <c r="O82" s="80"/>
      <c r="P82" s="80"/>
      <c r="Q82" s="80"/>
      <c r="R82" s="80"/>
      <c r="S82" s="80"/>
      <c r="T82" s="81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3" t="s">
        <v>120</v>
      </c>
      <c r="AU82" s="13" t="s">
        <v>69</v>
      </c>
    </row>
    <row r="83" spans="1:65" s="2" customFormat="1" ht="62.7" customHeight="1">
      <c r="A83" s="34"/>
      <c r="B83" s="35"/>
      <c r="C83" s="178" t="s">
        <v>79</v>
      </c>
      <c r="D83" s="178" t="s">
        <v>113</v>
      </c>
      <c r="E83" s="179" t="s">
        <v>122</v>
      </c>
      <c r="F83" s="180" t="s">
        <v>123</v>
      </c>
      <c r="G83" s="181" t="s">
        <v>124</v>
      </c>
      <c r="H83" s="182">
        <v>11884</v>
      </c>
      <c r="I83" s="183"/>
      <c r="J83" s="184">
        <f>ROUND(I83*H83,2)</f>
        <v>0</v>
      </c>
      <c r="K83" s="180" t="s">
        <v>117</v>
      </c>
      <c r="L83" s="40"/>
      <c r="M83" s="185" t="s">
        <v>19</v>
      </c>
      <c r="N83" s="186" t="s">
        <v>40</v>
      </c>
      <c r="O83" s="80"/>
      <c r="P83" s="187">
        <f>O83*H83</f>
        <v>0</v>
      </c>
      <c r="Q83" s="187">
        <v>0</v>
      </c>
      <c r="R83" s="187">
        <f>Q83*H83</f>
        <v>0</v>
      </c>
      <c r="S83" s="187">
        <v>0</v>
      </c>
      <c r="T83" s="188">
        <f>S83*H83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R83" s="189" t="s">
        <v>118</v>
      </c>
      <c r="AT83" s="189" t="s">
        <v>113</v>
      </c>
      <c r="AU83" s="189" t="s">
        <v>69</v>
      </c>
      <c r="AY83" s="13" t="s">
        <v>119</v>
      </c>
      <c r="BE83" s="190">
        <f>IF(N83="základní",J83,0)</f>
        <v>0</v>
      </c>
      <c r="BF83" s="190">
        <f>IF(N83="snížená",J83,0)</f>
        <v>0</v>
      </c>
      <c r="BG83" s="190">
        <f>IF(N83="zákl. přenesená",J83,0)</f>
        <v>0</v>
      </c>
      <c r="BH83" s="190">
        <f>IF(N83="sníž. přenesená",J83,0)</f>
        <v>0</v>
      </c>
      <c r="BI83" s="190">
        <f>IF(N83="nulová",J83,0)</f>
        <v>0</v>
      </c>
      <c r="BJ83" s="13" t="s">
        <v>77</v>
      </c>
      <c r="BK83" s="190">
        <f>ROUND(I83*H83,2)</f>
        <v>0</v>
      </c>
      <c r="BL83" s="13" t="s">
        <v>118</v>
      </c>
      <c r="BM83" s="189" t="s">
        <v>118</v>
      </c>
    </row>
    <row r="84" spans="1:47" s="2" customFormat="1" ht="12">
      <c r="A84" s="34"/>
      <c r="B84" s="35"/>
      <c r="C84" s="36"/>
      <c r="D84" s="191" t="s">
        <v>120</v>
      </c>
      <c r="E84" s="36"/>
      <c r="F84" s="192" t="s">
        <v>125</v>
      </c>
      <c r="G84" s="36"/>
      <c r="H84" s="36"/>
      <c r="I84" s="193"/>
      <c r="J84" s="36"/>
      <c r="K84" s="36"/>
      <c r="L84" s="40"/>
      <c r="M84" s="194"/>
      <c r="N84" s="195"/>
      <c r="O84" s="80"/>
      <c r="P84" s="80"/>
      <c r="Q84" s="80"/>
      <c r="R84" s="80"/>
      <c r="S84" s="80"/>
      <c r="T84" s="81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3" t="s">
        <v>120</v>
      </c>
      <c r="AU84" s="13" t="s">
        <v>69</v>
      </c>
    </row>
    <row r="85" spans="1:65" s="2" customFormat="1" ht="49.05" customHeight="1">
      <c r="A85" s="34"/>
      <c r="B85" s="35"/>
      <c r="C85" s="178" t="s">
        <v>126</v>
      </c>
      <c r="D85" s="178" t="s">
        <v>113</v>
      </c>
      <c r="E85" s="179" t="s">
        <v>127</v>
      </c>
      <c r="F85" s="180" t="s">
        <v>128</v>
      </c>
      <c r="G85" s="181" t="s">
        <v>124</v>
      </c>
      <c r="H85" s="182">
        <v>126.4</v>
      </c>
      <c r="I85" s="183"/>
      <c r="J85" s="184">
        <f>ROUND(I85*H85,2)</f>
        <v>0</v>
      </c>
      <c r="K85" s="180" t="s">
        <v>117</v>
      </c>
      <c r="L85" s="40"/>
      <c r="M85" s="185" t="s">
        <v>19</v>
      </c>
      <c r="N85" s="186" t="s">
        <v>40</v>
      </c>
      <c r="O85" s="80"/>
      <c r="P85" s="187">
        <f>O85*H85</f>
        <v>0</v>
      </c>
      <c r="Q85" s="187">
        <v>0</v>
      </c>
      <c r="R85" s="187">
        <f>Q85*H85</f>
        <v>0</v>
      </c>
      <c r="S85" s="187">
        <v>0</v>
      </c>
      <c r="T85" s="188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89" t="s">
        <v>118</v>
      </c>
      <c r="AT85" s="189" t="s">
        <v>113</v>
      </c>
      <c r="AU85" s="189" t="s">
        <v>69</v>
      </c>
      <c r="AY85" s="13" t="s">
        <v>119</v>
      </c>
      <c r="BE85" s="190">
        <f>IF(N85="základní",J85,0)</f>
        <v>0</v>
      </c>
      <c r="BF85" s="190">
        <f>IF(N85="snížená",J85,0)</f>
        <v>0</v>
      </c>
      <c r="BG85" s="190">
        <f>IF(N85="zákl. přenesená",J85,0)</f>
        <v>0</v>
      </c>
      <c r="BH85" s="190">
        <f>IF(N85="sníž. přenesená",J85,0)</f>
        <v>0</v>
      </c>
      <c r="BI85" s="190">
        <f>IF(N85="nulová",J85,0)</f>
        <v>0</v>
      </c>
      <c r="BJ85" s="13" t="s">
        <v>77</v>
      </c>
      <c r="BK85" s="190">
        <f>ROUND(I85*H85,2)</f>
        <v>0</v>
      </c>
      <c r="BL85" s="13" t="s">
        <v>118</v>
      </c>
      <c r="BM85" s="189" t="s">
        <v>129</v>
      </c>
    </row>
    <row r="86" spans="1:47" s="2" customFormat="1" ht="12">
      <c r="A86" s="34"/>
      <c r="B86" s="35"/>
      <c r="C86" s="36"/>
      <c r="D86" s="191" t="s">
        <v>120</v>
      </c>
      <c r="E86" s="36"/>
      <c r="F86" s="192" t="s">
        <v>130</v>
      </c>
      <c r="G86" s="36"/>
      <c r="H86" s="36"/>
      <c r="I86" s="193"/>
      <c r="J86" s="36"/>
      <c r="K86" s="36"/>
      <c r="L86" s="40"/>
      <c r="M86" s="194"/>
      <c r="N86" s="195"/>
      <c r="O86" s="80"/>
      <c r="P86" s="80"/>
      <c r="Q86" s="80"/>
      <c r="R86" s="80"/>
      <c r="S86" s="80"/>
      <c r="T86" s="81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3" t="s">
        <v>120</v>
      </c>
      <c r="AU86" s="13" t="s">
        <v>69</v>
      </c>
    </row>
    <row r="87" spans="1:65" s="2" customFormat="1" ht="62.7" customHeight="1">
      <c r="A87" s="34"/>
      <c r="B87" s="35"/>
      <c r="C87" s="178" t="s">
        <v>118</v>
      </c>
      <c r="D87" s="178" t="s">
        <v>113</v>
      </c>
      <c r="E87" s="179" t="s">
        <v>131</v>
      </c>
      <c r="F87" s="180" t="s">
        <v>132</v>
      </c>
      <c r="G87" s="181" t="s">
        <v>133</v>
      </c>
      <c r="H87" s="182">
        <v>721.292</v>
      </c>
      <c r="I87" s="183"/>
      <c r="J87" s="184">
        <f>ROUND(I87*H87,2)</f>
        <v>0</v>
      </c>
      <c r="K87" s="180" t="s">
        <v>117</v>
      </c>
      <c r="L87" s="40"/>
      <c r="M87" s="185" t="s">
        <v>19</v>
      </c>
      <c r="N87" s="186" t="s">
        <v>40</v>
      </c>
      <c r="O87" s="80"/>
      <c r="P87" s="187">
        <f>O87*H87</f>
        <v>0</v>
      </c>
      <c r="Q87" s="187">
        <v>0</v>
      </c>
      <c r="R87" s="187">
        <f>Q87*H87</f>
        <v>0</v>
      </c>
      <c r="S87" s="187">
        <v>0</v>
      </c>
      <c r="T87" s="188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9" t="s">
        <v>118</v>
      </c>
      <c r="AT87" s="189" t="s">
        <v>113</v>
      </c>
      <c r="AU87" s="189" t="s">
        <v>69</v>
      </c>
      <c r="AY87" s="13" t="s">
        <v>119</v>
      </c>
      <c r="BE87" s="190">
        <f>IF(N87="základní",J87,0)</f>
        <v>0</v>
      </c>
      <c r="BF87" s="190">
        <f>IF(N87="snížená",J87,0)</f>
        <v>0</v>
      </c>
      <c r="BG87" s="190">
        <f>IF(N87="zákl. přenesená",J87,0)</f>
        <v>0</v>
      </c>
      <c r="BH87" s="190">
        <f>IF(N87="sníž. přenesená",J87,0)</f>
        <v>0</v>
      </c>
      <c r="BI87" s="190">
        <f>IF(N87="nulová",J87,0)</f>
        <v>0</v>
      </c>
      <c r="BJ87" s="13" t="s">
        <v>77</v>
      </c>
      <c r="BK87" s="190">
        <f>ROUND(I87*H87,2)</f>
        <v>0</v>
      </c>
      <c r="BL87" s="13" t="s">
        <v>118</v>
      </c>
      <c r="BM87" s="189" t="s">
        <v>134</v>
      </c>
    </row>
    <row r="88" spans="1:47" s="2" customFormat="1" ht="12">
      <c r="A88" s="34"/>
      <c r="B88" s="35"/>
      <c r="C88" s="36"/>
      <c r="D88" s="191" t="s">
        <v>120</v>
      </c>
      <c r="E88" s="36"/>
      <c r="F88" s="192" t="s">
        <v>135</v>
      </c>
      <c r="G88" s="36"/>
      <c r="H88" s="36"/>
      <c r="I88" s="193"/>
      <c r="J88" s="36"/>
      <c r="K88" s="36"/>
      <c r="L88" s="40"/>
      <c r="M88" s="194"/>
      <c r="N88" s="195"/>
      <c r="O88" s="80"/>
      <c r="P88" s="80"/>
      <c r="Q88" s="80"/>
      <c r="R88" s="80"/>
      <c r="S88" s="80"/>
      <c r="T88" s="81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3" t="s">
        <v>120</v>
      </c>
      <c r="AU88" s="13" t="s">
        <v>69</v>
      </c>
    </row>
    <row r="89" spans="1:65" s="2" customFormat="1" ht="24.15" customHeight="1">
      <c r="A89" s="34"/>
      <c r="B89" s="35"/>
      <c r="C89" s="178" t="s">
        <v>136</v>
      </c>
      <c r="D89" s="178" t="s">
        <v>113</v>
      </c>
      <c r="E89" s="179" t="s">
        <v>137</v>
      </c>
      <c r="F89" s="180" t="s">
        <v>138</v>
      </c>
      <c r="G89" s="181" t="s">
        <v>133</v>
      </c>
      <c r="H89" s="182">
        <v>714.36</v>
      </c>
      <c r="I89" s="183"/>
      <c r="J89" s="184">
        <f>ROUND(I89*H89,2)</f>
        <v>0</v>
      </c>
      <c r="K89" s="180" t="s">
        <v>117</v>
      </c>
      <c r="L89" s="40"/>
      <c r="M89" s="185" t="s">
        <v>19</v>
      </c>
      <c r="N89" s="186" t="s">
        <v>40</v>
      </c>
      <c r="O89" s="80"/>
      <c r="P89" s="187">
        <f>O89*H89</f>
        <v>0</v>
      </c>
      <c r="Q89" s="187">
        <v>0</v>
      </c>
      <c r="R89" s="187">
        <f>Q89*H89</f>
        <v>0</v>
      </c>
      <c r="S89" s="187">
        <v>0</v>
      </c>
      <c r="T89" s="188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89" t="s">
        <v>118</v>
      </c>
      <c r="AT89" s="189" t="s">
        <v>113</v>
      </c>
      <c r="AU89" s="189" t="s">
        <v>69</v>
      </c>
      <c r="AY89" s="13" t="s">
        <v>119</v>
      </c>
      <c r="BE89" s="190">
        <f>IF(N89="základní",J89,0)</f>
        <v>0</v>
      </c>
      <c r="BF89" s="190">
        <f>IF(N89="snížená",J89,0)</f>
        <v>0</v>
      </c>
      <c r="BG89" s="190">
        <f>IF(N89="zákl. přenesená",J89,0)</f>
        <v>0</v>
      </c>
      <c r="BH89" s="190">
        <f>IF(N89="sníž. přenesená",J89,0)</f>
        <v>0</v>
      </c>
      <c r="BI89" s="190">
        <f>IF(N89="nulová",J89,0)</f>
        <v>0</v>
      </c>
      <c r="BJ89" s="13" t="s">
        <v>77</v>
      </c>
      <c r="BK89" s="190">
        <f>ROUND(I89*H89,2)</f>
        <v>0</v>
      </c>
      <c r="BL89" s="13" t="s">
        <v>118</v>
      </c>
      <c r="BM89" s="189" t="s">
        <v>139</v>
      </c>
    </row>
    <row r="90" spans="1:47" s="2" customFormat="1" ht="12">
      <c r="A90" s="34"/>
      <c r="B90" s="35"/>
      <c r="C90" s="36"/>
      <c r="D90" s="191" t="s">
        <v>120</v>
      </c>
      <c r="E90" s="36"/>
      <c r="F90" s="192" t="s">
        <v>140</v>
      </c>
      <c r="G90" s="36"/>
      <c r="H90" s="36"/>
      <c r="I90" s="193"/>
      <c r="J90" s="36"/>
      <c r="K90" s="36"/>
      <c r="L90" s="40"/>
      <c r="M90" s="194"/>
      <c r="N90" s="195"/>
      <c r="O90" s="80"/>
      <c r="P90" s="80"/>
      <c r="Q90" s="80"/>
      <c r="R90" s="80"/>
      <c r="S90" s="80"/>
      <c r="T90" s="81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3" t="s">
        <v>120</v>
      </c>
      <c r="AU90" s="13" t="s">
        <v>69</v>
      </c>
    </row>
    <row r="91" spans="1:65" s="2" customFormat="1" ht="16.5" customHeight="1">
      <c r="A91" s="34"/>
      <c r="B91" s="35"/>
      <c r="C91" s="196" t="s">
        <v>129</v>
      </c>
      <c r="D91" s="196" t="s">
        <v>141</v>
      </c>
      <c r="E91" s="197" t="s">
        <v>142</v>
      </c>
      <c r="F91" s="198" t="s">
        <v>143</v>
      </c>
      <c r="G91" s="199" t="s">
        <v>116</v>
      </c>
      <c r="H91" s="200">
        <v>19807</v>
      </c>
      <c r="I91" s="201"/>
      <c r="J91" s="202">
        <f>ROUND(I91*H91,2)</f>
        <v>0</v>
      </c>
      <c r="K91" s="198" t="s">
        <v>117</v>
      </c>
      <c r="L91" s="203"/>
      <c r="M91" s="204" t="s">
        <v>19</v>
      </c>
      <c r="N91" s="205" t="s">
        <v>40</v>
      </c>
      <c r="O91" s="80"/>
      <c r="P91" s="187">
        <f>O91*H91</f>
        <v>0</v>
      </c>
      <c r="Q91" s="187">
        <v>2E-05</v>
      </c>
      <c r="R91" s="187">
        <f>Q91*H91</f>
        <v>0.39614000000000005</v>
      </c>
      <c r="S91" s="187">
        <v>0</v>
      </c>
      <c r="T91" s="188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9" t="s">
        <v>134</v>
      </c>
      <c r="AT91" s="189" t="s">
        <v>141</v>
      </c>
      <c r="AU91" s="189" t="s">
        <v>69</v>
      </c>
      <c r="AY91" s="13" t="s">
        <v>119</v>
      </c>
      <c r="BE91" s="190">
        <f>IF(N91="základní",J91,0)</f>
        <v>0</v>
      </c>
      <c r="BF91" s="190">
        <f>IF(N91="snížená",J91,0)</f>
        <v>0</v>
      </c>
      <c r="BG91" s="190">
        <f>IF(N91="zákl. přenesená",J91,0)</f>
        <v>0</v>
      </c>
      <c r="BH91" s="190">
        <f>IF(N91="sníž. přenesená",J91,0)</f>
        <v>0</v>
      </c>
      <c r="BI91" s="190">
        <f>IF(N91="nulová",J91,0)</f>
        <v>0</v>
      </c>
      <c r="BJ91" s="13" t="s">
        <v>77</v>
      </c>
      <c r="BK91" s="190">
        <f>ROUND(I91*H91,2)</f>
        <v>0</v>
      </c>
      <c r="BL91" s="13" t="s">
        <v>118</v>
      </c>
      <c r="BM91" s="189" t="s">
        <v>144</v>
      </c>
    </row>
    <row r="92" spans="1:47" s="2" customFormat="1" ht="12">
      <c r="A92" s="34"/>
      <c r="B92" s="35"/>
      <c r="C92" s="36"/>
      <c r="D92" s="191" t="s">
        <v>120</v>
      </c>
      <c r="E92" s="36"/>
      <c r="F92" s="192" t="s">
        <v>145</v>
      </c>
      <c r="G92" s="36"/>
      <c r="H92" s="36"/>
      <c r="I92" s="193"/>
      <c r="J92" s="36"/>
      <c r="K92" s="36"/>
      <c r="L92" s="40"/>
      <c r="M92" s="194"/>
      <c r="N92" s="195"/>
      <c r="O92" s="80"/>
      <c r="P92" s="80"/>
      <c r="Q92" s="80"/>
      <c r="R92" s="80"/>
      <c r="S92" s="80"/>
      <c r="T92" s="81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3" t="s">
        <v>120</v>
      </c>
      <c r="AU92" s="13" t="s">
        <v>69</v>
      </c>
    </row>
    <row r="93" spans="1:65" s="2" customFormat="1" ht="16.5" customHeight="1">
      <c r="A93" s="34"/>
      <c r="B93" s="35"/>
      <c r="C93" s="196" t="s">
        <v>146</v>
      </c>
      <c r="D93" s="196" t="s">
        <v>141</v>
      </c>
      <c r="E93" s="197" t="s">
        <v>147</v>
      </c>
      <c r="F93" s="198" t="s">
        <v>148</v>
      </c>
      <c r="G93" s="199" t="s">
        <v>116</v>
      </c>
      <c r="H93" s="200">
        <v>19807</v>
      </c>
      <c r="I93" s="201"/>
      <c r="J93" s="202">
        <f>ROUND(I93*H93,2)</f>
        <v>0</v>
      </c>
      <c r="K93" s="198" t="s">
        <v>117</v>
      </c>
      <c r="L93" s="203"/>
      <c r="M93" s="204" t="s">
        <v>19</v>
      </c>
      <c r="N93" s="205" t="s">
        <v>40</v>
      </c>
      <c r="O93" s="80"/>
      <c r="P93" s="187">
        <f>O93*H93</f>
        <v>0</v>
      </c>
      <c r="Q93" s="187">
        <v>0.00018</v>
      </c>
      <c r="R93" s="187">
        <f>Q93*H93</f>
        <v>3.5652600000000003</v>
      </c>
      <c r="S93" s="187">
        <v>0</v>
      </c>
      <c r="T93" s="188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9" t="s">
        <v>134</v>
      </c>
      <c r="AT93" s="189" t="s">
        <v>141</v>
      </c>
      <c r="AU93" s="189" t="s">
        <v>69</v>
      </c>
      <c r="AY93" s="13" t="s">
        <v>119</v>
      </c>
      <c r="BE93" s="190">
        <f>IF(N93="základní",J93,0)</f>
        <v>0</v>
      </c>
      <c r="BF93" s="190">
        <f>IF(N93="snížená",J93,0)</f>
        <v>0</v>
      </c>
      <c r="BG93" s="190">
        <f>IF(N93="zákl. přenesená",J93,0)</f>
        <v>0</v>
      </c>
      <c r="BH93" s="190">
        <f>IF(N93="sníž. přenesená",J93,0)</f>
        <v>0</v>
      </c>
      <c r="BI93" s="190">
        <f>IF(N93="nulová",J93,0)</f>
        <v>0</v>
      </c>
      <c r="BJ93" s="13" t="s">
        <v>77</v>
      </c>
      <c r="BK93" s="190">
        <f>ROUND(I93*H93,2)</f>
        <v>0</v>
      </c>
      <c r="BL93" s="13" t="s">
        <v>118</v>
      </c>
      <c r="BM93" s="189" t="s">
        <v>149</v>
      </c>
    </row>
    <row r="94" spans="1:47" s="2" customFormat="1" ht="12">
      <c r="A94" s="34"/>
      <c r="B94" s="35"/>
      <c r="C94" s="36"/>
      <c r="D94" s="191" t="s">
        <v>120</v>
      </c>
      <c r="E94" s="36"/>
      <c r="F94" s="192" t="s">
        <v>145</v>
      </c>
      <c r="G94" s="36"/>
      <c r="H94" s="36"/>
      <c r="I94" s="193"/>
      <c r="J94" s="36"/>
      <c r="K94" s="36"/>
      <c r="L94" s="40"/>
      <c r="M94" s="194"/>
      <c r="N94" s="195"/>
      <c r="O94" s="80"/>
      <c r="P94" s="80"/>
      <c r="Q94" s="80"/>
      <c r="R94" s="80"/>
      <c r="S94" s="80"/>
      <c r="T94" s="81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3" t="s">
        <v>120</v>
      </c>
      <c r="AU94" s="13" t="s">
        <v>69</v>
      </c>
    </row>
    <row r="95" spans="1:65" s="2" customFormat="1" ht="62.7" customHeight="1">
      <c r="A95" s="34"/>
      <c r="B95" s="35"/>
      <c r="C95" s="178" t="s">
        <v>134</v>
      </c>
      <c r="D95" s="178" t="s">
        <v>113</v>
      </c>
      <c r="E95" s="179" t="s">
        <v>150</v>
      </c>
      <c r="F95" s="180" t="s">
        <v>151</v>
      </c>
      <c r="G95" s="181" t="s">
        <v>133</v>
      </c>
      <c r="H95" s="182">
        <v>6.932</v>
      </c>
      <c r="I95" s="183"/>
      <c r="J95" s="184">
        <f>ROUND(I95*H95,2)</f>
        <v>0</v>
      </c>
      <c r="K95" s="180" t="s">
        <v>117</v>
      </c>
      <c r="L95" s="40"/>
      <c r="M95" s="185" t="s">
        <v>19</v>
      </c>
      <c r="N95" s="186" t="s">
        <v>40</v>
      </c>
      <c r="O95" s="80"/>
      <c r="P95" s="187">
        <f>O95*H95</f>
        <v>0</v>
      </c>
      <c r="Q95" s="187">
        <v>0</v>
      </c>
      <c r="R95" s="187">
        <f>Q95*H95</f>
        <v>0</v>
      </c>
      <c r="S95" s="187">
        <v>0</v>
      </c>
      <c r="T95" s="188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9" t="s">
        <v>118</v>
      </c>
      <c r="AT95" s="189" t="s">
        <v>113</v>
      </c>
      <c r="AU95" s="189" t="s">
        <v>69</v>
      </c>
      <c r="AY95" s="13" t="s">
        <v>119</v>
      </c>
      <c r="BE95" s="190">
        <f>IF(N95="základní",J95,0)</f>
        <v>0</v>
      </c>
      <c r="BF95" s="190">
        <f>IF(N95="snížená",J95,0)</f>
        <v>0</v>
      </c>
      <c r="BG95" s="190">
        <f>IF(N95="zákl. přenesená",J95,0)</f>
        <v>0</v>
      </c>
      <c r="BH95" s="190">
        <f>IF(N95="sníž. přenesená",J95,0)</f>
        <v>0</v>
      </c>
      <c r="BI95" s="190">
        <f>IF(N95="nulová",J95,0)</f>
        <v>0</v>
      </c>
      <c r="BJ95" s="13" t="s">
        <v>77</v>
      </c>
      <c r="BK95" s="190">
        <f>ROUND(I95*H95,2)</f>
        <v>0</v>
      </c>
      <c r="BL95" s="13" t="s">
        <v>118</v>
      </c>
      <c r="BM95" s="189" t="s">
        <v>152</v>
      </c>
    </row>
    <row r="96" spans="1:47" s="2" customFormat="1" ht="12">
      <c r="A96" s="34"/>
      <c r="B96" s="35"/>
      <c r="C96" s="36"/>
      <c r="D96" s="191" t="s">
        <v>120</v>
      </c>
      <c r="E96" s="36"/>
      <c r="F96" s="192" t="s">
        <v>153</v>
      </c>
      <c r="G96" s="36"/>
      <c r="H96" s="36"/>
      <c r="I96" s="193"/>
      <c r="J96" s="36"/>
      <c r="K96" s="36"/>
      <c r="L96" s="40"/>
      <c r="M96" s="194"/>
      <c r="N96" s="195"/>
      <c r="O96" s="80"/>
      <c r="P96" s="80"/>
      <c r="Q96" s="80"/>
      <c r="R96" s="80"/>
      <c r="S96" s="80"/>
      <c r="T96" s="81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3" t="s">
        <v>120</v>
      </c>
      <c r="AU96" s="13" t="s">
        <v>69</v>
      </c>
    </row>
    <row r="97" spans="1:65" s="2" customFormat="1" ht="55.5" customHeight="1">
      <c r="A97" s="34"/>
      <c r="B97" s="35"/>
      <c r="C97" s="178" t="s">
        <v>154</v>
      </c>
      <c r="D97" s="178" t="s">
        <v>113</v>
      </c>
      <c r="E97" s="179" t="s">
        <v>155</v>
      </c>
      <c r="F97" s="180" t="s">
        <v>156</v>
      </c>
      <c r="G97" s="181" t="s">
        <v>116</v>
      </c>
      <c r="H97" s="182">
        <v>249</v>
      </c>
      <c r="I97" s="183"/>
      <c r="J97" s="184">
        <f>ROUND(I97*H97,2)</f>
        <v>0</v>
      </c>
      <c r="K97" s="180" t="s">
        <v>117</v>
      </c>
      <c r="L97" s="40"/>
      <c r="M97" s="185" t="s">
        <v>19</v>
      </c>
      <c r="N97" s="186" t="s">
        <v>40</v>
      </c>
      <c r="O97" s="80"/>
      <c r="P97" s="187">
        <f>O97*H97</f>
        <v>0</v>
      </c>
      <c r="Q97" s="187">
        <v>0</v>
      </c>
      <c r="R97" s="187">
        <f>Q97*H97</f>
        <v>0</v>
      </c>
      <c r="S97" s="187">
        <v>0</v>
      </c>
      <c r="T97" s="188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9" t="s">
        <v>118</v>
      </c>
      <c r="AT97" s="189" t="s">
        <v>113</v>
      </c>
      <c r="AU97" s="189" t="s">
        <v>69</v>
      </c>
      <c r="AY97" s="13" t="s">
        <v>119</v>
      </c>
      <c r="BE97" s="190">
        <f>IF(N97="základní",J97,0)</f>
        <v>0</v>
      </c>
      <c r="BF97" s="190">
        <f>IF(N97="snížená",J97,0)</f>
        <v>0</v>
      </c>
      <c r="BG97" s="190">
        <f>IF(N97="zákl. přenesená",J97,0)</f>
        <v>0</v>
      </c>
      <c r="BH97" s="190">
        <f>IF(N97="sníž. přenesená",J97,0)</f>
        <v>0</v>
      </c>
      <c r="BI97" s="190">
        <f>IF(N97="nulová",J97,0)</f>
        <v>0</v>
      </c>
      <c r="BJ97" s="13" t="s">
        <v>77</v>
      </c>
      <c r="BK97" s="190">
        <f>ROUND(I97*H97,2)</f>
        <v>0</v>
      </c>
      <c r="BL97" s="13" t="s">
        <v>118</v>
      </c>
      <c r="BM97" s="189" t="s">
        <v>157</v>
      </c>
    </row>
    <row r="98" spans="1:47" s="2" customFormat="1" ht="12">
      <c r="A98" s="34"/>
      <c r="B98" s="35"/>
      <c r="C98" s="36"/>
      <c r="D98" s="191" t="s">
        <v>120</v>
      </c>
      <c r="E98" s="36"/>
      <c r="F98" s="192" t="s">
        <v>158</v>
      </c>
      <c r="G98" s="36"/>
      <c r="H98" s="36"/>
      <c r="I98" s="193"/>
      <c r="J98" s="36"/>
      <c r="K98" s="36"/>
      <c r="L98" s="40"/>
      <c r="M98" s="194"/>
      <c r="N98" s="195"/>
      <c r="O98" s="80"/>
      <c r="P98" s="80"/>
      <c r="Q98" s="80"/>
      <c r="R98" s="80"/>
      <c r="S98" s="80"/>
      <c r="T98" s="81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3" t="s">
        <v>120</v>
      </c>
      <c r="AU98" s="13" t="s">
        <v>69</v>
      </c>
    </row>
    <row r="99" spans="1:65" s="2" customFormat="1" ht="49.05" customHeight="1">
      <c r="A99" s="34"/>
      <c r="B99" s="35"/>
      <c r="C99" s="178" t="s">
        <v>139</v>
      </c>
      <c r="D99" s="178" t="s">
        <v>113</v>
      </c>
      <c r="E99" s="179" t="s">
        <v>159</v>
      </c>
      <c r="F99" s="180" t="s">
        <v>160</v>
      </c>
      <c r="G99" s="181" t="s">
        <v>116</v>
      </c>
      <c r="H99" s="182">
        <v>56</v>
      </c>
      <c r="I99" s="183"/>
      <c r="J99" s="184">
        <f>ROUND(I99*H99,2)</f>
        <v>0</v>
      </c>
      <c r="K99" s="180" t="s">
        <v>117</v>
      </c>
      <c r="L99" s="40"/>
      <c r="M99" s="185" t="s">
        <v>19</v>
      </c>
      <c r="N99" s="186" t="s">
        <v>40</v>
      </c>
      <c r="O99" s="80"/>
      <c r="P99" s="187">
        <f>O99*H99</f>
        <v>0</v>
      </c>
      <c r="Q99" s="187">
        <v>0</v>
      </c>
      <c r="R99" s="187">
        <f>Q99*H99</f>
        <v>0</v>
      </c>
      <c r="S99" s="187">
        <v>0</v>
      </c>
      <c r="T99" s="188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9" t="s">
        <v>118</v>
      </c>
      <c r="AT99" s="189" t="s">
        <v>113</v>
      </c>
      <c r="AU99" s="189" t="s">
        <v>69</v>
      </c>
      <c r="AY99" s="13" t="s">
        <v>119</v>
      </c>
      <c r="BE99" s="190">
        <f>IF(N99="základní",J99,0)</f>
        <v>0</v>
      </c>
      <c r="BF99" s="190">
        <f>IF(N99="snížená",J99,0)</f>
        <v>0</v>
      </c>
      <c r="BG99" s="190">
        <f>IF(N99="zákl. přenesená",J99,0)</f>
        <v>0</v>
      </c>
      <c r="BH99" s="190">
        <f>IF(N99="sníž. přenesená",J99,0)</f>
        <v>0</v>
      </c>
      <c r="BI99" s="190">
        <f>IF(N99="nulová",J99,0)</f>
        <v>0</v>
      </c>
      <c r="BJ99" s="13" t="s">
        <v>77</v>
      </c>
      <c r="BK99" s="190">
        <f>ROUND(I99*H99,2)</f>
        <v>0</v>
      </c>
      <c r="BL99" s="13" t="s">
        <v>118</v>
      </c>
      <c r="BM99" s="189" t="s">
        <v>161</v>
      </c>
    </row>
    <row r="100" spans="1:47" s="2" customFormat="1" ht="12">
      <c r="A100" s="34"/>
      <c r="B100" s="35"/>
      <c r="C100" s="36"/>
      <c r="D100" s="191" t="s">
        <v>120</v>
      </c>
      <c r="E100" s="36"/>
      <c r="F100" s="192" t="s">
        <v>162</v>
      </c>
      <c r="G100" s="36"/>
      <c r="H100" s="36"/>
      <c r="I100" s="193"/>
      <c r="J100" s="36"/>
      <c r="K100" s="36"/>
      <c r="L100" s="40"/>
      <c r="M100" s="194"/>
      <c r="N100" s="195"/>
      <c r="O100" s="80"/>
      <c r="P100" s="80"/>
      <c r="Q100" s="80"/>
      <c r="R100" s="80"/>
      <c r="S100" s="80"/>
      <c r="T100" s="81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3" t="s">
        <v>120</v>
      </c>
      <c r="AU100" s="13" t="s">
        <v>69</v>
      </c>
    </row>
    <row r="101" spans="1:65" s="2" customFormat="1" ht="49.05" customHeight="1">
      <c r="A101" s="34"/>
      <c r="B101" s="35"/>
      <c r="C101" s="178" t="s">
        <v>163</v>
      </c>
      <c r="D101" s="178" t="s">
        <v>113</v>
      </c>
      <c r="E101" s="179" t="s">
        <v>164</v>
      </c>
      <c r="F101" s="180" t="s">
        <v>165</v>
      </c>
      <c r="G101" s="181" t="s">
        <v>124</v>
      </c>
      <c r="H101" s="182">
        <v>21076</v>
      </c>
      <c r="I101" s="183"/>
      <c r="J101" s="184">
        <f>ROUND(I101*H101,2)</f>
        <v>0</v>
      </c>
      <c r="K101" s="180" t="s">
        <v>117</v>
      </c>
      <c r="L101" s="40"/>
      <c r="M101" s="185" t="s">
        <v>19</v>
      </c>
      <c r="N101" s="186" t="s">
        <v>40</v>
      </c>
      <c r="O101" s="80"/>
      <c r="P101" s="187">
        <f>O101*H101</f>
        <v>0</v>
      </c>
      <c r="Q101" s="187">
        <v>0</v>
      </c>
      <c r="R101" s="187">
        <f>Q101*H101</f>
        <v>0</v>
      </c>
      <c r="S101" s="187">
        <v>0</v>
      </c>
      <c r="T101" s="188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9" t="s">
        <v>118</v>
      </c>
      <c r="AT101" s="189" t="s">
        <v>113</v>
      </c>
      <c r="AU101" s="189" t="s">
        <v>69</v>
      </c>
      <c r="AY101" s="13" t="s">
        <v>119</v>
      </c>
      <c r="BE101" s="190">
        <f>IF(N101="základní",J101,0)</f>
        <v>0</v>
      </c>
      <c r="BF101" s="190">
        <f>IF(N101="snížená",J101,0)</f>
        <v>0</v>
      </c>
      <c r="BG101" s="190">
        <f>IF(N101="zákl. přenesená",J101,0)</f>
        <v>0</v>
      </c>
      <c r="BH101" s="190">
        <f>IF(N101="sníž. přenesená",J101,0)</f>
        <v>0</v>
      </c>
      <c r="BI101" s="190">
        <f>IF(N101="nulová",J101,0)</f>
        <v>0</v>
      </c>
      <c r="BJ101" s="13" t="s">
        <v>77</v>
      </c>
      <c r="BK101" s="190">
        <f>ROUND(I101*H101,2)</f>
        <v>0</v>
      </c>
      <c r="BL101" s="13" t="s">
        <v>118</v>
      </c>
      <c r="BM101" s="189" t="s">
        <v>166</v>
      </c>
    </row>
    <row r="102" spans="1:47" s="2" customFormat="1" ht="12">
      <c r="A102" s="34"/>
      <c r="B102" s="35"/>
      <c r="C102" s="36"/>
      <c r="D102" s="191" t="s">
        <v>120</v>
      </c>
      <c r="E102" s="36"/>
      <c r="F102" s="192" t="s">
        <v>167</v>
      </c>
      <c r="G102" s="36"/>
      <c r="H102" s="36"/>
      <c r="I102" s="193"/>
      <c r="J102" s="36"/>
      <c r="K102" s="36"/>
      <c r="L102" s="40"/>
      <c r="M102" s="194"/>
      <c r="N102" s="195"/>
      <c r="O102" s="80"/>
      <c r="P102" s="80"/>
      <c r="Q102" s="80"/>
      <c r="R102" s="80"/>
      <c r="S102" s="80"/>
      <c r="T102" s="81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3" t="s">
        <v>120</v>
      </c>
      <c r="AU102" s="13" t="s">
        <v>69</v>
      </c>
    </row>
    <row r="103" spans="1:65" s="2" customFormat="1" ht="49.05" customHeight="1">
      <c r="A103" s="34"/>
      <c r="B103" s="35"/>
      <c r="C103" s="178" t="s">
        <v>144</v>
      </c>
      <c r="D103" s="178" t="s">
        <v>113</v>
      </c>
      <c r="E103" s="179" t="s">
        <v>168</v>
      </c>
      <c r="F103" s="180" t="s">
        <v>169</v>
      </c>
      <c r="G103" s="181" t="s">
        <v>124</v>
      </c>
      <c r="H103" s="182">
        <v>21076</v>
      </c>
      <c r="I103" s="183"/>
      <c r="J103" s="184">
        <f>ROUND(I103*H103,2)</f>
        <v>0</v>
      </c>
      <c r="K103" s="180" t="s">
        <v>117</v>
      </c>
      <c r="L103" s="40"/>
      <c r="M103" s="185" t="s">
        <v>19</v>
      </c>
      <c r="N103" s="186" t="s">
        <v>40</v>
      </c>
      <c r="O103" s="80"/>
      <c r="P103" s="187">
        <f>O103*H103</f>
        <v>0</v>
      </c>
      <c r="Q103" s="187">
        <v>0</v>
      </c>
      <c r="R103" s="187">
        <f>Q103*H103</f>
        <v>0</v>
      </c>
      <c r="S103" s="187">
        <v>0</v>
      </c>
      <c r="T103" s="188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9" t="s">
        <v>118</v>
      </c>
      <c r="AT103" s="189" t="s">
        <v>113</v>
      </c>
      <c r="AU103" s="189" t="s">
        <v>69</v>
      </c>
      <c r="AY103" s="13" t="s">
        <v>119</v>
      </c>
      <c r="BE103" s="190">
        <f>IF(N103="základní",J103,0)</f>
        <v>0</v>
      </c>
      <c r="BF103" s="190">
        <f>IF(N103="snížená",J103,0)</f>
        <v>0</v>
      </c>
      <c r="BG103" s="190">
        <f>IF(N103="zákl. přenesená",J103,0)</f>
        <v>0</v>
      </c>
      <c r="BH103" s="190">
        <f>IF(N103="sníž. přenesená",J103,0)</f>
        <v>0</v>
      </c>
      <c r="BI103" s="190">
        <f>IF(N103="nulová",J103,0)</f>
        <v>0</v>
      </c>
      <c r="BJ103" s="13" t="s">
        <v>77</v>
      </c>
      <c r="BK103" s="190">
        <f>ROUND(I103*H103,2)</f>
        <v>0</v>
      </c>
      <c r="BL103" s="13" t="s">
        <v>118</v>
      </c>
      <c r="BM103" s="189" t="s">
        <v>170</v>
      </c>
    </row>
    <row r="104" spans="1:47" s="2" customFormat="1" ht="12">
      <c r="A104" s="34"/>
      <c r="B104" s="35"/>
      <c r="C104" s="36"/>
      <c r="D104" s="191" t="s">
        <v>120</v>
      </c>
      <c r="E104" s="36"/>
      <c r="F104" s="192" t="s">
        <v>167</v>
      </c>
      <c r="G104" s="36"/>
      <c r="H104" s="36"/>
      <c r="I104" s="193"/>
      <c r="J104" s="36"/>
      <c r="K104" s="36"/>
      <c r="L104" s="40"/>
      <c r="M104" s="194"/>
      <c r="N104" s="195"/>
      <c r="O104" s="80"/>
      <c r="P104" s="80"/>
      <c r="Q104" s="80"/>
      <c r="R104" s="80"/>
      <c r="S104" s="80"/>
      <c r="T104" s="81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3" t="s">
        <v>120</v>
      </c>
      <c r="AU104" s="13" t="s">
        <v>69</v>
      </c>
    </row>
    <row r="105" spans="1:65" s="2" customFormat="1" ht="78" customHeight="1">
      <c r="A105" s="34"/>
      <c r="B105" s="35"/>
      <c r="C105" s="178" t="s">
        <v>171</v>
      </c>
      <c r="D105" s="178" t="s">
        <v>113</v>
      </c>
      <c r="E105" s="179" t="s">
        <v>172</v>
      </c>
      <c r="F105" s="180" t="s">
        <v>173</v>
      </c>
      <c r="G105" s="181" t="s">
        <v>124</v>
      </c>
      <c r="H105" s="182">
        <v>12884</v>
      </c>
      <c r="I105" s="183"/>
      <c r="J105" s="184">
        <f>ROUND(I105*H105,2)</f>
        <v>0</v>
      </c>
      <c r="K105" s="180" t="s">
        <v>117</v>
      </c>
      <c r="L105" s="40"/>
      <c r="M105" s="185" t="s">
        <v>19</v>
      </c>
      <c r="N105" s="186" t="s">
        <v>40</v>
      </c>
      <c r="O105" s="80"/>
      <c r="P105" s="187">
        <f>O105*H105</f>
        <v>0</v>
      </c>
      <c r="Q105" s="187">
        <v>0</v>
      </c>
      <c r="R105" s="187">
        <f>Q105*H105</f>
        <v>0</v>
      </c>
      <c r="S105" s="187">
        <v>0</v>
      </c>
      <c r="T105" s="188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9" t="s">
        <v>118</v>
      </c>
      <c r="AT105" s="189" t="s">
        <v>113</v>
      </c>
      <c r="AU105" s="189" t="s">
        <v>69</v>
      </c>
      <c r="AY105" s="13" t="s">
        <v>119</v>
      </c>
      <c r="BE105" s="190">
        <f>IF(N105="základní",J105,0)</f>
        <v>0</v>
      </c>
      <c r="BF105" s="190">
        <f>IF(N105="snížená",J105,0)</f>
        <v>0</v>
      </c>
      <c r="BG105" s="190">
        <f>IF(N105="zákl. přenesená",J105,0)</f>
        <v>0</v>
      </c>
      <c r="BH105" s="190">
        <f>IF(N105="sníž. přenesená",J105,0)</f>
        <v>0</v>
      </c>
      <c r="BI105" s="190">
        <f>IF(N105="nulová",J105,0)</f>
        <v>0</v>
      </c>
      <c r="BJ105" s="13" t="s">
        <v>77</v>
      </c>
      <c r="BK105" s="190">
        <f>ROUND(I105*H105,2)</f>
        <v>0</v>
      </c>
      <c r="BL105" s="13" t="s">
        <v>118</v>
      </c>
      <c r="BM105" s="189" t="s">
        <v>174</v>
      </c>
    </row>
    <row r="106" spans="1:47" s="2" customFormat="1" ht="12">
      <c r="A106" s="34"/>
      <c r="B106" s="35"/>
      <c r="C106" s="36"/>
      <c r="D106" s="191" t="s">
        <v>120</v>
      </c>
      <c r="E106" s="36"/>
      <c r="F106" s="192" t="s">
        <v>175</v>
      </c>
      <c r="G106" s="36"/>
      <c r="H106" s="36"/>
      <c r="I106" s="193"/>
      <c r="J106" s="36"/>
      <c r="K106" s="36"/>
      <c r="L106" s="40"/>
      <c r="M106" s="194"/>
      <c r="N106" s="195"/>
      <c r="O106" s="80"/>
      <c r="P106" s="80"/>
      <c r="Q106" s="80"/>
      <c r="R106" s="80"/>
      <c r="S106" s="80"/>
      <c r="T106" s="81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3" t="s">
        <v>120</v>
      </c>
      <c r="AU106" s="13" t="s">
        <v>69</v>
      </c>
    </row>
    <row r="107" spans="1:65" s="2" customFormat="1" ht="66.75" customHeight="1">
      <c r="A107" s="34"/>
      <c r="B107" s="35"/>
      <c r="C107" s="178" t="s">
        <v>149</v>
      </c>
      <c r="D107" s="178" t="s">
        <v>113</v>
      </c>
      <c r="E107" s="179" t="s">
        <v>176</v>
      </c>
      <c r="F107" s="180" t="s">
        <v>177</v>
      </c>
      <c r="G107" s="181" t="s">
        <v>178</v>
      </c>
      <c r="H107" s="182">
        <v>11.551</v>
      </c>
      <c r="I107" s="183"/>
      <c r="J107" s="184">
        <f>ROUND(I107*H107,2)</f>
        <v>0</v>
      </c>
      <c r="K107" s="180" t="s">
        <v>117</v>
      </c>
      <c r="L107" s="40"/>
      <c r="M107" s="185" t="s">
        <v>19</v>
      </c>
      <c r="N107" s="186" t="s">
        <v>40</v>
      </c>
      <c r="O107" s="80"/>
      <c r="P107" s="187">
        <f>O107*H107</f>
        <v>0</v>
      </c>
      <c r="Q107" s="187">
        <v>0</v>
      </c>
      <c r="R107" s="187">
        <f>Q107*H107</f>
        <v>0</v>
      </c>
      <c r="S107" s="187">
        <v>0</v>
      </c>
      <c r="T107" s="188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9" t="s">
        <v>118</v>
      </c>
      <c r="AT107" s="189" t="s">
        <v>113</v>
      </c>
      <c r="AU107" s="189" t="s">
        <v>69</v>
      </c>
      <c r="AY107" s="13" t="s">
        <v>119</v>
      </c>
      <c r="BE107" s="190">
        <f>IF(N107="základní",J107,0)</f>
        <v>0</v>
      </c>
      <c r="BF107" s="190">
        <f>IF(N107="snížená",J107,0)</f>
        <v>0</v>
      </c>
      <c r="BG107" s="190">
        <f>IF(N107="zákl. přenesená",J107,0)</f>
        <v>0</v>
      </c>
      <c r="BH107" s="190">
        <f>IF(N107="sníž. přenesená",J107,0)</f>
        <v>0</v>
      </c>
      <c r="BI107" s="190">
        <f>IF(N107="nulová",J107,0)</f>
        <v>0</v>
      </c>
      <c r="BJ107" s="13" t="s">
        <v>77</v>
      </c>
      <c r="BK107" s="190">
        <f>ROUND(I107*H107,2)</f>
        <v>0</v>
      </c>
      <c r="BL107" s="13" t="s">
        <v>118</v>
      </c>
      <c r="BM107" s="189" t="s">
        <v>179</v>
      </c>
    </row>
    <row r="108" spans="1:47" s="2" customFormat="1" ht="12">
      <c r="A108" s="34"/>
      <c r="B108" s="35"/>
      <c r="C108" s="36"/>
      <c r="D108" s="191" t="s">
        <v>120</v>
      </c>
      <c r="E108" s="36"/>
      <c r="F108" s="192" t="s">
        <v>180</v>
      </c>
      <c r="G108" s="36"/>
      <c r="H108" s="36"/>
      <c r="I108" s="193"/>
      <c r="J108" s="36"/>
      <c r="K108" s="36"/>
      <c r="L108" s="40"/>
      <c r="M108" s="194"/>
      <c r="N108" s="195"/>
      <c r="O108" s="80"/>
      <c r="P108" s="80"/>
      <c r="Q108" s="80"/>
      <c r="R108" s="80"/>
      <c r="S108" s="80"/>
      <c r="T108" s="81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3" t="s">
        <v>120</v>
      </c>
      <c r="AU108" s="13" t="s">
        <v>69</v>
      </c>
    </row>
    <row r="109" spans="1:65" s="2" customFormat="1" ht="62.7" customHeight="1">
      <c r="A109" s="34"/>
      <c r="B109" s="35"/>
      <c r="C109" s="178" t="s">
        <v>8</v>
      </c>
      <c r="D109" s="178" t="s">
        <v>113</v>
      </c>
      <c r="E109" s="179" t="s">
        <v>181</v>
      </c>
      <c r="F109" s="180" t="s">
        <v>182</v>
      </c>
      <c r="G109" s="181" t="s">
        <v>124</v>
      </c>
      <c r="H109" s="182">
        <v>336</v>
      </c>
      <c r="I109" s="183"/>
      <c r="J109" s="184">
        <f>ROUND(I109*H109,2)</f>
        <v>0</v>
      </c>
      <c r="K109" s="180" t="s">
        <v>117</v>
      </c>
      <c r="L109" s="40"/>
      <c r="M109" s="185" t="s">
        <v>19</v>
      </c>
      <c r="N109" s="186" t="s">
        <v>40</v>
      </c>
      <c r="O109" s="80"/>
      <c r="P109" s="187">
        <f>O109*H109</f>
        <v>0</v>
      </c>
      <c r="Q109" s="187">
        <v>0</v>
      </c>
      <c r="R109" s="187">
        <f>Q109*H109</f>
        <v>0</v>
      </c>
      <c r="S109" s="187">
        <v>0</v>
      </c>
      <c r="T109" s="188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9" t="s">
        <v>118</v>
      </c>
      <c r="AT109" s="189" t="s">
        <v>113</v>
      </c>
      <c r="AU109" s="189" t="s">
        <v>69</v>
      </c>
      <c r="AY109" s="13" t="s">
        <v>119</v>
      </c>
      <c r="BE109" s="190">
        <f>IF(N109="základní",J109,0)</f>
        <v>0</v>
      </c>
      <c r="BF109" s="190">
        <f>IF(N109="snížená",J109,0)</f>
        <v>0</v>
      </c>
      <c r="BG109" s="190">
        <f>IF(N109="zákl. přenesená",J109,0)</f>
        <v>0</v>
      </c>
      <c r="BH109" s="190">
        <f>IF(N109="sníž. přenesená",J109,0)</f>
        <v>0</v>
      </c>
      <c r="BI109" s="190">
        <f>IF(N109="nulová",J109,0)</f>
        <v>0</v>
      </c>
      <c r="BJ109" s="13" t="s">
        <v>77</v>
      </c>
      <c r="BK109" s="190">
        <f>ROUND(I109*H109,2)</f>
        <v>0</v>
      </c>
      <c r="BL109" s="13" t="s">
        <v>118</v>
      </c>
      <c r="BM109" s="189" t="s">
        <v>183</v>
      </c>
    </row>
    <row r="110" spans="1:47" s="2" customFormat="1" ht="12">
      <c r="A110" s="34"/>
      <c r="B110" s="35"/>
      <c r="C110" s="36"/>
      <c r="D110" s="191" t="s">
        <v>120</v>
      </c>
      <c r="E110" s="36"/>
      <c r="F110" s="192" t="s">
        <v>184</v>
      </c>
      <c r="G110" s="36"/>
      <c r="H110" s="36"/>
      <c r="I110" s="193"/>
      <c r="J110" s="36"/>
      <c r="K110" s="36"/>
      <c r="L110" s="40"/>
      <c r="M110" s="194"/>
      <c r="N110" s="195"/>
      <c r="O110" s="80"/>
      <c r="P110" s="80"/>
      <c r="Q110" s="80"/>
      <c r="R110" s="80"/>
      <c r="S110" s="80"/>
      <c r="T110" s="81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3" t="s">
        <v>120</v>
      </c>
      <c r="AU110" s="13" t="s">
        <v>69</v>
      </c>
    </row>
    <row r="111" spans="1:65" s="2" customFormat="1" ht="37.8" customHeight="1">
      <c r="A111" s="34"/>
      <c r="B111" s="35"/>
      <c r="C111" s="178" t="s">
        <v>152</v>
      </c>
      <c r="D111" s="178" t="s">
        <v>113</v>
      </c>
      <c r="E111" s="179" t="s">
        <v>185</v>
      </c>
      <c r="F111" s="180" t="s">
        <v>186</v>
      </c>
      <c r="G111" s="181" t="s">
        <v>187</v>
      </c>
      <c r="H111" s="182">
        <v>420</v>
      </c>
      <c r="I111" s="183"/>
      <c r="J111" s="184">
        <f>ROUND(I111*H111,2)</f>
        <v>0</v>
      </c>
      <c r="K111" s="180" t="s">
        <v>117</v>
      </c>
      <c r="L111" s="40"/>
      <c r="M111" s="185" t="s">
        <v>19</v>
      </c>
      <c r="N111" s="186" t="s">
        <v>40</v>
      </c>
      <c r="O111" s="80"/>
      <c r="P111" s="187">
        <f>O111*H111</f>
        <v>0</v>
      </c>
      <c r="Q111" s="187">
        <v>0</v>
      </c>
      <c r="R111" s="187">
        <f>Q111*H111</f>
        <v>0</v>
      </c>
      <c r="S111" s="187">
        <v>0</v>
      </c>
      <c r="T111" s="188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9" t="s">
        <v>118</v>
      </c>
      <c r="AT111" s="189" t="s">
        <v>113</v>
      </c>
      <c r="AU111" s="189" t="s">
        <v>69</v>
      </c>
      <c r="AY111" s="13" t="s">
        <v>119</v>
      </c>
      <c r="BE111" s="190">
        <f>IF(N111="základní",J111,0)</f>
        <v>0</v>
      </c>
      <c r="BF111" s="190">
        <f>IF(N111="snížená",J111,0)</f>
        <v>0</v>
      </c>
      <c r="BG111" s="190">
        <f>IF(N111="zákl. přenesená",J111,0)</f>
        <v>0</v>
      </c>
      <c r="BH111" s="190">
        <f>IF(N111="sníž. přenesená",J111,0)</f>
        <v>0</v>
      </c>
      <c r="BI111" s="190">
        <f>IF(N111="nulová",J111,0)</f>
        <v>0</v>
      </c>
      <c r="BJ111" s="13" t="s">
        <v>77</v>
      </c>
      <c r="BK111" s="190">
        <f>ROUND(I111*H111,2)</f>
        <v>0</v>
      </c>
      <c r="BL111" s="13" t="s">
        <v>118</v>
      </c>
      <c r="BM111" s="189" t="s">
        <v>188</v>
      </c>
    </row>
    <row r="112" spans="1:47" s="2" customFormat="1" ht="12">
      <c r="A112" s="34"/>
      <c r="B112" s="35"/>
      <c r="C112" s="36"/>
      <c r="D112" s="191" t="s">
        <v>120</v>
      </c>
      <c r="E112" s="36"/>
      <c r="F112" s="192" t="s">
        <v>189</v>
      </c>
      <c r="G112" s="36"/>
      <c r="H112" s="36"/>
      <c r="I112" s="193"/>
      <c r="J112" s="36"/>
      <c r="K112" s="36"/>
      <c r="L112" s="40"/>
      <c r="M112" s="194"/>
      <c r="N112" s="195"/>
      <c r="O112" s="80"/>
      <c r="P112" s="80"/>
      <c r="Q112" s="80"/>
      <c r="R112" s="80"/>
      <c r="S112" s="80"/>
      <c r="T112" s="81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3" t="s">
        <v>120</v>
      </c>
      <c r="AU112" s="13" t="s">
        <v>69</v>
      </c>
    </row>
    <row r="113" spans="1:65" s="2" customFormat="1" ht="37.8" customHeight="1">
      <c r="A113" s="34"/>
      <c r="B113" s="35"/>
      <c r="C113" s="178" t="s">
        <v>190</v>
      </c>
      <c r="D113" s="178" t="s">
        <v>113</v>
      </c>
      <c r="E113" s="179" t="s">
        <v>191</v>
      </c>
      <c r="F113" s="180" t="s">
        <v>192</v>
      </c>
      <c r="G113" s="181" t="s">
        <v>187</v>
      </c>
      <c r="H113" s="182">
        <v>30</v>
      </c>
      <c r="I113" s="183"/>
      <c r="J113" s="184">
        <f>ROUND(I113*H113,2)</f>
        <v>0</v>
      </c>
      <c r="K113" s="180" t="s">
        <v>117</v>
      </c>
      <c r="L113" s="40"/>
      <c r="M113" s="185" t="s">
        <v>19</v>
      </c>
      <c r="N113" s="186" t="s">
        <v>40</v>
      </c>
      <c r="O113" s="80"/>
      <c r="P113" s="187">
        <f>O113*H113</f>
        <v>0</v>
      </c>
      <c r="Q113" s="187">
        <v>0</v>
      </c>
      <c r="R113" s="187">
        <f>Q113*H113</f>
        <v>0</v>
      </c>
      <c r="S113" s="187">
        <v>0</v>
      </c>
      <c r="T113" s="188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9" t="s">
        <v>118</v>
      </c>
      <c r="AT113" s="189" t="s">
        <v>113</v>
      </c>
      <c r="AU113" s="189" t="s">
        <v>69</v>
      </c>
      <c r="AY113" s="13" t="s">
        <v>119</v>
      </c>
      <c r="BE113" s="190">
        <f>IF(N113="základní",J113,0)</f>
        <v>0</v>
      </c>
      <c r="BF113" s="190">
        <f>IF(N113="snížená",J113,0)</f>
        <v>0</v>
      </c>
      <c r="BG113" s="190">
        <f>IF(N113="zákl. přenesená",J113,0)</f>
        <v>0</v>
      </c>
      <c r="BH113" s="190">
        <f>IF(N113="sníž. přenesená",J113,0)</f>
        <v>0</v>
      </c>
      <c r="BI113" s="190">
        <f>IF(N113="nulová",J113,0)</f>
        <v>0</v>
      </c>
      <c r="BJ113" s="13" t="s">
        <v>77</v>
      </c>
      <c r="BK113" s="190">
        <f>ROUND(I113*H113,2)</f>
        <v>0</v>
      </c>
      <c r="BL113" s="13" t="s">
        <v>118</v>
      </c>
      <c r="BM113" s="189" t="s">
        <v>193</v>
      </c>
    </row>
    <row r="114" spans="1:47" s="2" customFormat="1" ht="12">
      <c r="A114" s="34"/>
      <c r="B114" s="35"/>
      <c r="C114" s="36"/>
      <c r="D114" s="191" t="s">
        <v>120</v>
      </c>
      <c r="E114" s="36"/>
      <c r="F114" s="192" t="s">
        <v>194</v>
      </c>
      <c r="G114" s="36"/>
      <c r="H114" s="36"/>
      <c r="I114" s="193"/>
      <c r="J114" s="36"/>
      <c r="K114" s="36"/>
      <c r="L114" s="40"/>
      <c r="M114" s="194"/>
      <c r="N114" s="195"/>
      <c r="O114" s="80"/>
      <c r="P114" s="80"/>
      <c r="Q114" s="80"/>
      <c r="R114" s="80"/>
      <c r="S114" s="80"/>
      <c r="T114" s="81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3" t="s">
        <v>120</v>
      </c>
      <c r="AU114" s="13" t="s">
        <v>69</v>
      </c>
    </row>
    <row r="115" spans="1:65" s="2" customFormat="1" ht="16.5" customHeight="1">
      <c r="A115" s="34"/>
      <c r="B115" s="35"/>
      <c r="C115" s="196" t="s">
        <v>157</v>
      </c>
      <c r="D115" s="196" t="s">
        <v>141</v>
      </c>
      <c r="E115" s="197" t="s">
        <v>195</v>
      </c>
      <c r="F115" s="198" t="s">
        <v>196</v>
      </c>
      <c r="G115" s="199" t="s">
        <v>133</v>
      </c>
      <c r="H115" s="200">
        <v>900</v>
      </c>
      <c r="I115" s="201"/>
      <c r="J115" s="202">
        <f>ROUND(I115*H115,2)</f>
        <v>0</v>
      </c>
      <c r="K115" s="198" t="s">
        <v>117</v>
      </c>
      <c r="L115" s="203"/>
      <c r="M115" s="204" t="s">
        <v>19</v>
      </c>
      <c r="N115" s="205" t="s">
        <v>40</v>
      </c>
      <c r="O115" s="80"/>
      <c r="P115" s="187">
        <f>O115*H115</f>
        <v>0</v>
      </c>
      <c r="Q115" s="187">
        <v>1</v>
      </c>
      <c r="R115" s="187">
        <f>Q115*H115</f>
        <v>900</v>
      </c>
      <c r="S115" s="187">
        <v>0</v>
      </c>
      <c r="T115" s="188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9" t="s">
        <v>134</v>
      </c>
      <c r="AT115" s="189" t="s">
        <v>141</v>
      </c>
      <c r="AU115" s="189" t="s">
        <v>69</v>
      </c>
      <c r="AY115" s="13" t="s">
        <v>119</v>
      </c>
      <c r="BE115" s="190">
        <f>IF(N115="základní",J115,0)</f>
        <v>0</v>
      </c>
      <c r="BF115" s="190">
        <f>IF(N115="snížená",J115,0)</f>
        <v>0</v>
      </c>
      <c r="BG115" s="190">
        <f>IF(N115="zákl. přenesená",J115,0)</f>
        <v>0</v>
      </c>
      <c r="BH115" s="190">
        <f>IF(N115="sníž. přenesená",J115,0)</f>
        <v>0</v>
      </c>
      <c r="BI115" s="190">
        <f>IF(N115="nulová",J115,0)</f>
        <v>0</v>
      </c>
      <c r="BJ115" s="13" t="s">
        <v>77</v>
      </c>
      <c r="BK115" s="190">
        <f>ROUND(I115*H115,2)</f>
        <v>0</v>
      </c>
      <c r="BL115" s="13" t="s">
        <v>118</v>
      </c>
      <c r="BM115" s="189" t="s">
        <v>197</v>
      </c>
    </row>
    <row r="116" spans="1:47" s="2" customFormat="1" ht="12">
      <c r="A116" s="34"/>
      <c r="B116" s="35"/>
      <c r="C116" s="36"/>
      <c r="D116" s="191" t="s">
        <v>120</v>
      </c>
      <c r="E116" s="36"/>
      <c r="F116" s="192" t="s">
        <v>198</v>
      </c>
      <c r="G116" s="36"/>
      <c r="H116" s="36"/>
      <c r="I116" s="193"/>
      <c r="J116" s="36"/>
      <c r="K116" s="36"/>
      <c r="L116" s="40"/>
      <c r="M116" s="194"/>
      <c r="N116" s="195"/>
      <c r="O116" s="80"/>
      <c r="P116" s="80"/>
      <c r="Q116" s="80"/>
      <c r="R116" s="80"/>
      <c r="S116" s="80"/>
      <c r="T116" s="81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3" t="s">
        <v>120</v>
      </c>
      <c r="AU116" s="13" t="s">
        <v>69</v>
      </c>
    </row>
    <row r="117" spans="1:65" s="2" customFormat="1" ht="55.5" customHeight="1">
      <c r="A117" s="34"/>
      <c r="B117" s="35"/>
      <c r="C117" s="178" t="s">
        <v>199</v>
      </c>
      <c r="D117" s="178" t="s">
        <v>113</v>
      </c>
      <c r="E117" s="179" t="s">
        <v>200</v>
      </c>
      <c r="F117" s="180" t="s">
        <v>201</v>
      </c>
      <c r="G117" s="181" t="s">
        <v>133</v>
      </c>
      <c r="H117" s="182">
        <v>900</v>
      </c>
      <c r="I117" s="183"/>
      <c r="J117" s="184">
        <f>ROUND(I117*H117,2)</f>
        <v>0</v>
      </c>
      <c r="K117" s="180" t="s">
        <v>117</v>
      </c>
      <c r="L117" s="40"/>
      <c r="M117" s="185" t="s">
        <v>19</v>
      </c>
      <c r="N117" s="186" t="s">
        <v>40</v>
      </c>
      <c r="O117" s="80"/>
      <c r="P117" s="187">
        <f>O117*H117</f>
        <v>0</v>
      </c>
      <c r="Q117" s="187">
        <v>0</v>
      </c>
      <c r="R117" s="187">
        <f>Q117*H117</f>
        <v>0</v>
      </c>
      <c r="S117" s="187">
        <v>0</v>
      </c>
      <c r="T117" s="188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9" t="s">
        <v>118</v>
      </c>
      <c r="AT117" s="189" t="s">
        <v>113</v>
      </c>
      <c r="AU117" s="189" t="s">
        <v>69</v>
      </c>
      <c r="AY117" s="13" t="s">
        <v>119</v>
      </c>
      <c r="BE117" s="190">
        <f>IF(N117="základní",J117,0)</f>
        <v>0</v>
      </c>
      <c r="BF117" s="190">
        <f>IF(N117="snížená",J117,0)</f>
        <v>0</v>
      </c>
      <c r="BG117" s="190">
        <f>IF(N117="zákl. přenesená",J117,0)</f>
        <v>0</v>
      </c>
      <c r="BH117" s="190">
        <f>IF(N117="sníž. přenesená",J117,0)</f>
        <v>0</v>
      </c>
      <c r="BI117" s="190">
        <f>IF(N117="nulová",J117,0)</f>
        <v>0</v>
      </c>
      <c r="BJ117" s="13" t="s">
        <v>77</v>
      </c>
      <c r="BK117" s="190">
        <f>ROUND(I117*H117,2)</f>
        <v>0</v>
      </c>
      <c r="BL117" s="13" t="s">
        <v>118</v>
      </c>
      <c r="BM117" s="189" t="s">
        <v>202</v>
      </c>
    </row>
    <row r="118" spans="1:47" s="2" customFormat="1" ht="12">
      <c r="A118" s="34"/>
      <c r="B118" s="35"/>
      <c r="C118" s="36"/>
      <c r="D118" s="191" t="s">
        <v>120</v>
      </c>
      <c r="E118" s="36"/>
      <c r="F118" s="192" t="s">
        <v>203</v>
      </c>
      <c r="G118" s="36"/>
      <c r="H118" s="36"/>
      <c r="I118" s="193"/>
      <c r="J118" s="36"/>
      <c r="K118" s="36"/>
      <c r="L118" s="40"/>
      <c r="M118" s="194"/>
      <c r="N118" s="195"/>
      <c r="O118" s="80"/>
      <c r="P118" s="80"/>
      <c r="Q118" s="80"/>
      <c r="R118" s="80"/>
      <c r="S118" s="80"/>
      <c r="T118" s="81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3" t="s">
        <v>120</v>
      </c>
      <c r="AU118" s="13" t="s">
        <v>69</v>
      </c>
    </row>
    <row r="119" spans="1:65" s="2" customFormat="1" ht="44.25" customHeight="1">
      <c r="A119" s="34"/>
      <c r="B119" s="35"/>
      <c r="C119" s="178" t="s">
        <v>161</v>
      </c>
      <c r="D119" s="178" t="s">
        <v>113</v>
      </c>
      <c r="E119" s="179" t="s">
        <v>204</v>
      </c>
      <c r="F119" s="180" t="s">
        <v>205</v>
      </c>
      <c r="G119" s="181" t="s">
        <v>133</v>
      </c>
      <c r="H119" s="182">
        <v>6.932</v>
      </c>
      <c r="I119" s="183"/>
      <c r="J119" s="184">
        <f>ROUND(I119*H119,2)</f>
        <v>0</v>
      </c>
      <c r="K119" s="180" t="s">
        <v>117</v>
      </c>
      <c r="L119" s="40"/>
      <c r="M119" s="185" t="s">
        <v>19</v>
      </c>
      <c r="N119" s="186" t="s">
        <v>40</v>
      </c>
      <c r="O119" s="80"/>
      <c r="P119" s="187">
        <f>O119*H119</f>
        <v>0</v>
      </c>
      <c r="Q119" s="187">
        <v>0</v>
      </c>
      <c r="R119" s="187">
        <f>Q119*H119</f>
        <v>0</v>
      </c>
      <c r="S119" s="187">
        <v>0</v>
      </c>
      <c r="T119" s="188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9" t="s">
        <v>118</v>
      </c>
      <c r="AT119" s="189" t="s">
        <v>113</v>
      </c>
      <c r="AU119" s="189" t="s">
        <v>69</v>
      </c>
      <c r="AY119" s="13" t="s">
        <v>119</v>
      </c>
      <c r="BE119" s="190">
        <f>IF(N119="základní",J119,0)</f>
        <v>0</v>
      </c>
      <c r="BF119" s="190">
        <f>IF(N119="snížená",J119,0)</f>
        <v>0</v>
      </c>
      <c r="BG119" s="190">
        <f>IF(N119="zákl. přenesená",J119,0)</f>
        <v>0</v>
      </c>
      <c r="BH119" s="190">
        <f>IF(N119="sníž. přenesená",J119,0)</f>
        <v>0</v>
      </c>
      <c r="BI119" s="190">
        <f>IF(N119="nulová",J119,0)</f>
        <v>0</v>
      </c>
      <c r="BJ119" s="13" t="s">
        <v>77</v>
      </c>
      <c r="BK119" s="190">
        <f>ROUND(I119*H119,2)</f>
        <v>0</v>
      </c>
      <c r="BL119" s="13" t="s">
        <v>118</v>
      </c>
      <c r="BM119" s="189" t="s">
        <v>206</v>
      </c>
    </row>
    <row r="120" spans="1:47" s="2" customFormat="1" ht="12">
      <c r="A120" s="34"/>
      <c r="B120" s="35"/>
      <c r="C120" s="36"/>
      <c r="D120" s="191" t="s">
        <v>120</v>
      </c>
      <c r="E120" s="36"/>
      <c r="F120" s="192" t="s">
        <v>207</v>
      </c>
      <c r="G120" s="36"/>
      <c r="H120" s="36"/>
      <c r="I120" s="193"/>
      <c r="J120" s="36"/>
      <c r="K120" s="36"/>
      <c r="L120" s="40"/>
      <c r="M120" s="194"/>
      <c r="N120" s="195"/>
      <c r="O120" s="80"/>
      <c r="P120" s="80"/>
      <c r="Q120" s="80"/>
      <c r="R120" s="80"/>
      <c r="S120" s="80"/>
      <c r="T120" s="81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3" t="s">
        <v>120</v>
      </c>
      <c r="AU120" s="13" t="s">
        <v>69</v>
      </c>
    </row>
    <row r="121" spans="1:65" s="2" customFormat="1" ht="62.7" customHeight="1">
      <c r="A121" s="34"/>
      <c r="B121" s="35"/>
      <c r="C121" s="178" t="s">
        <v>7</v>
      </c>
      <c r="D121" s="178" t="s">
        <v>113</v>
      </c>
      <c r="E121" s="179" t="s">
        <v>208</v>
      </c>
      <c r="F121" s="180" t="s">
        <v>209</v>
      </c>
      <c r="G121" s="181" t="s">
        <v>133</v>
      </c>
      <c r="H121" s="182">
        <v>6.932</v>
      </c>
      <c r="I121" s="183"/>
      <c r="J121" s="184">
        <f>ROUND(I121*H121,2)</f>
        <v>0</v>
      </c>
      <c r="K121" s="180" t="s">
        <v>117</v>
      </c>
      <c r="L121" s="40"/>
      <c r="M121" s="185" t="s">
        <v>19</v>
      </c>
      <c r="N121" s="186" t="s">
        <v>40</v>
      </c>
      <c r="O121" s="80"/>
      <c r="P121" s="187">
        <f>O121*H121</f>
        <v>0</v>
      </c>
      <c r="Q121" s="187">
        <v>0</v>
      </c>
      <c r="R121" s="187">
        <f>Q121*H121</f>
        <v>0</v>
      </c>
      <c r="S121" s="187">
        <v>0</v>
      </c>
      <c r="T121" s="188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9" t="s">
        <v>118</v>
      </c>
      <c r="AT121" s="189" t="s">
        <v>113</v>
      </c>
      <c r="AU121" s="189" t="s">
        <v>69</v>
      </c>
      <c r="AY121" s="13" t="s">
        <v>119</v>
      </c>
      <c r="BE121" s="190">
        <f>IF(N121="základní",J121,0)</f>
        <v>0</v>
      </c>
      <c r="BF121" s="190">
        <f>IF(N121="snížená",J121,0)</f>
        <v>0</v>
      </c>
      <c r="BG121" s="190">
        <f>IF(N121="zákl. přenesená",J121,0)</f>
        <v>0</v>
      </c>
      <c r="BH121" s="190">
        <f>IF(N121="sníž. přenesená",J121,0)</f>
        <v>0</v>
      </c>
      <c r="BI121" s="190">
        <f>IF(N121="nulová",J121,0)</f>
        <v>0</v>
      </c>
      <c r="BJ121" s="13" t="s">
        <v>77</v>
      </c>
      <c r="BK121" s="190">
        <f>ROUND(I121*H121,2)</f>
        <v>0</v>
      </c>
      <c r="BL121" s="13" t="s">
        <v>118</v>
      </c>
      <c r="BM121" s="189" t="s">
        <v>210</v>
      </c>
    </row>
    <row r="122" spans="1:47" s="2" customFormat="1" ht="12">
      <c r="A122" s="34"/>
      <c r="B122" s="35"/>
      <c r="C122" s="36"/>
      <c r="D122" s="191" t="s">
        <v>120</v>
      </c>
      <c r="E122" s="36"/>
      <c r="F122" s="192" t="s">
        <v>211</v>
      </c>
      <c r="G122" s="36"/>
      <c r="H122" s="36"/>
      <c r="I122" s="193"/>
      <c r="J122" s="36"/>
      <c r="K122" s="36"/>
      <c r="L122" s="40"/>
      <c r="M122" s="194"/>
      <c r="N122" s="195"/>
      <c r="O122" s="80"/>
      <c r="P122" s="80"/>
      <c r="Q122" s="80"/>
      <c r="R122" s="80"/>
      <c r="S122" s="80"/>
      <c r="T122" s="81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3" t="s">
        <v>120</v>
      </c>
      <c r="AU122" s="13" t="s">
        <v>69</v>
      </c>
    </row>
    <row r="123" spans="1:65" s="2" customFormat="1" ht="49.05" customHeight="1">
      <c r="A123" s="34"/>
      <c r="B123" s="35"/>
      <c r="C123" s="178" t="s">
        <v>166</v>
      </c>
      <c r="D123" s="178" t="s">
        <v>113</v>
      </c>
      <c r="E123" s="179" t="s">
        <v>212</v>
      </c>
      <c r="F123" s="180" t="s">
        <v>213</v>
      </c>
      <c r="G123" s="181" t="s">
        <v>133</v>
      </c>
      <c r="H123" s="182">
        <v>6.932</v>
      </c>
      <c r="I123" s="183"/>
      <c r="J123" s="184">
        <f>ROUND(I123*H123,2)</f>
        <v>0</v>
      </c>
      <c r="K123" s="180" t="s">
        <v>117</v>
      </c>
      <c r="L123" s="40"/>
      <c r="M123" s="185" t="s">
        <v>19</v>
      </c>
      <c r="N123" s="186" t="s">
        <v>40</v>
      </c>
      <c r="O123" s="80"/>
      <c r="P123" s="187">
        <f>O123*H123</f>
        <v>0</v>
      </c>
      <c r="Q123" s="187">
        <v>0</v>
      </c>
      <c r="R123" s="187">
        <f>Q123*H123</f>
        <v>0</v>
      </c>
      <c r="S123" s="187">
        <v>0</v>
      </c>
      <c r="T123" s="18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9" t="s">
        <v>118</v>
      </c>
      <c r="AT123" s="189" t="s">
        <v>113</v>
      </c>
      <c r="AU123" s="189" t="s">
        <v>69</v>
      </c>
      <c r="AY123" s="13" t="s">
        <v>119</v>
      </c>
      <c r="BE123" s="190">
        <f>IF(N123="základní",J123,0)</f>
        <v>0</v>
      </c>
      <c r="BF123" s="190">
        <f>IF(N123="snížená",J123,0)</f>
        <v>0</v>
      </c>
      <c r="BG123" s="190">
        <f>IF(N123="zákl. přenesená",J123,0)</f>
        <v>0</v>
      </c>
      <c r="BH123" s="190">
        <f>IF(N123="sníž. přenesená",J123,0)</f>
        <v>0</v>
      </c>
      <c r="BI123" s="190">
        <f>IF(N123="nulová",J123,0)</f>
        <v>0</v>
      </c>
      <c r="BJ123" s="13" t="s">
        <v>77</v>
      </c>
      <c r="BK123" s="190">
        <f>ROUND(I123*H123,2)</f>
        <v>0</v>
      </c>
      <c r="BL123" s="13" t="s">
        <v>118</v>
      </c>
      <c r="BM123" s="189" t="s">
        <v>214</v>
      </c>
    </row>
    <row r="124" spans="1:47" s="2" customFormat="1" ht="12">
      <c r="A124" s="34"/>
      <c r="B124" s="35"/>
      <c r="C124" s="36"/>
      <c r="D124" s="191" t="s">
        <v>120</v>
      </c>
      <c r="E124" s="36"/>
      <c r="F124" s="192" t="s">
        <v>215</v>
      </c>
      <c r="G124" s="36"/>
      <c r="H124" s="36"/>
      <c r="I124" s="193"/>
      <c r="J124" s="36"/>
      <c r="K124" s="36"/>
      <c r="L124" s="40"/>
      <c r="M124" s="194"/>
      <c r="N124" s="195"/>
      <c r="O124" s="80"/>
      <c r="P124" s="80"/>
      <c r="Q124" s="80"/>
      <c r="R124" s="80"/>
      <c r="S124" s="80"/>
      <c r="T124" s="81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3" t="s">
        <v>120</v>
      </c>
      <c r="AU124" s="13" t="s">
        <v>69</v>
      </c>
    </row>
    <row r="125" spans="1:65" s="2" customFormat="1" ht="33" customHeight="1">
      <c r="A125" s="34"/>
      <c r="B125" s="35"/>
      <c r="C125" s="178" t="s">
        <v>216</v>
      </c>
      <c r="D125" s="178" t="s">
        <v>113</v>
      </c>
      <c r="E125" s="179" t="s">
        <v>217</v>
      </c>
      <c r="F125" s="180" t="s">
        <v>218</v>
      </c>
      <c r="G125" s="181" t="s">
        <v>124</v>
      </c>
      <c r="H125" s="182">
        <v>27.6</v>
      </c>
      <c r="I125" s="183"/>
      <c r="J125" s="184">
        <f>ROUND(I125*H125,2)</f>
        <v>0</v>
      </c>
      <c r="K125" s="180" t="s">
        <v>117</v>
      </c>
      <c r="L125" s="40"/>
      <c r="M125" s="185" t="s">
        <v>19</v>
      </c>
      <c r="N125" s="186" t="s">
        <v>40</v>
      </c>
      <c r="O125" s="80"/>
      <c r="P125" s="187">
        <f>O125*H125</f>
        <v>0</v>
      </c>
      <c r="Q125" s="187">
        <v>0</v>
      </c>
      <c r="R125" s="187">
        <f>Q125*H125</f>
        <v>0</v>
      </c>
      <c r="S125" s="187">
        <v>0</v>
      </c>
      <c r="T125" s="18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118</v>
      </c>
      <c r="AT125" s="189" t="s">
        <v>113</v>
      </c>
      <c r="AU125" s="189" t="s">
        <v>69</v>
      </c>
      <c r="AY125" s="13" t="s">
        <v>119</v>
      </c>
      <c r="BE125" s="190">
        <f>IF(N125="základní",J125,0)</f>
        <v>0</v>
      </c>
      <c r="BF125" s="190">
        <f>IF(N125="snížená",J125,0)</f>
        <v>0</v>
      </c>
      <c r="BG125" s="190">
        <f>IF(N125="zákl. přenesená",J125,0)</f>
        <v>0</v>
      </c>
      <c r="BH125" s="190">
        <f>IF(N125="sníž. přenesená",J125,0)</f>
        <v>0</v>
      </c>
      <c r="BI125" s="190">
        <f>IF(N125="nulová",J125,0)</f>
        <v>0</v>
      </c>
      <c r="BJ125" s="13" t="s">
        <v>77</v>
      </c>
      <c r="BK125" s="190">
        <f>ROUND(I125*H125,2)</f>
        <v>0</v>
      </c>
      <c r="BL125" s="13" t="s">
        <v>118</v>
      </c>
      <c r="BM125" s="189" t="s">
        <v>219</v>
      </c>
    </row>
    <row r="126" spans="1:47" s="2" customFormat="1" ht="12">
      <c r="A126" s="34"/>
      <c r="B126" s="35"/>
      <c r="C126" s="36"/>
      <c r="D126" s="191" t="s">
        <v>120</v>
      </c>
      <c r="E126" s="36"/>
      <c r="F126" s="192" t="s">
        <v>220</v>
      </c>
      <c r="G126" s="36"/>
      <c r="H126" s="36"/>
      <c r="I126" s="193"/>
      <c r="J126" s="36"/>
      <c r="K126" s="36"/>
      <c r="L126" s="40"/>
      <c r="M126" s="194"/>
      <c r="N126" s="195"/>
      <c r="O126" s="80"/>
      <c r="P126" s="80"/>
      <c r="Q126" s="80"/>
      <c r="R126" s="80"/>
      <c r="S126" s="80"/>
      <c r="T126" s="81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3" t="s">
        <v>120</v>
      </c>
      <c r="AU126" s="13" t="s">
        <v>69</v>
      </c>
    </row>
    <row r="127" spans="1:65" s="2" customFormat="1" ht="37.8" customHeight="1">
      <c r="A127" s="34"/>
      <c r="B127" s="35"/>
      <c r="C127" s="178" t="s">
        <v>170</v>
      </c>
      <c r="D127" s="178" t="s">
        <v>113</v>
      </c>
      <c r="E127" s="179" t="s">
        <v>221</v>
      </c>
      <c r="F127" s="180" t="s">
        <v>222</v>
      </c>
      <c r="G127" s="181" t="s">
        <v>124</v>
      </c>
      <c r="H127" s="182">
        <v>27.6</v>
      </c>
      <c r="I127" s="183"/>
      <c r="J127" s="184">
        <f>ROUND(I127*H127,2)</f>
        <v>0</v>
      </c>
      <c r="K127" s="180" t="s">
        <v>117</v>
      </c>
      <c r="L127" s="40"/>
      <c r="M127" s="185" t="s">
        <v>19</v>
      </c>
      <c r="N127" s="186" t="s">
        <v>40</v>
      </c>
      <c r="O127" s="80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118</v>
      </c>
      <c r="AT127" s="189" t="s">
        <v>113</v>
      </c>
      <c r="AU127" s="189" t="s">
        <v>69</v>
      </c>
      <c r="AY127" s="13" t="s">
        <v>119</v>
      </c>
      <c r="BE127" s="190">
        <f>IF(N127="základní",J127,0)</f>
        <v>0</v>
      </c>
      <c r="BF127" s="190">
        <f>IF(N127="snížená",J127,0)</f>
        <v>0</v>
      </c>
      <c r="BG127" s="190">
        <f>IF(N127="zákl. přenesená",J127,0)</f>
        <v>0</v>
      </c>
      <c r="BH127" s="190">
        <f>IF(N127="sníž. přenesená",J127,0)</f>
        <v>0</v>
      </c>
      <c r="BI127" s="190">
        <f>IF(N127="nulová",J127,0)</f>
        <v>0</v>
      </c>
      <c r="BJ127" s="13" t="s">
        <v>77</v>
      </c>
      <c r="BK127" s="190">
        <f>ROUND(I127*H127,2)</f>
        <v>0</v>
      </c>
      <c r="BL127" s="13" t="s">
        <v>118</v>
      </c>
      <c r="BM127" s="189" t="s">
        <v>223</v>
      </c>
    </row>
    <row r="128" spans="1:47" s="2" customFormat="1" ht="12">
      <c r="A128" s="34"/>
      <c r="B128" s="35"/>
      <c r="C128" s="36"/>
      <c r="D128" s="191" t="s">
        <v>120</v>
      </c>
      <c r="E128" s="36"/>
      <c r="F128" s="192" t="s">
        <v>220</v>
      </c>
      <c r="G128" s="36"/>
      <c r="H128" s="36"/>
      <c r="I128" s="193"/>
      <c r="J128" s="36"/>
      <c r="K128" s="36"/>
      <c r="L128" s="40"/>
      <c r="M128" s="194"/>
      <c r="N128" s="195"/>
      <c r="O128" s="80"/>
      <c r="P128" s="80"/>
      <c r="Q128" s="80"/>
      <c r="R128" s="80"/>
      <c r="S128" s="80"/>
      <c r="T128" s="81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3" t="s">
        <v>120</v>
      </c>
      <c r="AU128" s="13" t="s">
        <v>69</v>
      </c>
    </row>
    <row r="129" spans="1:65" s="2" customFormat="1" ht="33" customHeight="1">
      <c r="A129" s="34"/>
      <c r="B129" s="35"/>
      <c r="C129" s="178" t="s">
        <v>224</v>
      </c>
      <c r="D129" s="178" t="s">
        <v>113</v>
      </c>
      <c r="E129" s="179" t="s">
        <v>225</v>
      </c>
      <c r="F129" s="180" t="s">
        <v>226</v>
      </c>
      <c r="G129" s="181" t="s">
        <v>116</v>
      </c>
      <c r="H129" s="182">
        <v>105</v>
      </c>
      <c r="I129" s="183"/>
      <c r="J129" s="184">
        <f>ROUND(I129*H129,2)</f>
        <v>0</v>
      </c>
      <c r="K129" s="180" t="s">
        <v>117</v>
      </c>
      <c r="L129" s="40"/>
      <c r="M129" s="185" t="s">
        <v>19</v>
      </c>
      <c r="N129" s="186" t="s">
        <v>40</v>
      </c>
      <c r="O129" s="80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118</v>
      </c>
      <c r="AT129" s="189" t="s">
        <v>113</v>
      </c>
      <c r="AU129" s="189" t="s">
        <v>69</v>
      </c>
      <c r="AY129" s="13" t="s">
        <v>119</v>
      </c>
      <c r="BE129" s="190">
        <f>IF(N129="základní",J129,0)</f>
        <v>0</v>
      </c>
      <c r="BF129" s="190">
        <f>IF(N129="snížená",J129,0)</f>
        <v>0</v>
      </c>
      <c r="BG129" s="190">
        <f>IF(N129="zákl. přenesená",J129,0)</f>
        <v>0</v>
      </c>
      <c r="BH129" s="190">
        <f>IF(N129="sníž. přenesená",J129,0)</f>
        <v>0</v>
      </c>
      <c r="BI129" s="190">
        <f>IF(N129="nulová",J129,0)</f>
        <v>0</v>
      </c>
      <c r="BJ129" s="13" t="s">
        <v>77</v>
      </c>
      <c r="BK129" s="190">
        <f>ROUND(I129*H129,2)</f>
        <v>0</v>
      </c>
      <c r="BL129" s="13" t="s">
        <v>118</v>
      </c>
      <c r="BM129" s="189" t="s">
        <v>227</v>
      </c>
    </row>
    <row r="130" spans="1:47" s="2" customFormat="1" ht="12">
      <c r="A130" s="34"/>
      <c r="B130" s="35"/>
      <c r="C130" s="36"/>
      <c r="D130" s="191" t="s">
        <v>120</v>
      </c>
      <c r="E130" s="36"/>
      <c r="F130" s="192" t="s">
        <v>228</v>
      </c>
      <c r="G130" s="36"/>
      <c r="H130" s="36"/>
      <c r="I130" s="193"/>
      <c r="J130" s="36"/>
      <c r="K130" s="36"/>
      <c r="L130" s="40"/>
      <c r="M130" s="194"/>
      <c r="N130" s="195"/>
      <c r="O130" s="80"/>
      <c r="P130" s="80"/>
      <c r="Q130" s="80"/>
      <c r="R130" s="80"/>
      <c r="S130" s="80"/>
      <c r="T130" s="81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3" t="s">
        <v>120</v>
      </c>
      <c r="AU130" s="13" t="s">
        <v>69</v>
      </c>
    </row>
    <row r="131" spans="1:65" s="2" customFormat="1" ht="16.5" customHeight="1">
      <c r="A131" s="34"/>
      <c r="B131" s="35"/>
      <c r="C131" s="178" t="s">
        <v>174</v>
      </c>
      <c r="D131" s="178" t="s">
        <v>113</v>
      </c>
      <c r="E131" s="179" t="s">
        <v>229</v>
      </c>
      <c r="F131" s="180" t="s">
        <v>230</v>
      </c>
      <c r="G131" s="181" t="s">
        <v>116</v>
      </c>
      <c r="H131" s="182">
        <v>105</v>
      </c>
      <c r="I131" s="183"/>
      <c r="J131" s="184">
        <f>ROUND(I131*H131,2)</f>
        <v>0</v>
      </c>
      <c r="K131" s="180" t="s">
        <v>117</v>
      </c>
      <c r="L131" s="40"/>
      <c r="M131" s="185" t="s">
        <v>19</v>
      </c>
      <c r="N131" s="186" t="s">
        <v>40</v>
      </c>
      <c r="O131" s="80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118</v>
      </c>
      <c r="AT131" s="189" t="s">
        <v>113</v>
      </c>
      <c r="AU131" s="189" t="s">
        <v>69</v>
      </c>
      <c r="AY131" s="13" t="s">
        <v>119</v>
      </c>
      <c r="BE131" s="190">
        <f>IF(N131="základní",J131,0)</f>
        <v>0</v>
      </c>
      <c r="BF131" s="190">
        <f>IF(N131="snížená",J131,0)</f>
        <v>0</v>
      </c>
      <c r="BG131" s="190">
        <f>IF(N131="zákl. přenesená",J131,0)</f>
        <v>0</v>
      </c>
      <c r="BH131" s="190">
        <f>IF(N131="sníž. přenesená",J131,0)</f>
        <v>0</v>
      </c>
      <c r="BI131" s="190">
        <f>IF(N131="nulová",J131,0)</f>
        <v>0</v>
      </c>
      <c r="BJ131" s="13" t="s">
        <v>77</v>
      </c>
      <c r="BK131" s="190">
        <f>ROUND(I131*H131,2)</f>
        <v>0</v>
      </c>
      <c r="BL131" s="13" t="s">
        <v>118</v>
      </c>
      <c r="BM131" s="189" t="s">
        <v>231</v>
      </c>
    </row>
    <row r="132" spans="1:47" s="2" customFormat="1" ht="12">
      <c r="A132" s="34"/>
      <c r="B132" s="35"/>
      <c r="C132" s="36"/>
      <c r="D132" s="191" t="s">
        <v>120</v>
      </c>
      <c r="E132" s="36"/>
      <c r="F132" s="192" t="s">
        <v>228</v>
      </c>
      <c r="G132" s="36"/>
      <c r="H132" s="36"/>
      <c r="I132" s="193"/>
      <c r="J132" s="36"/>
      <c r="K132" s="36"/>
      <c r="L132" s="40"/>
      <c r="M132" s="194"/>
      <c r="N132" s="195"/>
      <c r="O132" s="80"/>
      <c r="P132" s="80"/>
      <c r="Q132" s="80"/>
      <c r="R132" s="80"/>
      <c r="S132" s="80"/>
      <c r="T132" s="81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3" t="s">
        <v>120</v>
      </c>
      <c r="AU132" s="13" t="s">
        <v>69</v>
      </c>
    </row>
    <row r="133" spans="1:65" s="2" customFormat="1" ht="16.5" customHeight="1">
      <c r="A133" s="34"/>
      <c r="B133" s="35"/>
      <c r="C133" s="178" t="s">
        <v>232</v>
      </c>
      <c r="D133" s="178" t="s">
        <v>113</v>
      </c>
      <c r="E133" s="179" t="s">
        <v>233</v>
      </c>
      <c r="F133" s="180" t="s">
        <v>234</v>
      </c>
      <c r="G133" s="181" t="s">
        <v>116</v>
      </c>
      <c r="H133" s="182">
        <v>19</v>
      </c>
      <c r="I133" s="183"/>
      <c r="J133" s="184">
        <f>ROUND(I133*H133,2)</f>
        <v>0</v>
      </c>
      <c r="K133" s="180" t="s">
        <v>117</v>
      </c>
      <c r="L133" s="40"/>
      <c r="M133" s="185" t="s">
        <v>19</v>
      </c>
      <c r="N133" s="186" t="s">
        <v>40</v>
      </c>
      <c r="O133" s="80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118</v>
      </c>
      <c r="AT133" s="189" t="s">
        <v>113</v>
      </c>
      <c r="AU133" s="189" t="s">
        <v>69</v>
      </c>
      <c r="AY133" s="13" t="s">
        <v>119</v>
      </c>
      <c r="BE133" s="190">
        <f>IF(N133="základní",J133,0)</f>
        <v>0</v>
      </c>
      <c r="BF133" s="190">
        <f>IF(N133="snížená",J133,0)</f>
        <v>0</v>
      </c>
      <c r="BG133" s="190">
        <f>IF(N133="zákl. přenesená",J133,0)</f>
        <v>0</v>
      </c>
      <c r="BH133" s="190">
        <f>IF(N133="sníž. přenesená",J133,0)</f>
        <v>0</v>
      </c>
      <c r="BI133" s="190">
        <f>IF(N133="nulová",J133,0)</f>
        <v>0</v>
      </c>
      <c r="BJ133" s="13" t="s">
        <v>77</v>
      </c>
      <c r="BK133" s="190">
        <f>ROUND(I133*H133,2)</f>
        <v>0</v>
      </c>
      <c r="BL133" s="13" t="s">
        <v>118</v>
      </c>
      <c r="BM133" s="189" t="s">
        <v>235</v>
      </c>
    </row>
    <row r="134" spans="1:47" s="2" customFormat="1" ht="12">
      <c r="A134" s="34"/>
      <c r="B134" s="35"/>
      <c r="C134" s="36"/>
      <c r="D134" s="191" t="s">
        <v>120</v>
      </c>
      <c r="E134" s="36"/>
      <c r="F134" s="192" t="s">
        <v>236</v>
      </c>
      <c r="G134" s="36"/>
      <c r="H134" s="36"/>
      <c r="I134" s="193"/>
      <c r="J134" s="36"/>
      <c r="K134" s="36"/>
      <c r="L134" s="40"/>
      <c r="M134" s="194"/>
      <c r="N134" s="195"/>
      <c r="O134" s="80"/>
      <c r="P134" s="80"/>
      <c r="Q134" s="80"/>
      <c r="R134" s="80"/>
      <c r="S134" s="80"/>
      <c r="T134" s="81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3" t="s">
        <v>120</v>
      </c>
      <c r="AU134" s="13" t="s">
        <v>69</v>
      </c>
    </row>
    <row r="135" spans="1:65" s="2" customFormat="1" ht="16.5" customHeight="1">
      <c r="A135" s="34"/>
      <c r="B135" s="35"/>
      <c r="C135" s="178" t="s">
        <v>179</v>
      </c>
      <c r="D135" s="178" t="s">
        <v>113</v>
      </c>
      <c r="E135" s="179" t="s">
        <v>237</v>
      </c>
      <c r="F135" s="180" t="s">
        <v>238</v>
      </c>
      <c r="G135" s="181" t="s">
        <v>116</v>
      </c>
      <c r="H135" s="182">
        <v>19</v>
      </c>
      <c r="I135" s="183"/>
      <c r="J135" s="184">
        <f>ROUND(I135*H135,2)</f>
        <v>0</v>
      </c>
      <c r="K135" s="180" t="s">
        <v>117</v>
      </c>
      <c r="L135" s="40"/>
      <c r="M135" s="185" t="s">
        <v>19</v>
      </c>
      <c r="N135" s="186" t="s">
        <v>40</v>
      </c>
      <c r="O135" s="80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118</v>
      </c>
      <c r="AT135" s="189" t="s">
        <v>113</v>
      </c>
      <c r="AU135" s="189" t="s">
        <v>69</v>
      </c>
      <c r="AY135" s="13" t="s">
        <v>119</v>
      </c>
      <c r="BE135" s="190">
        <f>IF(N135="základní",J135,0)</f>
        <v>0</v>
      </c>
      <c r="BF135" s="190">
        <f>IF(N135="snížená",J135,0)</f>
        <v>0</v>
      </c>
      <c r="BG135" s="190">
        <f>IF(N135="zákl. přenesená",J135,0)</f>
        <v>0</v>
      </c>
      <c r="BH135" s="190">
        <f>IF(N135="sníž. přenesená",J135,0)</f>
        <v>0</v>
      </c>
      <c r="BI135" s="190">
        <f>IF(N135="nulová",J135,0)</f>
        <v>0</v>
      </c>
      <c r="BJ135" s="13" t="s">
        <v>77</v>
      </c>
      <c r="BK135" s="190">
        <f>ROUND(I135*H135,2)</f>
        <v>0</v>
      </c>
      <c r="BL135" s="13" t="s">
        <v>118</v>
      </c>
      <c r="BM135" s="189" t="s">
        <v>239</v>
      </c>
    </row>
    <row r="136" spans="1:47" s="2" customFormat="1" ht="12">
      <c r="A136" s="34"/>
      <c r="B136" s="35"/>
      <c r="C136" s="36"/>
      <c r="D136" s="191" t="s">
        <v>120</v>
      </c>
      <c r="E136" s="36"/>
      <c r="F136" s="192" t="s">
        <v>236</v>
      </c>
      <c r="G136" s="36"/>
      <c r="H136" s="36"/>
      <c r="I136" s="193"/>
      <c r="J136" s="36"/>
      <c r="K136" s="36"/>
      <c r="L136" s="40"/>
      <c r="M136" s="194"/>
      <c r="N136" s="195"/>
      <c r="O136" s="80"/>
      <c r="P136" s="80"/>
      <c r="Q136" s="80"/>
      <c r="R136" s="80"/>
      <c r="S136" s="80"/>
      <c r="T136" s="81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3" t="s">
        <v>120</v>
      </c>
      <c r="AU136" s="13" t="s">
        <v>69</v>
      </c>
    </row>
    <row r="137" spans="1:65" s="2" customFormat="1" ht="16.5" customHeight="1">
      <c r="A137" s="34"/>
      <c r="B137" s="35"/>
      <c r="C137" s="178" t="s">
        <v>240</v>
      </c>
      <c r="D137" s="178" t="s">
        <v>113</v>
      </c>
      <c r="E137" s="179" t="s">
        <v>241</v>
      </c>
      <c r="F137" s="180" t="s">
        <v>242</v>
      </c>
      <c r="G137" s="181" t="s">
        <v>116</v>
      </c>
      <c r="H137" s="182">
        <v>22</v>
      </c>
      <c r="I137" s="183"/>
      <c r="J137" s="184">
        <f>ROUND(I137*H137,2)</f>
        <v>0</v>
      </c>
      <c r="K137" s="180" t="s">
        <v>117</v>
      </c>
      <c r="L137" s="40"/>
      <c r="M137" s="185" t="s">
        <v>19</v>
      </c>
      <c r="N137" s="186" t="s">
        <v>40</v>
      </c>
      <c r="O137" s="80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118</v>
      </c>
      <c r="AT137" s="189" t="s">
        <v>113</v>
      </c>
      <c r="AU137" s="189" t="s">
        <v>69</v>
      </c>
      <c r="AY137" s="13" t="s">
        <v>119</v>
      </c>
      <c r="BE137" s="190">
        <f>IF(N137="základní",J137,0)</f>
        <v>0</v>
      </c>
      <c r="BF137" s="190">
        <f>IF(N137="snížená",J137,0)</f>
        <v>0</v>
      </c>
      <c r="BG137" s="190">
        <f>IF(N137="zákl. přenesená",J137,0)</f>
        <v>0</v>
      </c>
      <c r="BH137" s="190">
        <f>IF(N137="sníž. přenesená",J137,0)</f>
        <v>0</v>
      </c>
      <c r="BI137" s="190">
        <f>IF(N137="nulová",J137,0)</f>
        <v>0</v>
      </c>
      <c r="BJ137" s="13" t="s">
        <v>77</v>
      </c>
      <c r="BK137" s="190">
        <f>ROUND(I137*H137,2)</f>
        <v>0</v>
      </c>
      <c r="BL137" s="13" t="s">
        <v>118</v>
      </c>
      <c r="BM137" s="189" t="s">
        <v>243</v>
      </c>
    </row>
    <row r="138" spans="1:47" s="2" customFormat="1" ht="12">
      <c r="A138" s="34"/>
      <c r="B138" s="35"/>
      <c r="C138" s="36"/>
      <c r="D138" s="191" t="s">
        <v>120</v>
      </c>
      <c r="E138" s="36"/>
      <c r="F138" s="192" t="s">
        <v>244</v>
      </c>
      <c r="G138" s="36"/>
      <c r="H138" s="36"/>
      <c r="I138" s="193"/>
      <c r="J138" s="36"/>
      <c r="K138" s="36"/>
      <c r="L138" s="40"/>
      <c r="M138" s="194"/>
      <c r="N138" s="195"/>
      <c r="O138" s="80"/>
      <c r="P138" s="80"/>
      <c r="Q138" s="80"/>
      <c r="R138" s="80"/>
      <c r="S138" s="80"/>
      <c r="T138" s="81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3" t="s">
        <v>120</v>
      </c>
      <c r="AU138" s="13" t="s">
        <v>69</v>
      </c>
    </row>
    <row r="139" spans="1:65" s="2" customFormat="1" ht="16.5" customHeight="1">
      <c r="A139" s="34"/>
      <c r="B139" s="35"/>
      <c r="C139" s="178" t="s">
        <v>183</v>
      </c>
      <c r="D139" s="178" t="s">
        <v>113</v>
      </c>
      <c r="E139" s="179" t="s">
        <v>245</v>
      </c>
      <c r="F139" s="180" t="s">
        <v>246</v>
      </c>
      <c r="G139" s="181" t="s">
        <v>116</v>
      </c>
      <c r="H139" s="182">
        <v>22</v>
      </c>
      <c r="I139" s="183"/>
      <c r="J139" s="184">
        <f>ROUND(I139*H139,2)</f>
        <v>0</v>
      </c>
      <c r="K139" s="180" t="s">
        <v>117</v>
      </c>
      <c r="L139" s="40"/>
      <c r="M139" s="185" t="s">
        <v>19</v>
      </c>
      <c r="N139" s="186" t="s">
        <v>40</v>
      </c>
      <c r="O139" s="80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118</v>
      </c>
      <c r="AT139" s="189" t="s">
        <v>113</v>
      </c>
      <c r="AU139" s="189" t="s">
        <v>69</v>
      </c>
      <c r="AY139" s="13" t="s">
        <v>119</v>
      </c>
      <c r="BE139" s="190">
        <f>IF(N139="základní",J139,0)</f>
        <v>0</v>
      </c>
      <c r="BF139" s="190">
        <f>IF(N139="snížená",J139,0)</f>
        <v>0</v>
      </c>
      <c r="BG139" s="190">
        <f>IF(N139="zákl. přenesená",J139,0)</f>
        <v>0</v>
      </c>
      <c r="BH139" s="190">
        <f>IF(N139="sníž. přenesená",J139,0)</f>
        <v>0</v>
      </c>
      <c r="BI139" s="190">
        <f>IF(N139="nulová",J139,0)</f>
        <v>0</v>
      </c>
      <c r="BJ139" s="13" t="s">
        <v>77</v>
      </c>
      <c r="BK139" s="190">
        <f>ROUND(I139*H139,2)</f>
        <v>0</v>
      </c>
      <c r="BL139" s="13" t="s">
        <v>118</v>
      </c>
      <c r="BM139" s="189" t="s">
        <v>247</v>
      </c>
    </row>
    <row r="140" spans="1:47" s="2" customFormat="1" ht="12">
      <c r="A140" s="34"/>
      <c r="B140" s="35"/>
      <c r="C140" s="36"/>
      <c r="D140" s="191" t="s">
        <v>120</v>
      </c>
      <c r="E140" s="36"/>
      <c r="F140" s="192" t="s">
        <v>244</v>
      </c>
      <c r="G140" s="36"/>
      <c r="H140" s="36"/>
      <c r="I140" s="193"/>
      <c r="J140" s="36"/>
      <c r="K140" s="36"/>
      <c r="L140" s="40"/>
      <c r="M140" s="194"/>
      <c r="N140" s="195"/>
      <c r="O140" s="80"/>
      <c r="P140" s="80"/>
      <c r="Q140" s="80"/>
      <c r="R140" s="80"/>
      <c r="S140" s="80"/>
      <c r="T140" s="81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3" t="s">
        <v>120</v>
      </c>
      <c r="AU140" s="13" t="s">
        <v>69</v>
      </c>
    </row>
    <row r="141" spans="1:63" s="11" customFormat="1" ht="25.9" customHeight="1">
      <c r="A141" s="11"/>
      <c r="B141" s="206"/>
      <c r="C141" s="207"/>
      <c r="D141" s="208" t="s">
        <v>68</v>
      </c>
      <c r="E141" s="209" t="s">
        <v>248</v>
      </c>
      <c r="F141" s="209" t="s">
        <v>249</v>
      </c>
      <c r="G141" s="207"/>
      <c r="H141" s="207"/>
      <c r="I141" s="210"/>
      <c r="J141" s="211">
        <f>BK141</f>
        <v>0</v>
      </c>
      <c r="K141" s="207"/>
      <c r="L141" s="212"/>
      <c r="M141" s="213"/>
      <c r="N141" s="214"/>
      <c r="O141" s="214"/>
      <c r="P141" s="215">
        <f>SUM(P142:P143)</f>
        <v>0</v>
      </c>
      <c r="Q141" s="214"/>
      <c r="R141" s="215">
        <f>SUM(R142:R143)</f>
        <v>0</v>
      </c>
      <c r="S141" s="214"/>
      <c r="T141" s="216">
        <f>SUM(T142:T143)</f>
        <v>0</v>
      </c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R141" s="217" t="s">
        <v>118</v>
      </c>
      <c r="AT141" s="218" t="s">
        <v>68</v>
      </c>
      <c r="AU141" s="218" t="s">
        <v>69</v>
      </c>
      <c r="AY141" s="217" t="s">
        <v>119</v>
      </c>
      <c r="BK141" s="219">
        <f>SUM(BK142:BK143)</f>
        <v>0</v>
      </c>
    </row>
    <row r="142" spans="1:65" s="2" customFormat="1" ht="24.15" customHeight="1">
      <c r="A142" s="34"/>
      <c r="B142" s="35"/>
      <c r="C142" s="178" t="s">
        <v>250</v>
      </c>
      <c r="D142" s="178" t="s">
        <v>113</v>
      </c>
      <c r="E142" s="179" t="s">
        <v>251</v>
      </c>
      <c r="F142" s="180" t="s">
        <v>252</v>
      </c>
      <c r="G142" s="181" t="s">
        <v>116</v>
      </c>
      <c r="H142" s="182">
        <v>112</v>
      </c>
      <c r="I142" s="183"/>
      <c r="J142" s="184">
        <f>ROUND(I142*H142,2)</f>
        <v>0</v>
      </c>
      <c r="K142" s="180" t="s">
        <v>117</v>
      </c>
      <c r="L142" s="40"/>
      <c r="M142" s="185" t="s">
        <v>19</v>
      </c>
      <c r="N142" s="186" t="s">
        <v>40</v>
      </c>
      <c r="O142" s="80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253</v>
      </c>
      <c r="AT142" s="189" t="s">
        <v>113</v>
      </c>
      <c r="AU142" s="189" t="s">
        <v>77</v>
      </c>
      <c r="AY142" s="13" t="s">
        <v>119</v>
      </c>
      <c r="BE142" s="190">
        <f>IF(N142="základní",J142,0)</f>
        <v>0</v>
      </c>
      <c r="BF142" s="190">
        <f>IF(N142="snížená",J142,0)</f>
        <v>0</v>
      </c>
      <c r="BG142" s="190">
        <f>IF(N142="zákl. přenesená",J142,0)</f>
        <v>0</v>
      </c>
      <c r="BH142" s="190">
        <f>IF(N142="sníž. přenesená",J142,0)</f>
        <v>0</v>
      </c>
      <c r="BI142" s="190">
        <f>IF(N142="nulová",J142,0)</f>
        <v>0</v>
      </c>
      <c r="BJ142" s="13" t="s">
        <v>77</v>
      </c>
      <c r="BK142" s="190">
        <f>ROUND(I142*H142,2)</f>
        <v>0</v>
      </c>
      <c r="BL142" s="13" t="s">
        <v>253</v>
      </c>
      <c r="BM142" s="189" t="s">
        <v>254</v>
      </c>
    </row>
    <row r="143" spans="1:47" s="2" customFormat="1" ht="12">
      <c r="A143" s="34"/>
      <c r="B143" s="35"/>
      <c r="C143" s="36"/>
      <c r="D143" s="191" t="s">
        <v>120</v>
      </c>
      <c r="E143" s="36"/>
      <c r="F143" s="192" t="s">
        <v>255</v>
      </c>
      <c r="G143" s="36"/>
      <c r="H143" s="36"/>
      <c r="I143" s="193"/>
      <c r="J143" s="36"/>
      <c r="K143" s="36"/>
      <c r="L143" s="40"/>
      <c r="M143" s="220"/>
      <c r="N143" s="221"/>
      <c r="O143" s="222"/>
      <c r="P143" s="222"/>
      <c r="Q143" s="222"/>
      <c r="R143" s="222"/>
      <c r="S143" s="222"/>
      <c r="T143" s="223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3" t="s">
        <v>120</v>
      </c>
      <c r="AU143" s="13" t="s">
        <v>77</v>
      </c>
    </row>
    <row r="144" spans="1:31" s="2" customFormat="1" ht="6.95" customHeight="1">
      <c r="A144" s="34"/>
      <c r="B144" s="55"/>
      <c r="C144" s="56"/>
      <c r="D144" s="56"/>
      <c r="E144" s="56"/>
      <c r="F144" s="56"/>
      <c r="G144" s="56"/>
      <c r="H144" s="56"/>
      <c r="I144" s="56"/>
      <c r="J144" s="56"/>
      <c r="K144" s="56"/>
      <c r="L144" s="40"/>
      <c r="M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</sheetData>
  <sheetProtection password="CC35" sheet="1" objects="1" scenarios="1" formatColumns="0" formatRows="0" autoFilter="0"/>
  <autoFilter ref="C79:K143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3" t="s">
        <v>82</v>
      </c>
    </row>
    <row r="3" spans="2:46" s="1" customFormat="1" ht="6.95" customHeight="1" hidden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6"/>
      <c r="AT3" s="13" t="s">
        <v>79</v>
      </c>
    </row>
    <row r="4" spans="2:46" s="1" customFormat="1" ht="24.95" customHeight="1" hidden="1">
      <c r="B4" s="16"/>
      <c r="D4" s="126" t="s">
        <v>92</v>
      </c>
      <c r="L4" s="16"/>
      <c r="M4" s="127" t="s">
        <v>10</v>
      </c>
      <c r="AT4" s="13" t="s">
        <v>4</v>
      </c>
    </row>
    <row r="5" spans="2:12" s="1" customFormat="1" ht="6.95" customHeight="1" hidden="1">
      <c r="B5" s="16"/>
      <c r="L5" s="16"/>
    </row>
    <row r="6" spans="2:12" s="1" customFormat="1" ht="12" customHeight="1" hidden="1">
      <c r="B6" s="16"/>
      <c r="D6" s="128" t="s">
        <v>16</v>
      </c>
      <c r="L6" s="16"/>
    </row>
    <row r="7" spans="2:12" s="1" customFormat="1" ht="16.5" customHeight="1" hidden="1">
      <c r="B7" s="16"/>
      <c r="E7" s="129" t="str">
        <f>'Rekapitulace stavby'!K6</f>
        <v>Cyklická údržba trati v úseku Třebovice v Čechách – Hoštejn</v>
      </c>
      <c r="F7" s="128"/>
      <c r="G7" s="128"/>
      <c r="H7" s="128"/>
      <c r="L7" s="16"/>
    </row>
    <row r="8" spans="1:31" s="2" customFormat="1" ht="12" customHeight="1" hidden="1">
      <c r="A8" s="34"/>
      <c r="B8" s="40"/>
      <c r="C8" s="34"/>
      <c r="D8" s="128" t="s">
        <v>93</v>
      </c>
      <c r="E8" s="34"/>
      <c r="F8" s="34"/>
      <c r="G8" s="34"/>
      <c r="H8" s="34"/>
      <c r="I8" s="34"/>
      <c r="J8" s="34"/>
      <c r="K8" s="34"/>
      <c r="L8" s="130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40"/>
      <c r="C9" s="34"/>
      <c r="D9" s="34"/>
      <c r="E9" s="131" t="s">
        <v>256</v>
      </c>
      <c r="F9" s="34"/>
      <c r="G9" s="34"/>
      <c r="H9" s="34"/>
      <c r="I9" s="34"/>
      <c r="J9" s="34"/>
      <c r="K9" s="34"/>
      <c r="L9" s="130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hidden="1">
      <c r="A10" s="34"/>
      <c r="B10" s="40"/>
      <c r="C10" s="34"/>
      <c r="D10" s="34"/>
      <c r="E10" s="34"/>
      <c r="F10" s="34"/>
      <c r="G10" s="34"/>
      <c r="H10" s="34"/>
      <c r="I10" s="34"/>
      <c r="J10" s="34"/>
      <c r="K10" s="34"/>
      <c r="L10" s="130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40"/>
      <c r="C11" s="34"/>
      <c r="D11" s="128" t="s">
        <v>18</v>
      </c>
      <c r="E11" s="34"/>
      <c r="F11" s="132" t="s">
        <v>19</v>
      </c>
      <c r="G11" s="34"/>
      <c r="H11" s="34"/>
      <c r="I11" s="128" t="s">
        <v>20</v>
      </c>
      <c r="J11" s="132" t="s">
        <v>19</v>
      </c>
      <c r="K11" s="34"/>
      <c r="L11" s="130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40"/>
      <c r="C12" s="34"/>
      <c r="D12" s="128" t="s">
        <v>21</v>
      </c>
      <c r="E12" s="34"/>
      <c r="F12" s="132" t="s">
        <v>22</v>
      </c>
      <c r="G12" s="34"/>
      <c r="H12" s="34"/>
      <c r="I12" s="128" t="s">
        <v>23</v>
      </c>
      <c r="J12" s="133" t="str">
        <f>'Rekapitulace stavby'!AN8</f>
        <v>17. 5. 2023</v>
      </c>
      <c r="K12" s="34"/>
      <c r="L12" s="130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 hidden="1">
      <c r="A13" s="34"/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130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40"/>
      <c r="C14" s="34"/>
      <c r="D14" s="128" t="s">
        <v>25</v>
      </c>
      <c r="E14" s="34"/>
      <c r="F14" s="34"/>
      <c r="G14" s="34"/>
      <c r="H14" s="34"/>
      <c r="I14" s="128" t="s">
        <v>26</v>
      </c>
      <c r="J14" s="132" t="str">
        <f>IF('Rekapitulace stavby'!AN10="","",'Rekapitulace stavby'!AN10)</f>
        <v/>
      </c>
      <c r="K14" s="34"/>
      <c r="L14" s="130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40"/>
      <c r="C15" s="34"/>
      <c r="D15" s="34"/>
      <c r="E15" s="132" t="str">
        <f>IF('Rekapitulace stavby'!E11="","",'Rekapitulace stavby'!E11)</f>
        <v xml:space="preserve"> </v>
      </c>
      <c r="F15" s="34"/>
      <c r="G15" s="34"/>
      <c r="H15" s="34"/>
      <c r="I15" s="128" t="s">
        <v>27</v>
      </c>
      <c r="J15" s="132" t="str">
        <f>IF('Rekapitulace stavby'!AN11="","",'Rekapitulace stavby'!AN11)</f>
        <v/>
      </c>
      <c r="K15" s="34"/>
      <c r="L15" s="130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40"/>
      <c r="C16" s="34"/>
      <c r="D16" s="34"/>
      <c r="E16" s="34"/>
      <c r="F16" s="34"/>
      <c r="G16" s="34"/>
      <c r="H16" s="34"/>
      <c r="I16" s="34"/>
      <c r="J16" s="34"/>
      <c r="K16" s="34"/>
      <c r="L16" s="130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40"/>
      <c r="C17" s="34"/>
      <c r="D17" s="128" t="s">
        <v>28</v>
      </c>
      <c r="E17" s="34"/>
      <c r="F17" s="34"/>
      <c r="G17" s="34"/>
      <c r="H17" s="34"/>
      <c r="I17" s="128" t="s">
        <v>26</v>
      </c>
      <c r="J17" s="29" t="str">
        <f>'Rekapitulace stavby'!AN13</f>
        <v>Vyplň údaj</v>
      </c>
      <c r="K17" s="34"/>
      <c r="L17" s="130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40"/>
      <c r="C18" s="34"/>
      <c r="D18" s="34"/>
      <c r="E18" s="29" t="str">
        <f>'Rekapitulace stavby'!E14</f>
        <v>Vyplň údaj</v>
      </c>
      <c r="F18" s="132"/>
      <c r="G18" s="132"/>
      <c r="H18" s="132"/>
      <c r="I18" s="128" t="s">
        <v>27</v>
      </c>
      <c r="J18" s="29" t="str">
        <f>'Rekapitulace stavby'!AN14</f>
        <v>Vyplň údaj</v>
      </c>
      <c r="K18" s="34"/>
      <c r="L18" s="130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40"/>
      <c r="C19" s="34"/>
      <c r="D19" s="34"/>
      <c r="E19" s="34"/>
      <c r="F19" s="34"/>
      <c r="G19" s="34"/>
      <c r="H19" s="34"/>
      <c r="I19" s="34"/>
      <c r="J19" s="34"/>
      <c r="K19" s="34"/>
      <c r="L19" s="130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40"/>
      <c r="C20" s="34"/>
      <c r="D20" s="128" t="s">
        <v>30</v>
      </c>
      <c r="E20" s="34"/>
      <c r="F20" s="34"/>
      <c r="G20" s="34"/>
      <c r="H20" s="34"/>
      <c r="I20" s="128" t="s">
        <v>26</v>
      </c>
      <c r="J20" s="132" t="str">
        <f>IF('Rekapitulace stavby'!AN16="","",'Rekapitulace stavby'!AN16)</f>
        <v/>
      </c>
      <c r="K20" s="34"/>
      <c r="L20" s="130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40"/>
      <c r="C21" s="34"/>
      <c r="D21" s="34"/>
      <c r="E21" s="132" t="str">
        <f>IF('Rekapitulace stavby'!E17="","",'Rekapitulace stavby'!E17)</f>
        <v xml:space="preserve"> </v>
      </c>
      <c r="F21" s="34"/>
      <c r="G21" s="34"/>
      <c r="H21" s="34"/>
      <c r="I21" s="128" t="s">
        <v>27</v>
      </c>
      <c r="J21" s="132" t="str">
        <f>IF('Rekapitulace stavby'!AN17="","",'Rekapitulace stavby'!AN17)</f>
        <v/>
      </c>
      <c r="K21" s="34"/>
      <c r="L21" s="130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130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40"/>
      <c r="C23" s="34"/>
      <c r="D23" s="128" t="s">
        <v>32</v>
      </c>
      <c r="E23" s="34"/>
      <c r="F23" s="34"/>
      <c r="G23" s="34"/>
      <c r="H23" s="34"/>
      <c r="I23" s="128" t="s">
        <v>26</v>
      </c>
      <c r="J23" s="132" t="str">
        <f>IF('Rekapitulace stavby'!AN19="","",'Rekapitulace stavby'!AN19)</f>
        <v/>
      </c>
      <c r="K23" s="34"/>
      <c r="L23" s="130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40"/>
      <c r="C24" s="34"/>
      <c r="D24" s="34"/>
      <c r="E24" s="132" t="str">
        <f>IF('Rekapitulace stavby'!E20="","",'Rekapitulace stavby'!E20)</f>
        <v xml:space="preserve"> </v>
      </c>
      <c r="F24" s="34"/>
      <c r="G24" s="34"/>
      <c r="H24" s="34"/>
      <c r="I24" s="128" t="s">
        <v>27</v>
      </c>
      <c r="J24" s="132" t="str">
        <f>IF('Rekapitulace stavby'!AN20="","",'Rekapitulace stavby'!AN20)</f>
        <v/>
      </c>
      <c r="K24" s="34"/>
      <c r="L24" s="130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40"/>
      <c r="C25" s="34"/>
      <c r="D25" s="34"/>
      <c r="E25" s="34"/>
      <c r="F25" s="34"/>
      <c r="G25" s="34"/>
      <c r="H25" s="34"/>
      <c r="I25" s="34"/>
      <c r="J25" s="34"/>
      <c r="K25" s="34"/>
      <c r="L25" s="130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40"/>
      <c r="C26" s="34"/>
      <c r="D26" s="128" t="s">
        <v>33</v>
      </c>
      <c r="E26" s="34"/>
      <c r="F26" s="34"/>
      <c r="G26" s="34"/>
      <c r="H26" s="34"/>
      <c r="I26" s="34"/>
      <c r="J26" s="34"/>
      <c r="K26" s="34"/>
      <c r="L26" s="130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34"/>
      <c r="B27" s="135"/>
      <c r="C27" s="134"/>
      <c r="D27" s="134"/>
      <c r="E27" s="136" t="s">
        <v>19</v>
      </c>
      <c r="F27" s="136"/>
      <c r="G27" s="136"/>
      <c r="H27" s="136"/>
      <c r="I27" s="134"/>
      <c r="J27" s="134"/>
      <c r="K27" s="134"/>
      <c r="L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s="2" customFormat="1" ht="6.95" customHeight="1" hidden="1">
      <c r="A28" s="34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130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40"/>
      <c r="C29" s="34"/>
      <c r="D29" s="138"/>
      <c r="E29" s="138"/>
      <c r="F29" s="138"/>
      <c r="G29" s="138"/>
      <c r="H29" s="138"/>
      <c r="I29" s="138"/>
      <c r="J29" s="138"/>
      <c r="K29" s="138"/>
      <c r="L29" s="130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 hidden="1">
      <c r="A30" s="34"/>
      <c r="B30" s="40"/>
      <c r="C30" s="34"/>
      <c r="D30" s="139" t="s">
        <v>35</v>
      </c>
      <c r="E30" s="34"/>
      <c r="F30" s="34"/>
      <c r="G30" s="34"/>
      <c r="H30" s="34"/>
      <c r="I30" s="34"/>
      <c r="J30" s="140">
        <f>ROUND(J80,2)</f>
        <v>0</v>
      </c>
      <c r="K30" s="34"/>
      <c r="L30" s="130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40"/>
      <c r="C31" s="34"/>
      <c r="D31" s="138"/>
      <c r="E31" s="138"/>
      <c r="F31" s="138"/>
      <c r="G31" s="138"/>
      <c r="H31" s="138"/>
      <c r="I31" s="138"/>
      <c r="J31" s="138"/>
      <c r="K31" s="138"/>
      <c r="L31" s="130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 hidden="1">
      <c r="A32" s="34"/>
      <c r="B32" s="40"/>
      <c r="C32" s="34"/>
      <c r="D32" s="34"/>
      <c r="E32" s="34"/>
      <c r="F32" s="141" t="s">
        <v>37</v>
      </c>
      <c r="G32" s="34"/>
      <c r="H32" s="34"/>
      <c r="I32" s="141" t="s">
        <v>36</v>
      </c>
      <c r="J32" s="141" t="s">
        <v>38</v>
      </c>
      <c r="K32" s="34"/>
      <c r="L32" s="130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40"/>
      <c r="C33" s="34"/>
      <c r="D33" s="142" t="s">
        <v>39</v>
      </c>
      <c r="E33" s="128" t="s">
        <v>40</v>
      </c>
      <c r="F33" s="143">
        <f>ROUND((SUM(BE80:BE143)),2)</f>
        <v>0</v>
      </c>
      <c r="G33" s="34"/>
      <c r="H33" s="34"/>
      <c r="I33" s="144">
        <v>0.21</v>
      </c>
      <c r="J33" s="143">
        <f>ROUND(((SUM(BE80:BE143))*I33),2)</f>
        <v>0</v>
      </c>
      <c r="K33" s="34"/>
      <c r="L33" s="130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40"/>
      <c r="C34" s="34"/>
      <c r="D34" s="34"/>
      <c r="E34" s="128" t="s">
        <v>41</v>
      </c>
      <c r="F34" s="143">
        <f>ROUND((SUM(BF80:BF143)),2)</f>
        <v>0</v>
      </c>
      <c r="G34" s="34"/>
      <c r="H34" s="34"/>
      <c r="I34" s="144">
        <v>0.15</v>
      </c>
      <c r="J34" s="143">
        <f>ROUND(((SUM(BF80:BF143))*I34),2)</f>
        <v>0</v>
      </c>
      <c r="K34" s="34"/>
      <c r="L34" s="130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40"/>
      <c r="C35" s="34"/>
      <c r="D35" s="34"/>
      <c r="E35" s="128" t="s">
        <v>42</v>
      </c>
      <c r="F35" s="143">
        <f>ROUND((SUM(BG80:BG143)),2)</f>
        <v>0</v>
      </c>
      <c r="G35" s="34"/>
      <c r="H35" s="34"/>
      <c r="I35" s="144">
        <v>0.21</v>
      </c>
      <c r="J35" s="143">
        <f>0</f>
        <v>0</v>
      </c>
      <c r="K35" s="34"/>
      <c r="L35" s="130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40"/>
      <c r="C36" s="34"/>
      <c r="D36" s="34"/>
      <c r="E36" s="128" t="s">
        <v>43</v>
      </c>
      <c r="F36" s="143">
        <f>ROUND((SUM(BH80:BH143)),2)</f>
        <v>0</v>
      </c>
      <c r="G36" s="34"/>
      <c r="H36" s="34"/>
      <c r="I36" s="144">
        <v>0.15</v>
      </c>
      <c r="J36" s="143">
        <f>0</f>
        <v>0</v>
      </c>
      <c r="K36" s="34"/>
      <c r="L36" s="130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40"/>
      <c r="C37" s="34"/>
      <c r="D37" s="34"/>
      <c r="E37" s="128" t="s">
        <v>44</v>
      </c>
      <c r="F37" s="143">
        <f>ROUND((SUM(BI80:BI143)),2)</f>
        <v>0</v>
      </c>
      <c r="G37" s="34"/>
      <c r="H37" s="34"/>
      <c r="I37" s="144">
        <v>0</v>
      </c>
      <c r="J37" s="143">
        <f>0</f>
        <v>0</v>
      </c>
      <c r="K37" s="34"/>
      <c r="L37" s="130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130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 hidden="1">
      <c r="A39" s="34"/>
      <c r="B39" s="40"/>
      <c r="C39" s="145"/>
      <c r="D39" s="146" t="s">
        <v>45</v>
      </c>
      <c r="E39" s="147"/>
      <c r="F39" s="147"/>
      <c r="G39" s="148" t="s">
        <v>46</v>
      </c>
      <c r="H39" s="149" t="s">
        <v>47</v>
      </c>
      <c r="I39" s="147"/>
      <c r="J39" s="150">
        <f>SUM(J30:J37)</f>
        <v>0</v>
      </c>
      <c r="K39" s="151"/>
      <c r="L39" s="130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30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t="12" hidden="1"/>
    <row r="42" ht="12" hidden="1"/>
    <row r="43" ht="12" hidden="1"/>
    <row r="44" spans="1:31" s="2" customFormat="1" ht="6.95" customHeight="1">
      <c r="A44" s="34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30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19" t="s">
        <v>95</v>
      </c>
      <c r="D45" s="36"/>
      <c r="E45" s="36"/>
      <c r="F45" s="36"/>
      <c r="G45" s="36"/>
      <c r="H45" s="36"/>
      <c r="I45" s="36"/>
      <c r="J45" s="36"/>
      <c r="K45" s="36"/>
      <c r="L45" s="130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30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16</v>
      </c>
      <c r="D47" s="36"/>
      <c r="E47" s="36"/>
      <c r="F47" s="36"/>
      <c r="G47" s="36"/>
      <c r="H47" s="36"/>
      <c r="I47" s="36"/>
      <c r="J47" s="36"/>
      <c r="K47" s="36"/>
      <c r="L47" s="130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156" t="str">
        <f>E7</f>
        <v>Cyklická údržba trati v úseku Třebovice v Čechách – Hoštejn</v>
      </c>
      <c r="F48" s="28"/>
      <c r="G48" s="28"/>
      <c r="H48" s="28"/>
      <c r="I48" s="36"/>
      <c r="J48" s="36"/>
      <c r="K48" s="36"/>
      <c r="L48" s="130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93</v>
      </c>
      <c r="D49" s="36"/>
      <c r="E49" s="36"/>
      <c r="F49" s="36"/>
      <c r="G49" s="36"/>
      <c r="H49" s="36"/>
      <c r="I49" s="36"/>
      <c r="J49" s="36"/>
      <c r="K49" s="36"/>
      <c r="L49" s="130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65" t="str">
        <f>E9</f>
        <v>SO 02 - Oprava 2. TK Č. Třebová - Hoštejn</v>
      </c>
      <c r="F50" s="36"/>
      <c r="G50" s="36"/>
      <c r="H50" s="36"/>
      <c r="I50" s="36"/>
      <c r="J50" s="36"/>
      <c r="K50" s="36"/>
      <c r="L50" s="130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30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21</v>
      </c>
      <c r="D52" s="36"/>
      <c r="E52" s="36"/>
      <c r="F52" s="23" t="str">
        <f>F12</f>
        <v xml:space="preserve"> </v>
      </c>
      <c r="G52" s="36"/>
      <c r="H52" s="36"/>
      <c r="I52" s="28" t="s">
        <v>23</v>
      </c>
      <c r="J52" s="68" t="str">
        <f>IF(J12="","",J12)</f>
        <v>17. 5. 2023</v>
      </c>
      <c r="K52" s="36"/>
      <c r="L52" s="130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30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8" t="s">
        <v>25</v>
      </c>
      <c r="D54" s="36"/>
      <c r="E54" s="36"/>
      <c r="F54" s="23" t="str">
        <f>E15</f>
        <v xml:space="preserve"> </v>
      </c>
      <c r="G54" s="36"/>
      <c r="H54" s="36"/>
      <c r="I54" s="28" t="s">
        <v>30</v>
      </c>
      <c r="J54" s="32" t="str">
        <f>E21</f>
        <v xml:space="preserve"> </v>
      </c>
      <c r="K54" s="36"/>
      <c r="L54" s="130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8" t="s">
        <v>28</v>
      </c>
      <c r="D55" s="36"/>
      <c r="E55" s="36"/>
      <c r="F55" s="23" t="str">
        <f>IF(E18="","",E18)</f>
        <v>Vyplň údaj</v>
      </c>
      <c r="G55" s="36"/>
      <c r="H55" s="36"/>
      <c r="I55" s="28" t="s">
        <v>32</v>
      </c>
      <c r="J55" s="32" t="str">
        <f>E24</f>
        <v xml:space="preserve"> </v>
      </c>
      <c r="K55" s="36"/>
      <c r="L55" s="130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30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57" t="s">
        <v>96</v>
      </c>
      <c r="D57" s="158"/>
      <c r="E57" s="158"/>
      <c r="F57" s="158"/>
      <c r="G57" s="158"/>
      <c r="H57" s="158"/>
      <c r="I57" s="158"/>
      <c r="J57" s="159" t="s">
        <v>97</v>
      </c>
      <c r="K57" s="158"/>
      <c r="L57" s="130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30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60" t="s">
        <v>67</v>
      </c>
      <c r="D59" s="36"/>
      <c r="E59" s="36"/>
      <c r="F59" s="36"/>
      <c r="G59" s="36"/>
      <c r="H59" s="36"/>
      <c r="I59" s="36"/>
      <c r="J59" s="98">
        <f>J80</f>
        <v>0</v>
      </c>
      <c r="K59" s="36"/>
      <c r="L59" s="130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3" t="s">
        <v>98</v>
      </c>
    </row>
    <row r="60" spans="1:31" s="9" customFormat="1" ht="24.95" customHeight="1">
      <c r="A60" s="9"/>
      <c r="B60" s="161"/>
      <c r="C60" s="162"/>
      <c r="D60" s="163" t="s">
        <v>99</v>
      </c>
      <c r="E60" s="164"/>
      <c r="F60" s="164"/>
      <c r="G60" s="164"/>
      <c r="H60" s="164"/>
      <c r="I60" s="164"/>
      <c r="J60" s="165">
        <f>J141</f>
        <v>0</v>
      </c>
      <c r="K60" s="162"/>
      <c r="L60" s="16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34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130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6.95" customHeight="1">
      <c r="A62" s="34"/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130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6" spans="1:31" s="2" customFormat="1" ht="6.95" customHeight="1">
      <c r="A66" s="34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130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24.95" customHeight="1">
      <c r="A67" s="34"/>
      <c r="B67" s="35"/>
      <c r="C67" s="19" t="s">
        <v>100</v>
      </c>
      <c r="D67" s="36"/>
      <c r="E67" s="36"/>
      <c r="F67" s="36"/>
      <c r="G67" s="36"/>
      <c r="H67" s="36"/>
      <c r="I67" s="36"/>
      <c r="J67" s="36"/>
      <c r="K67" s="36"/>
      <c r="L67" s="130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>
      <c r="A68" s="34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130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12" customHeight="1">
      <c r="A69" s="34"/>
      <c r="B69" s="35"/>
      <c r="C69" s="28" t="s">
        <v>16</v>
      </c>
      <c r="D69" s="36"/>
      <c r="E69" s="36"/>
      <c r="F69" s="36"/>
      <c r="G69" s="36"/>
      <c r="H69" s="36"/>
      <c r="I69" s="36"/>
      <c r="J69" s="36"/>
      <c r="K69" s="36"/>
      <c r="L69" s="130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6.5" customHeight="1">
      <c r="A70" s="34"/>
      <c r="B70" s="35"/>
      <c r="C70" s="36"/>
      <c r="D70" s="36"/>
      <c r="E70" s="156" t="str">
        <f>E7</f>
        <v>Cyklická údržba trati v úseku Třebovice v Čechách – Hoštejn</v>
      </c>
      <c r="F70" s="28"/>
      <c r="G70" s="28"/>
      <c r="H70" s="28"/>
      <c r="I70" s="36"/>
      <c r="J70" s="36"/>
      <c r="K70" s="36"/>
      <c r="L70" s="130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8" t="s">
        <v>93</v>
      </c>
      <c r="D71" s="36"/>
      <c r="E71" s="36"/>
      <c r="F71" s="36"/>
      <c r="G71" s="36"/>
      <c r="H71" s="36"/>
      <c r="I71" s="36"/>
      <c r="J71" s="36"/>
      <c r="K71" s="36"/>
      <c r="L71" s="130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6"/>
      <c r="D72" s="36"/>
      <c r="E72" s="65" t="str">
        <f>E9</f>
        <v>SO 02 - Oprava 2. TK Č. Třebová - Hoštejn</v>
      </c>
      <c r="F72" s="36"/>
      <c r="G72" s="36"/>
      <c r="H72" s="36"/>
      <c r="I72" s="36"/>
      <c r="J72" s="36"/>
      <c r="K72" s="36"/>
      <c r="L72" s="130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30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8" t="s">
        <v>21</v>
      </c>
      <c r="D74" s="36"/>
      <c r="E74" s="36"/>
      <c r="F74" s="23" t="str">
        <f>F12</f>
        <v xml:space="preserve"> </v>
      </c>
      <c r="G74" s="36"/>
      <c r="H74" s="36"/>
      <c r="I74" s="28" t="s">
        <v>23</v>
      </c>
      <c r="J74" s="68" t="str">
        <f>IF(J12="","",J12)</f>
        <v>17. 5. 2023</v>
      </c>
      <c r="K74" s="36"/>
      <c r="L74" s="130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30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5.15" customHeight="1">
      <c r="A76" s="34"/>
      <c r="B76" s="35"/>
      <c r="C76" s="28" t="s">
        <v>25</v>
      </c>
      <c r="D76" s="36"/>
      <c r="E76" s="36"/>
      <c r="F76" s="23" t="str">
        <f>E15</f>
        <v xml:space="preserve"> </v>
      </c>
      <c r="G76" s="36"/>
      <c r="H76" s="36"/>
      <c r="I76" s="28" t="s">
        <v>30</v>
      </c>
      <c r="J76" s="32" t="str">
        <f>E21</f>
        <v xml:space="preserve"> </v>
      </c>
      <c r="K76" s="36"/>
      <c r="L76" s="130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15" customHeight="1">
      <c r="A77" s="34"/>
      <c r="B77" s="35"/>
      <c r="C77" s="28" t="s">
        <v>28</v>
      </c>
      <c r="D77" s="36"/>
      <c r="E77" s="36"/>
      <c r="F77" s="23" t="str">
        <f>IF(E18="","",E18)</f>
        <v>Vyplň údaj</v>
      </c>
      <c r="G77" s="36"/>
      <c r="H77" s="36"/>
      <c r="I77" s="28" t="s">
        <v>32</v>
      </c>
      <c r="J77" s="32" t="str">
        <f>E24</f>
        <v xml:space="preserve"> </v>
      </c>
      <c r="K77" s="36"/>
      <c r="L77" s="130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0.3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30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10" customFormat="1" ht="29.25" customHeight="1">
      <c r="A79" s="167"/>
      <c r="B79" s="168"/>
      <c r="C79" s="169" t="s">
        <v>101</v>
      </c>
      <c r="D79" s="170" t="s">
        <v>54</v>
      </c>
      <c r="E79" s="170" t="s">
        <v>50</v>
      </c>
      <c r="F79" s="170" t="s">
        <v>51</v>
      </c>
      <c r="G79" s="170" t="s">
        <v>102</v>
      </c>
      <c r="H79" s="170" t="s">
        <v>103</v>
      </c>
      <c r="I79" s="170" t="s">
        <v>104</v>
      </c>
      <c r="J79" s="170" t="s">
        <v>97</v>
      </c>
      <c r="K79" s="171" t="s">
        <v>105</v>
      </c>
      <c r="L79" s="172"/>
      <c r="M79" s="88" t="s">
        <v>19</v>
      </c>
      <c r="N79" s="89" t="s">
        <v>39</v>
      </c>
      <c r="O79" s="89" t="s">
        <v>106</v>
      </c>
      <c r="P79" s="89" t="s">
        <v>107</v>
      </c>
      <c r="Q79" s="89" t="s">
        <v>108</v>
      </c>
      <c r="R79" s="89" t="s">
        <v>109</v>
      </c>
      <c r="S79" s="89" t="s">
        <v>110</v>
      </c>
      <c r="T79" s="90" t="s">
        <v>111</v>
      </c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</row>
    <row r="80" spans="1:63" s="2" customFormat="1" ht="22.8" customHeight="1">
      <c r="A80" s="34"/>
      <c r="B80" s="35"/>
      <c r="C80" s="95" t="s">
        <v>112</v>
      </c>
      <c r="D80" s="36"/>
      <c r="E80" s="36"/>
      <c r="F80" s="36"/>
      <c r="G80" s="36"/>
      <c r="H80" s="36"/>
      <c r="I80" s="36"/>
      <c r="J80" s="173">
        <f>BK80</f>
        <v>0</v>
      </c>
      <c r="K80" s="36"/>
      <c r="L80" s="40"/>
      <c r="M80" s="91"/>
      <c r="N80" s="174"/>
      <c r="O80" s="92"/>
      <c r="P80" s="175">
        <f>P81+SUM(P82:P141)</f>
        <v>0</v>
      </c>
      <c r="Q80" s="92"/>
      <c r="R80" s="175">
        <f>R81+SUM(R82:R141)</f>
        <v>904.0042</v>
      </c>
      <c r="S80" s="92"/>
      <c r="T80" s="176">
        <f>T81+SUM(T82:T141)</f>
        <v>0</v>
      </c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T80" s="13" t="s">
        <v>68</v>
      </c>
      <c r="AU80" s="13" t="s">
        <v>98</v>
      </c>
      <c r="BK80" s="177">
        <f>BK81+SUM(BK82:BK141)</f>
        <v>0</v>
      </c>
    </row>
    <row r="81" spans="1:65" s="2" customFormat="1" ht="24.15" customHeight="1">
      <c r="A81" s="34"/>
      <c r="B81" s="35"/>
      <c r="C81" s="178" t="s">
        <v>77</v>
      </c>
      <c r="D81" s="178" t="s">
        <v>113</v>
      </c>
      <c r="E81" s="179" t="s">
        <v>114</v>
      </c>
      <c r="F81" s="180" t="s">
        <v>115</v>
      </c>
      <c r="G81" s="181" t="s">
        <v>116</v>
      </c>
      <c r="H81" s="182">
        <v>496</v>
      </c>
      <c r="I81" s="183"/>
      <c r="J81" s="184">
        <f>ROUND(I81*H81,2)</f>
        <v>0</v>
      </c>
      <c r="K81" s="180" t="s">
        <v>117</v>
      </c>
      <c r="L81" s="40"/>
      <c r="M81" s="185" t="s">
        <v>19</v>
      </c>
      <c r="N81" s="186" t="s">
        <v>40</v>
      </c>
      <c r="O81" s="80"/>
      <c r="P81" s="187">
        <f>O81*H81</f>
        <v>0</v>
      </c>
      <c r="Q81" s="187">
        <v>0</v>
      </c>
      <c r="R81" s="187">
        <f>Q81*H81</f>
        <v>0</v>
      </c>
      <c r="S81" s="187">
        <v>0</v>
      </c>
      <c r="T81" s="188">
        <f>S81*H81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R81" s="189" t="s">
        <v>118</v>
      </c>
      <c r="AT81" s="189" t="s">
        <v>113</v>
      </c>
      <c r="AU81" s="189" t="s">
        <v>69</v>
      </c>
      <c r="AY81" s="13" t="s">
        <v>119</v>
      </c>
      <c r="BE81" s="190">
        <f>IF(N81="základní",J81,0)</f>
        <v>0</v>
      </c>
      <c r="BF81" s="190">
        <f>IF(N81="snížená",J81,0)</f>
        <v>0</v>
      </c>
      <c r="BG81" s="190">
        <f>IF(N81="zákl. přenesená",J81,0)</f>
        <v>0</v>
      </c>
      <c r="BH81" s="190">
        <f>IF(N81="sníž. přenesená",J81,0)</f>
        <v>0</v>
      </c>
      <c r="BI81" s="190">
        <f>IF(N81="nulová",J81,0)</f>
        <v>0</v>
      </c>
      <c r="BJ81" s="13" t="s">
        <v>77</v>
      </c>
      <c r="BK81" s="190">
        <f>ROUND(I81*H81,2)</f>
        <v>0</v>
      </c>
      <c r="BL81" s="13" t="s">
        <v>118</v>
      </c>
      <c r="BM81" s="189" t="s">
        <v>129</v>
      </c>
    </row>
    <row r="82" spans="1:47" s="2" customFormat="1" ht="12">
      <c r="A82" s="34"/>
      <c r="B82" s="35"/>
      <c r="C82" s="36"/>
      <c r="D82" s="191" t="s">
        <v>120</v>
      </c>
      <c r="E82" s="36"/>
      <c r="F82" s="192" t="s">
        <v>257</v>
      </c>
      <c r="G82" s="36"/>
      <c r="H82" s="36"/>
      <c r="I82" s="193"/>
      <c r="J82" s="36"/>
      <c r="K82" s="36"/>
      <c r="L82" s="40"/>
      <c r="M82" s="194"/>
      <c r="N82" s="195"/>
      <c r="O82" s="80"/>
      <c r="P82" s="80"/>
      <c r="Q82" s="80"/>
      <c r="R82" s="80"/>
      <c r="S82" s="80"/>
      <c r="T82" s="81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3" t="s">
        <v>120</v>
      </c>
      <c r="AU82" s="13" t="s">
        <v>69</v>
      </c>
    </row>
    <row r="83" spans="1:65" s="2" customFormat="1" ht="62.7" customHeight="1">
      <c r="A83" s="34"/>
      <c r="B83" s="35"/>
      <c r="C83" s="178" t="s">
        <v>79</v>
      </c>
      <c r="D83" s="178" t="s">
        <v>113</v>
      </c>
      <c r="E83" s="179" t="s">
        <v>122</v>
      </c>
      <c r="F83" s="180" t="s">
        <v>123</v>
      </c>
      <c r="G83" s="181" t="s">
        <v>124</v>
      </c>
      <c r="H83" s="182">
        <v>12022</v>
      </c>
      <c r="I83" s="183"/>
      <c r="J83" s="184">
        <f>ROUND(I83*H83,2)</f>
        <v>0</v>
      </c>
      <c r="K83" s="180" t="s">
        <v>117</v>
      </c>
      <c r="L83" s="40"/>
      <c r="M83" s="185" t="s">
        <v>19</v>
      </c>
      <c r="N83" s="186" t="s">
        <v>40</v>
      </c>
      <c r="O83" s="80"/>
      <c r="P83" s="187">
        <f>O83*H83</f>
        <v>0</v>
      </c>
      <c r="Q83" s="187">
        <v>0</v>
      </c>
      <c r="R83" s="187">
        <f>Q83*H83</f>
        <v>0</v>
      </c>
      <c r="S83" s="187">
        <v>0</v>
      </c>
      <c r="T83" s="188">
        <f>S83*H83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R83" s="189" t="s">
        <v>118</v>
      </c>
      <c r="AT83" s="189" t="s">
        <v>113</v>
      </c>
      <c r="AU83" s="189" t="s">
        <v>69</v>
      </c>
      <c r="AY83" s="13" t="s">
        <v>119</v>
      </c>
      <c r="BE83" s="190">
        <f>IF(N83="základní",J83,0)</f>
        <v>0</v>
      </c>
      <c r="BF83" s="190">
        <f>IF(N83="snížená",J83,0)</f>
        <v>0</v>
      </c>
      <c r="BG83" s="190">
        <f>IF(N83="zákl. přenesená",J83,0)</f>
        <v>0</v>
      </c>
      <c r="BH83" s="190">
        <f>IF(N83="sníž. přenesená",J83,0)</f>
        <v>0</v>
      </c>
      <c r="BI83" s="190">
        <f>IF(N83="nulová",J83,0)</f>
        <v>0</v>
      </c>
      <c r="BJ83" s="13" t="s">
        <v>77</v>
      </c>
      <c r="BK83" s="190">
        <f>ROUND(I83*H83,2)</f>
        <v>0</v>
      </c>
      <c r="BL83" s="13" t="s">
        <v>118</v>
      </c>
      <c r="BM83" s="189" t="s">
        <v>134</v>
      </c>
    </row>
    <row r="84" spans="1:47" s="2" customFormat="1" ht="12">
      <c r="A84" s="34"/>
      <c r="B84" s="35"/>
      <c r="C84" s="36"/>
      <c r="D84" s="191" t="s">
        <v>120</v>
      </c>
      <c r="E84" s="36"/>
      <c r="F84" s="192" t="s">
        <v>258</v>
      </c>
      <c r="G84" s="36"/>
      <c r="H84" s="36"/>
      <c r="I84" s="193"/>
      <c r="J84" s="36"/>
      <c r="K84" s="36"/>
      <c r="L84" s="40"/>
      <c r="M84" s="194"/>
      <c r="N84" s="195"/>
      <c r="O84" s="80"/>
      <c r="P84" s="80"/>
      <c r="Q84" s="80"/>
      <c r="R84" s="80"/>
      <c r="S84" s="80"/>
      <c r="T84" s="81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3" t="s">
        <v>120</v>
      </c>
      <c r="AU84" s="13" t="s">
        <v>69</v>
      </c>
    </row>
    <row r="85" spans="1:65" s="2" customFormat="1" ht="49.05" customHeight="1">
      <c r="A85" s="34"/>
      <c r="B85" s="35"/>
      <c r="C85" s="178" t="s">
        <v>126</v>
      </c>
      <c r="D85" s="178" t="s">
        <v>113</v>
      </c>
      <c r="E85" s="179" t="s">
        <v>127</v>
      </c>
      <c r="F85" s="180" t="s">
        <v>128</v>
      </c>
      <c r="G85" s="181" t="s">
        <v>124</v>
      </c>
      <c r="H85" s="182">
        <v>97.4</v>
      </c>
      <c r="I85" s="183"/>
      <c r="J85" s="184">
        <f>ROUND(I85*H85,2)</f>
        <v>0</v>
      </c>
      <c r="K85" s="180" t="s">
        <v>117</v>
      </c>
      <c r="L85" s="40"/>
      <c r="M85" s="185" t="s">
        <v>19</v>
      </c>
      <c r="N85" s="186" t="s">
        <v>40</v>
      </c>
      <c r="O85" s="80"/>
      <c r="P85" s="187">
        <f>O85*H85</f>
        <v>0</v>
      </c>
      <c r="Q85" s="187">
        <v>0</v>
      </c>
      <c r="R85" s="187">
        <f>Q85*H85</f>
        <v>0</v>
      </c>
      <c r="S85" s="187">
        <v>0</v>
      </c>
      <c r="T85" s="188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89" t="s">
        <v>118</v>
      </c>
      <c r="AT85" s="189" t="s">
        <v>113</v>
      </c>
      <c r="AU85" s="189" t="s">
        <v>69</v>
      </c>
      <c r="AY85" s="13" t="s">
        <v>119</v>
      </c>
      <c r="BE85" s="190">
        <f>IF(N85="základní",J85,0)</f>
        <v>0</v>
      </c>
      <c r="BF85" s="190">
        <f>IF(N85="snížená",J85,0)</f>
        <v>0</v>
      </c>
      <c r="BG85" s="190">
        <f>IF(N85="zákl. přenesená",J85,0)</f>
        <v>0</v>
      </c>
      <c r="BH85" s="190">
        <f>IF(N85="sníž. přenesená",J85,0)</f>
        <v>0</v>
      </c>
      <c r="BI85" s="190">
        <f>IF(N85="nulová",J85,0)</f>
        <v>0</v>
      </c>
      <c r="BJ85" s="13" t="s">
        <v>77</v>
      </c>
      <c r="BK85" s="190">
        <f>ROUND(I85*H85,2)</f>
        <v>0</v>
      </c>
      <c r="BL85" s="13" t="s">
        <v>118</v>
      </c>
      <c r="BM85" s="189" t="s">
        <v>139</v>
      </c>
    </row>
    <row r="86" spans="1:47" s="2" customFormat="1" ht="12">
      <c r="A86" s="34"/>
      <c r="B86" s="35"/>
      <c r="C86" s="36"/>
      <c r="D86" s="191" t="s">
        <v>120</v>
      </c>
      <c r="E86" s="36"/>
      <c r="F86" s="192" t="s">
        <v>259</v>
      </c>
      <c r="G86" s="36"/>
      <c r="H86" s="36"/>
      <c r="I86" s="193"/>
      <c r="J86" s="36"/>
      <c r="K86" s="36"/>
      <c r="L86" s="40"/>
      <c r="M86" s="194"/>
      <c r="N86" s="195"/>
      <c r="O86" s="80"/>
      <c r="P86" s="80"/>
      <c r="Q86" s="80"/>
      <c r="R86" s="80"/>
      <c r="S86" s="80"/>
      <c r="T86" s="81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3" t="s">
        <v>120</v>
      </c>
      <c r="AU86" s="13" t="s">
        <v>69</v>
      </c>
    </row>
    <row r="87" spans="1:65" s="2" customFormat="1" ht="62.7" customHeight="1">
      <c r="A87" s="34"/>
      <c r="B87" s="35"/>
      <c r="C87" s="178" t="s">
        <v>118</v>
      </c>
      <c r="D87" s="178" t="s">
        <v>113</v>
      </c>
      <c r="E87" s="179" t="s">
        <v>131</v>
      </c>
      <c r="F87" s="180" t="s">
        <v>132</v>
      </c>
      <c r="G87" s="181" t="s">
        <v>133</v>
      </c>
      <c r="H87" s="182">
        <v>728.966</v>
      </c>
      <c r="I87" s="183"/>
      <c r="J87" s="184">
        <f>ROUND(I87*H87,2)</f>
        <v>0</v>
      </c>
      <c r="K87" s="180" t="s">
        <v>117</v>
      </c>
      <c r="L87" s="40"/>
      <c r="M87" s="185" t="s">
        <v>19</v>
      </c>
      <c r="N87" s="186" t="s">
        <v>40</v>
      </c>
      <c r="O87" s="80"/>
      <c r="P87" s="187">
        <f>O87*H87</f>
        <v>0</v>
      </c>
      <c r="Q87" s="187">
        <v>0</v>
      </c>
      <c r="R87" s="187">
        <f>Q87*H87</f>
        <v>0</v>
      </c>
      <c r="S87" s="187">
        <v>0</v>
      </c>
      <c r="T87" s="188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9" t="s">
        <v>118</v>
      </c>
      <c r="AT87" s="189" t="s">
        <v>113</v>
      </c>
      <c r="AU87" s="189" t="s">
        <v>69</v>
      </c>
      <c r="AY87" s="13" t="s">
        <v>119</v>
      </c>
      <c r="BE87" s="190">
        <f>IF(N87="základní",J87,0)</f>
        <v>0</v>
      </c>
      <c r="BF87" s="190">
        <f>IF(N87="snížená",J87,0)</f>
        <v>0</v>
      </c>
      <c r="BG87" s="190">
        <f>IF(N87="zákl. přenesená",J87,0)</f>
        <v>0</v>
      </c>
      <c r="BH87" s="190">
        <f>IF(N87="sníž. přenesená",J87,0)</f>
        <v>0</v>
      </c>
      <c r="BI87" s="190">
        <f>IF(N87="nulová",J87,0)</f>
        <v>0</v>
      </c>
      <c r="BJ87" s="13" t="s">
        <v>77</v>
      </c>
      <c r="BK87" s="190">
        <f>ROUND(I87*H87,2)</f>
        <v>0</v>
      </c>
      <c r="BL87" s="13" t="s">
        <v>118</v>
      </c>
      <c r="BM87" s="189" t="s">
        <v>144</v>
      </c>
    </row>
    <row r="88" spans="1:47" s="2" customFormat="1" ht="12">
      <c r="A88" s="34"/>
      <c r="B88" s="35"/>
      <c r="C88" s="36"/>
      <c r="D88" s="191" t="s">
        <v>120</v>
      </c>
      <c r="E88" s="36"/>
      <c r="F88" s="192" t="s">
        <v>260</v>
      </c>
      <c r="G88" s="36"/>
      <c r="H88" s="36"/>
      <c r="I88" s="193"/>
      <c r="J88" s="36"/>
      <c r="K88" s="36"/>
      <c r="L88" s="40"/>
      <c r="M88" s="194"/>
      <c r="N88" s="195"/>
      <c r="O88" s="80"/>
      <c r="P88" s="80"/>
      <c r="Q88" s="80"/>
      <c r="R88" s="80"/>
      <c r="S88" s="80"/>
      <c r="T88" s="81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3" t="s">
        <v>120</v>
      </c>
      <c r="AU88" s="13" t="s">
        <v>69</v>
      </c>
    </row>
    <row r="89" spans="1:65" s="2" customFormat="1" ht="24.15" customHeight="1">
      <c r="A89" s="34"/>
      <c r="B89" s="35"/>
      <c r="C89" s="178" t="s">
        <v>136</v>
      </c>
      <c r="D89" s="178" t="s">
        <v>113</v>
      </c>
      <c r="E89" s="179" t="s">
        <v>137</v>
      </c>
      <c r="F89" s="180" t="s">
        <v>138</v>
      </c>
      <c r="G89" s="181" t="s">
        <v>133</v>
      </c>
      <c r="H89" s="182">
        <v>721.98</v>
      </c>
      <c r="I89" s="183"/>
      <c r="J89" s="184">
        <f>ROUND(I89*H89,2)</f>
        <v>0</v>
      </c>
      <c r="K89" s="180" t="s">
        <v>117</v>
      </c>
      <c r="L89" s="40"/>
      <c r="M89" s="185" t="s">
        <v>19</v>
      </c>
      <c r="N89" s="186" t="s">
        <v>40</v>
      </c>
      <c r="O89" s="80"/>
      <c r="P89" s="187">
        <f>O89*H89</f>
        <v>0</v>
      </c>
      <c r="Q89" s="187">
        <v>0</v>
      </c>
      <c r="R89" s="187">
        <f>Q89*H89</f>
        <v>0</v>
      </c>
      <c r="S89" s="187">
        <v>0</v>
      </c>
      <c r="T89" s="188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89" t="s">
        <v>118</v>
      </c>
      <c r="AT89" s="189" t="s">
        <v>113</v>
      </c>
      <c r="AU89" s="189" t="s">
        <v>69</v>
      </c>
      <c r="AY89" s="13" t="s">
        <v>119</v>
      </c>
      <c r="BE89" s="190">
        <f>IF(N89="základní",J89,0)</f>
        <v>0</v>
      </c>
      <c r="BF89" s="190">
        <f>IF(N89="snížená",J89,0)</f>
        <v>0</v>
      </c>
      <c r="BG89" s="190">
        <f>IF(N89="zákl. přenesená",J89,0)</f>
        <v>0</v>
      </c>
      <c r="BH89" s="190">
        <f>IF(N89="sníž. přenesená",J89,0)</f>
        <v>0</v>
      </c>
      <c r="BI89" s="190">
        <f>IF(N89="nulová",J89,0)</f>
        <v>0</v>
      </c>
      <c r="BJ89" s="13" t="s">
        <v>77</v>
      </c>
      <c r="BK89" s="190">
        <f>ROUND(I89*H89,2)</f>
        <v>0</v>
      </c>
      <c r="BL89" s="13" t="s">
        <v>118</v>
      </c>
      <c r="BM89" s="189" t="s">
        <v>149</v>
      </c>
    </row>
    <row r="90" spans="1:47" s="2" customFormat="1" ht="12">
      <c r="A90" s="34"/>
      <c r="B90" s="35"/>
      <c r="C90" s="36"/>
      <c r="D90" s="191" t="s">
        <v>120</v>
      </c>
      <c r="E90" s="36"/>
      <c r="F90" s="192" t="s">
        <v>261</v>
      </c>
      <c r="G90" s="36"/>
      <c r="H90" s="36"/>
      <c r="I90" s="193"/>
      <c r="J90" s="36"/>
      <c r="K90" s="36"/>
      <c r="L90" s="40"/>
      <c r="M90" s="194"/>
      <c r="N90" s="195"/>
      <c r="O90" s="80"/>
      <c r="P90" s="80"/>
      <c r="Q90" s="80"/>
      <c r="R90" s="80"/>
      <c r="S90" s="80"/>
      <c r="T90" s="81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3" t="s">
        <v>120</v>
      </c>
      <c r="AU90" s="13" t="s">
        <v>69</v>
      </c>
    </row>
    <row r="91" spans="1:65" s="2" customFormat="1" ht="16.5" customHeight="1">
      <c r="A91" s="34"/>
      <c r="B91" s="35"/>
      <c r="C91" s="196" t="s">
        <v>129</v>
      </c>
      <c r="D91" s="196" t="s">
        <v>141</v>
      </c>
      <c r="E91" s="197" t="s">
        <v>142</v>
      </c>
      <c r="F91" s="198" t="s">
        <v>143</v>
      </c>
      <c r="G91" s="199" t="s">
        <v>116</v>
      </c>
      <c r="H91" s="200">
        <v>19877</v>
      </c>
      <c r="I91" s="201"/>
      <c r="J91" s="202">
        <f>ROUND(I91*H91,2)</f>
        <v>0</v>
      </c>
      <c r="K91" s="198" t="s">
        <v>117</v>
      </c>
      <c r="L91" s="203"/>
      <c r="M91" s="204" t="s">
        <v>19</v>
      </c>
      <c r="N91" s="205" t="s">
        <v>40</v>
      </c>
      <c r="O91" s="80"/>
      <c r="P91" s="187">
        <f>O91*H91</f>
        <v>0</v>
      </c>
      <c r="Q91" s="187">
        <v>2E-05</v>
      </c>
      <c r="R91" s="187">
        <f>Q91*H91</f>
        <v>0.39754000000000006</v>
      </c>
      <c r="S91" s="187">
        <v>0</v>
      </c>
      <c r="T91" s="188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9" t="s">
        <v>134</v>
      </c>
      <c r="AT91" s="189" t="s">
        <v>141</v>
      </c>
      <c r="AU91" s="189" t="s">
        <v>69</v>
      </c>
      <c r="AY91" s="13" t="s">
        <v>119</v>
      </c>
      <c r="BE91" s="190">
        <f>IF(N91="základní",J91,0)</f>
        <v>0</v>
      </c>
      <c r="BF91" s="190">
        <f>IF(N91="snížená",J91,0)</f>
        <v>0</v>
      </c>
      <c r="BG91" s="190">
        <f>IF(N91="zákl. přenesená",J91,0)</f>
        <v>0</v>
      </c>
      <c r="BH91" s="190">
        <f>IF(N91="sníž. přenesená",J91,0)</f>
        <v>0</v>
      </c>
      <c r="BI91" s="190">
        <f>IF(N91="nulová",J91,0)</f>
        <v>0</v>
      </c>
      <c r="BJ91" s="13" t="s">
        <v>77</v>
      </c>
      <c r="BK91" s="190">
        <f>ROUND(I91*H91,2)</f>
        <v>0</v>
      </c>
      <c r="BL91" s="13" t="s">
        <v>118</v>
      </c>
      <c r="BM91" s="189" t="s">
        <v>152</v>
      </c>
    </row>
    <row r="92" spans="1:47" s="2" customFormat="1" ht="12">
      <c r="A92" s="34"/>
      <c r="B92" s="35"/>
      <c r="C92" s="36"/>
      <c r="D92" s="191" t="s">
        <v>120</v>
      </c>
      <c r="E92" s="36"/>
      <c r="F92" s="192" t="s">
        <v>262</v>
      </c>
      <c r="G92" s="36"/>
      <c r="H92" s="36"/>
      <c r="I92" s="193"/>
      <c r="J92" s="36"/>
      <c r="K92" s="36"/>
      <c r="L92" s="40"/>
      <c r="M92" s="194"/>
      <c r="N92" s="195"/>
      <c r="O92" s="80"/>
      <c r="P92" s="80"/>
      <c r="Q92" s="80"/>
      <c r="R92" s="80"/>
      <c r="S92" s="80"/>
      <c r="T92" s="81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3" t="s">
        <v>120</v>
      </c>
      <c r="AU92" s="13" t="s">
        <v>69</v>
      </c>
    </row>
    <row r="93" spans="1:65" s="2" customFormat="1" ht="16.5" customHeight="1">
      <c r="A93" s="34"/>
      <c r="B93" s="35"/>
      <c r="C93" s="196" t="s">
        <v>146</v>
      </c>
      <c r="D93" s="196" t="s">
        <v>141</v>
      </c>
      <c r="E93" s="197" t="s">
        <v>147</v>
      </c>
      <c r="F93" s="198" t="s">
        <v>148</v>
      </c>
      <c r="G93" s="199" t="s">
        <v>116</v>
      </c>
      <c r="H93" s="200">
        <v>20037</v>
      </c>
      <c r="I93" s="201"/>
      <c r="J93" s="202">
        <f>ROUND(I93*H93,2)</f>
        <v>0</v>
      </c>
      <c r="K93" s="198" t="s">
        <v>117</v>
      </c>
      <c r="L93" s="203"/>
      <c r="M93" s="204" t="s">
        <v>19</v>
      </c>
      <c r="N93" s="205" t="s">
        <v>40</v>
      </c>
      <c r="O93" s="80"/>
      <c r="P93" s="187">
        <f>O93*H93</f>
        <v>0</v>
      </c>
      <c r="Q93" s="187">
        <v>0.00018</v>
      </c>
      <c r="R93" s="187">
        <f>Q93*H93</f>
        <v>3.60666</v>
      </c>
      <c r="S93" s="187">
        <v>0</v>
      </c>
      <c r="T93" s="188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9" t="s">
        <v>134</v>
      </c>
      <c r="AT93" s="189" t="s">
        <v>141</v>
      </c>
      <c r="AU93" s="189" t="s">
        <v>69</v>
      </c>
      <c r="AY93" s="13" t="s">
        <v>119</v>
      </c>
      <c r="BE93" s="190">
        <f>IF(N93="základní",J93,0)</f>
        <v>0</v>
      </c>
      <c r="BF93" s="190">
        <f>IF(N93="snížená",J93,0)</f>
        <v>0</v>
      </c>
      <c r="BG93" s="190">
        <f>IF(N93="zákl. přenesená",J93,0)</f>
        <v>0</v>
      </c>
      <c r="BH93" s="190">
        <f>IF(N93="sníž. přenesená",J93,0)</f>
        <v>0</v>
      </c>
      <c r="BI93" s="190">
        <f>IF(N93="nulová",J93,0)</f>
        <v>0</v>
      </c>
      <c r="BJ93" s="13" t="s">
        <v>77</v>
      </c>
      <c r="BK93" s="190">
        <f>ROUND(I93*H93,2)</f>
        <v>0</v>
      </c>
      <c r="BL93" s="13" t="s">
        <v>118</v>
      </c>
      <c r="BM93" s="189" t="s">
        <v>157</v>
      </c>
    </row>
    <row r="94" spans="1:47" s="2" customFormat="1" ht="12">
      <c r="A94" s="34"/>
      <c r="B94" s="35"/>
      <c r="C94" s="36"/>
      <c r="D94" s="191" t="s">
        <v>120</v>
      </c>
      <c r="E94" s="36"/>
      <c r="F94" s="192" t="s">
        <v>263</v>
      </c>
      <c r="G94" s="36"/>
      <c r="H94" s="36"/>
      <c r="I94" s="193"/>
      <c r="J94" s="36"/>
      <c r="K94" s="36"/>
      <c r="L94" s="40"/>
      <c r="M94" s="194"/>
      <c r="N94" s="195"/>
      <c r="O94" s="80"/>
      <c r="P94" s="80"/>
      <c r="Q94" s="80"/>
      <c r="R94" s="80"/>
      <c r="S94" s="80"/>
      <c r="T94" s="81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3" t="s">
        <v>120</v>
      </c>
      <c r="AU94" s="13" t="s">
        <v>69</v>
      </c>
    </row>
    <row r="95" spans="1:65" s="2" customFormat="1" ht="62.7" customHeight="1">
      <c r="A95" s="34"/>
      <c r="B95" s="35"/>
      <c r="C95" s="178" t="s">
        <v>134</v>
      </c>
      <c r="D95" s="178" t="s">
        <v>113</v>
      </c>
      <c r="E95" s="179" t="s">
        <v>150</v>
      </c>
      <c r="F95" s="180" t="s">
        <v>151</v>
      </c>
      <c r="G95" s="181" t="s">
        <v>133</v>
      </c>
      <c r="H95" s="182">
        <v>6.986</v>
      </c>
      <c r="I95" s="183"/>
      <c r="J95" s="184">
        <f>ROUND(I95*H95,2)</f>
        <v>0</v>
      </c>
      <c r="K95" s="180" t="s">
        <v>117</v>
      </c>
      <c r="L95" s="40"/>
      <c r="M95" s="185" t="s">
        <v>19</v>
      </c>
      <c r="N95" s="186" t="s">
        <v>40</v>
      </c>
      <c r="O95" s="80"/>
      <c r="P95" s="187">
        <f>O95*H95</f>
        <v>0</v>
      </c>
      <c r="Q95" s="187">
        <v>0</v>
      </c>
      <c r="R95" s="187">
        <f>Q95*H95</f>
        <v>0</v>
      </c>
      <c r="S95" s="187">
        <v>0</v>
      </c>
      <c r="T95" s="188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9" t="s">
        <v>118</v>
      </c>
      <c r="AT95" s="189" t="s">
        <v>113</v>
      </c>
      <c r="AU95" s="189" t="s">
        <v>69</v>
      </c>
      <c r="AY95" s="13" t="s">
        <v>119</v>
      </c>
      <c r="BE95" s="190">
        <f>IF(N95="základní",J95,0)</f>
        <v>0</v>
      </c>
      <c r="BF95" s="190">
        <f>IF(N95="snížená",J95,0)</f>
        <v>0</v>
      </c>
      <c r="BG95" s="190">
        <f>IF(N95="zákl. přenesená",J95,0)</f>
        <v>0</v>
      </c>
      <c r="BH95" s="190">
        <f>IF(N95="sníž. přenesená",J95,0)</f>
        <v>0</v>
      </c>
      <c r="BI95" s="190">
        <f>IF(N95="nulová",J95,0)</f>
        <v>0</v>
      </c>
      <c r="BJ95" s="13" t="s">
        <v>77</v>
      </c>
      <c r="BK95" s="190">
        <f>ROUND(I95*H95,2)</f>
        <v>0</v>
      </c>
      <c r="BL95" s="13" t="s">
        <v>118</v>
      </c>
      <c r="BM95" s="189" t="s">
        <v>161</v>
      </c>
    </row>
    <row r="96" spans="1:47" s="2" customFormat="1" ht="12">
      <c r="A96" s="34"/>
      <c r="B96" s="35"/>
      <c r="C96" s="36"/>
      <c r="D96" s="191" t="s">
        <v>120</v>
      </c>
      <c r="E96" s="36"/>
      <c r="F96" s="192" t="s">
        <v>264</v>
      </c>
      <c r="G96" s="36"/>
      <c r="H96" s="36"/>
      <c r="I96" s="193"/>
      <c r="J96" s="36"/>
      <c r="K96" s="36"/>
      <c r="L96" s="40"/>
      <c r="M96" s="194"/>
      <c r="N96" s="195"/>
      <c r="O96" s="80"/>
      <c r="P96" s="80"/>
      <c r="Q96" s="80"/>
      <c r="R96" s="80"/>
      <c r="S96" s="80"/>
      <c r="T96" s="81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3" t="s">
        <v>120</v>
      </c>
      <c r="AU96" s="13" t="s">
        <v>69</v>
      </c>
    </row>
    <row r="97" spans="1:65" s="2" customFormat="1" ht="55.5" customHeight="1">
      <c r="A97" s="34"/>
      <c r="B97" s="35"/>
      <c r="C97" s="178" t="s">
        <v>154</v>
      </c>
      <c r="D97" s="178" t="s">
        <v>113</v>
      </c>
      <c r="E97" s="179" t="s">
        <v>155</v>
      </c>
      <c r="F97" s="180" t="s">
        <v>156</v>
      </c>
      <c r="G97" s="181" t="s">
        <v>116</v>
      </c>
      <c r="H97" s="182">
        <v>236</v>
      </c>
      <c r="I97" s="183"/>
      <c r="J97" s="184">
        <f>ROUND(I97*H97,2)</f>
        <v>0</v>
      </c>
      <c r="K97" s="180" t="s">
        <v>117</v>
      </c>
      <c r="L97" s="40"/>
      <c r="M97" s="185" t="s">
        <v>19</v>
      </c>
      <c r="N97" s="186" t="s">
        <v>40</v>
      </c>
      <c r="O97" s="80"/>
      <c r="P97" s="187">
        <f>O97*H97</f>
        <v>0</v>
      </c>
      <c r="Q97" s="187">
        <v>0</v>
      </c>
      <c r="R97" s="187">
        <f>Q97*H97</f>
        <v>0</v>
      </c>
      <c r="S97" s="187">
        <v>0</v>
      </c>
      <c r="T97" s="188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9" t="s">
        <v>118</v>
      </c>
      <c r="AT97" s="189" t="s">
        <v>113</v>
      </c>
      <c r="AU97" s="189" t="s">
        <v>69</v>
      </c>
      <c r="AY97" s="13" t="s">
        <v>119</v>
      </c>
      <c r="BE97" s="190">
        <f>IF(N97="základní",J97,0)</f>
        <v>0</v>
      </c>
      <c r="BF97" s="190">
        <f>IF(N97="snížená",J97,0)</f>
        <v>0</v>
      </c>
      <c r="BG97" s="190">
        <f>IF(N97="zákl. přenesená",J97,0)</f>
        <v>0</v>
      </c>
      <c r="BH97" s="190">
        <f>IF(N97="sníž. přenesená",J97,0)</f>
        <v>0</v>
      </c>
      <c r="BI97" s="190">
        <f>IF(N97="nulová",J97,0)</f>
        <v>0</v>
      </c>
      <c r="BJ97" s="13" t="s">
        <v>77</v>
      </c>
      <c r="BK97" s="190">
        <f>ROUND(I97*H97,2)</f>
        <v>0</v>
      </c>
      <c r="BL97" s="13" t="s">
        <v>118</v>
      </c>
      <c r="BM97" s="189" t="s">
        <v>166</v>
      </c>
    </row>
    <row r="98" spans="1:47" s="2" customFormat="1" ht="12">
      <c r="A98" s="34"/>
      <c r="B98" s="35"/>
      <c r="C98" s="36"/>
      <c r="D98" s="191" t="s">
        <v>120</v>
      </c>
      <c r="E98" s="36"/>
      <c r="F98" s="192" t="s">
        <v>265</v>
      </c>
      <c r="G98" s="36"/>
      <c r="H98" s="36"/>
      <c r="I98" s="193"/>
      <c r="J98" s="36"/>
      <c r="K98" s="36"/>
      <c r="L98" s="40"/>
      <c r="M98" s="194"/>
      <c r="N98" s="195"/>
      <c r="O98" s="80"/>
      <c r="P98" s="80"/>
      <c r="Q98" s="80"/>
      <c r="R98" s="80"/>
      <c r="S98" s="80"/>
      <c r="T98" s="81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3" t="s">
        <v>120</v>
      </c>
      <c r="AU98" s="13" t="s">
        <v>69</v>
      </c>
    </row>
    <row r="99" spans="1:65" s="2" customFormat="1" ht="49.05" customHeight="1">
      <c r="A99" s="34"/>
      <c r="B99" s="35"/>
      <c r="C99" s="178" t="s">
        <v>139</v>
      </c>
      <c r="D99" s="178" t="s">
        <v>113</v>
      </c>
      <c r="E99" s="179" t="s">
        <v>159</v>
      </c>
      <c r="F99" s="180" t="s">
        <v>160</v>
      </c>
      <c r="G99" s="181" t="s">
        <v>116</v>
      </c>
      <c r="H99" s="182">
        <v>54</v>
      </c>
      <c r="I99" s="183"/>
      <c r="J99" s="184">
        <f>ROUND(I99*H99,2)</f>
        <v>0</v>
      </c>
      <c r="K99" s="180" t="s">
        <v>117</v>
      </c>
      <c r="L99" s="40"/>
      <c r="M99" s="185" t="s">
        <v>19</v>
      </c>
      <c r="N99" s="186" t="s">
        <v>40</v>
      </c>
      <c r="O99" s="80"/>
      <c r="P99" s="187">
        <f>O99*H99</f>
        <v>0</v>
      </c>
      <c r="Q99" s="187">
        <v>0</v>
      </c>
      <c r="R99" s="187">
        <f>Q99*H99</f>
        <v>0</v>
      </c>
      <c r="S99" s="187">
        <v>0</v>
      </c>
      <c r="T99" s="188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9" t="s">
        <v>118</v>
      </c>
      <c r="AT99" s="189" t="s">
        <v>113</v>
      </c>
      <c r="AU99" s="189" t="s">
        <v>69</v>
      </c>
      <c r="AY99" s="13" t="s">
        <v>119</v>
      </c>
      <c r="BE99" s="190">
        <f>IF(N99="základní",J99,0)</f>
        <v>0</v>
      </c>
      <c r="BF99" s="190">
        <f>IF(N99="snížená",J99,0)</f>
        <v>0</v>
      </c>
      <c r="BG99" s="190">
        <f>IF(N99="zákl. přenesená",J99,0)</f>
        <v>0</v>
      </c>
      <c r="BH99" s="190">
        <f>IF(N99="sníž. přenesená",J99,0)</f>
        <v>0</v>
      </c>
      <c r="BI99" s="190">
        <f>IF(N99="nulová",J99,0)</f>
        <v>0</v>
      </c>
      <c r="BJ99" s="13" t="s">
        <v>77</v>
      </c>
      <c r="BK99" s="190">
        <f>ROUND(I99*H99,2)</f>
        <v>0</v>
      </c>
      <c r="BL99" s="13" t="s">
        <v>118</v>
      </c>
      <c r="BM99" s="189" t="s">
        <v>170</v>
      </c>
    </row>
    <row r="100" spans="1:47" s="2" customFormat="1" ht="12">
      <c r="A100" s="34"/>
      <c r="B100" s="35"/>
      <c r="C100" s="36"/>
      <c r="D100" s="191" t="s">
        <v>120</v>
      </c>
      <c r="E100" s="36"/>
      <c r="F100" s="192" t="s">
        <v>266</v>
      </c>
      <c r="G100" s="36"/>
      <c r="H100" s="36"/>
      <c r="I100" s="193"/>
      <c r="J100" s="36"/>
      <c r="K100" s="36"/>
      <c r="L100" s="40"/>
      <c r="M100" s="194"/>
      <c r="N100" s="195"/>
      <c r="O100" s="80"/>
      <c r="P100" s="80"/>
      <c r="Q100" s="80"/>
      <c r="R100" s="80"/>
      <c r="S100" s="80"/>
      <c r="T100" s="81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3" t="s">
        <v>120</v>
      </c>
      <c r="AU100" s="13" t="s">
        <v>69</v>
      </c>
    </row>
    <row r="101" spans="1:65" s="2" customFormat="1" ht="49.05" customHeight="1">
      <c r="A101" s="34"/>
      <c r="B101" s="35"/>
      <c r="C101" s="178" t="s">
        <v>163</v>
      </c>
      <c r="D101" s="178" t="s">
        <v>113</v>
      </c>
      <c r="E101" s="179" t="s">
        <v>164</v>
      </c>
      <c r="F101" s="180" t="s">
        <v>165</v>
      </c>
      <c r="G101" s="181" t="s">
        <v>124</v>
      </c>
      <c r="H101" s="182">
        <v>20982</v>
      </c>
      <c r="I101" s="183"/>
      <c r="J101" s="184">
        <f>ROUND(I101*H101,2)</f>
        <v>0</v>
      </c>
      <c r="K101" s="180" t="s">
        <v>117</v>
      </c>
      <c r="L101" s="40"/>
      <c r="M101" s="185" t="s">
        <v>19</v>
      </c>
      <c r="N101" s="186" t="s">
        <v>40</v>
      </c>
      <c r="O101" s="80"/>
      <c r="P101" s="187">
        <f>O101*H101</f>
        <v>0</v>
      </c>
      <c r="Q101" s="187">
        <v>0</v>
      </c>
      <c r="R101" s="187">
        <f>Q101*H101</f>
        <v>0</v>
      </c>
      <c r="S101" s="187">
        <v>0</v>
      </c>
      <c r="T101" s="188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9" t="s">
        <v>118</v>
      </c>
      <c r="AT101" s="189" t="s">
        <v>113</v>
      </c>
      <c r="AU101" s="189" t="s">
        <v>69</v>
      </c>
      <c r="AY101" s="13" t="s">
        <v>119</v>
      </c>
      <c r="BE101" s="190">
        <f>IF(N101="základní",J101,0)</f>
        <v>0</v>
      </c>
      <c r="BF101" s="190">
        <f>IF(N101="snížená",J101,0)</f>
        <v>0</v>
      </c>
      <c r="BG101" s="190">
        <f>IF(N101="zákl. přenesená",J101,0)</f>
        <v>0</v>
      </c>
      <c r="BH101" s="190">
        <f>IF(N101="sníž. přenesená",J101,0)</f>
        <v>0</v>
      </c>
      <c r="BI101" s="190">
        <f>IF(N101="nulová",J101,0)</f>
        <v>0</v>
      </c>
      <c r="BJ101" s="13" t="s">
        <v>77</v>
      </c>
      <c r="BK101" s="190">
        <f>ROUND(I101*H101,2)</f>
        <v>0</v>
      </c>
      <c r="BL101" s="13" t="s">
        <v>118</v>
      </c>
      <c r="BM101" s="189" t="s">
        <v>174</v>
      </c>
    </row>
    <row r="102" spans="1:47" s="2" customFormat="1" ht="12">
      <c r="A102" s="34"/>
      <c r="B102" s="35"/>
      <c r="C102" s="36"/>
      <c r="D102" s="191" t="s">
        <v>120</v>
      </c>
      <c r="E102" s="36"/>
      <c r="F102" s="192" t="s">
        <v>267</v>
      </c>
      <c r="G102" s="36"/>
      <c r="H102" s="36"/>
      <c r="I102" s="193"/>
      <c r="J102" s="36"/>
      <c r="K102" s="36"/>
      <c r="L102" s="40"/>
      <c r="M102" s="194"/>
      <c r="N102" s="195"/>
      <c r="O102" s="80"/>
      <c r="P102" s="80"/>
      <c r="Q102" s="80"/>
      <c r="R102" s="80"/>
      <c r="S102" s="80"/>
      <c r="T102" s="81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3" t="s">
        <v>120</v>
      </c>
      <c r="AU102" s="13" t="s">
        <v>69</v>
      </c>
    </row>
    <row r="103" spans="1:65" s="2" customFormat="1" ht="49.05" customHeight="1">
      <c r="A103" s="34"/>
      <c r="B103" s="35"/>
      <c r="C103" s="178" t="s">
        <v>144</v>
      </c>
      <c r="D103" s="178" t="s">
        <v>113</v>
      </c>
      <c r="E103" s="179" t="s">
        <v>168</v>
      </c>
      <c r="F103" s="180" t="s">
        <v>169</v>
      </c>
      <c r="G103" s="181" t="s">
        <v>124</v>
      </c>
      <c r="H103" s="182">
        <v>20982</v>
      </c>
      <c r="I103" s="183"/>
      <c r="J103" s="184">
        <f>ROUND(I103*H103,2)</f>
        <v>0</v>
      </c>
      <c r="K103" s="180" t="s">
        <v>117</v>
      </c>
      <c r="L103" s="40"/>
      <c r="M103" s="185" t="s">
        <v>19</v>
      </c>
      <c r="N103" s="186" t="s">
        <v>40</v>
      </c>
      <c r="O103" s="80"/>
      <c r="P103" s="187">
        <f>O103*H103</f>
        <v>0</v>
      </c>
      <c r="Q103" s="187">
        <v>0</v>
      </c>
      <c r="R103" s="187">
        <f>Q103*H103</f>
        <v>0</v>
      </c>
      <c r="S103" s="187">
        <v>0</v>
      </c>
      <c r="T103" s="188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9" t="s">
        <v>118</v>
      </c>
      <c r="AT103" s="189" t="s">
        <v>113</v>
      </c>
      <c r="AU103" s="189" t="s">
        <v>69</v>
      </c>
      <c r="AY103" s="13" t="s">
        <v>119</v>
      </c>
      <c r="BE103" s="190">
        <f>IF(N103="základní",J103,0)</f>
        <v>0</v>
      </c>
      <c r="BF103" s="190">
        <f>IF(N103="snížená",J103,0)</f>
        <v>0</v>
      </c>
      <c r="BG103" s="190">
        <f>IF(N103="zákl. přenesená",J103,0)</f>
        <v>0</v>
      </c>
      <c r="BH103" s="190">
        <f>IF(N103="sníž. přenesená",J103,0)</f>
        <v>0</v>
      </c>
      <c r="BI103" s="190">
        <f>IF(N103="nulová",J103,0)</f>
        <v>0</v>
      </c>
      <c r="BJ103" s="13" t="s">
        <v>77</v>
      </c>
      <c r="BK103" s="190">
        <f>ROUND(I103*H103,2)</f>
        <v>0</v>
      </c>
      <c r="BL103" s="13" t="s">
        <v>118</v>
      </c>
      <c r="BM103" s="189" t="s">
        <v>179</v>
      </c>
    </row>
    <row r="104" spans="1:47" s="2" customFormat="1" ht="12">
      <c r="A104" s="34"/>
      <c r="B104" s="35"/>
      <c r="C104" s="36"/>
      <c r="D104" s="191" t="s">
        <v>120</v>
      </c>
      <c r="E104" s="36"/>
      <c r="F104" s="192" t="s">
        <v>267</v>
      </c>
      <c r="G104" s="36"/>
      <c r="H104" s="36"/>
      <c r="I104" s="193"/>
      <c r="J104" s="36"/>
      <c r="K104" s="36"/>
      <c r="L104" s="40"/>
      <c r="M104" s="194"/>
      <c r="N104" s="195"/>
      <c r="O104" s="80"/>
      <c r="P104" s="80"/>
      <c r="Q104" s="80"/>
      <c r="R104" s="80"/>
      <c r="S104" s="80"/>
      <c r="T104" s="81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3" t="s">
        <v>120</v>
      </c>
      <c r="AU104" s="13" t="s">
        <v>69</v>
      </c>
    </row>
    <row r="105" spans="1:65" s="2" customFormat="1" ht="78" customHeight="1">
      <c r="A105" s="34"/>
      <c r="B105" s="35"/>
      <c r="C105" s="178" t="s">
        <v>171</v>
      </c>
      <c r="D105" s="178" t="s">
        <v>113</v>
      </c>
      <c r="E105" s="179" t="s">
        <v>172</v>
      </c>
      <c r="F105" s="180" t="s">
        <v>173</v>
      </c>
      <c r="G105" s="181" t="s">
        <v>124</v>
      </c>
      <c r="H105" s="182">
        <v>13092</v>
      </c>
      <c r="I105" s="183"/>
      <c r="J105" s="184">
        <f>ROUND(I105*H105,2)</f>
        <v>0</v>
      </c>
      <c r="K105" s="180" t="s">
        <v>117</v>
      </c>
      <c r="L105" s="40"/>
      <c r="M105" s="185" t="s">
        <v>19</v>
      </c>
      <c r="N105" s="186" t="s">
        <v>40</v>
      </c>
      <c r="O105" s="80"/>
      <c r="P105" s="187">
        <f>O105*H105</f>
        <v>0</v>
      </c>
      <c r="Q105" s="187">
        <v>0</v>
      </c>
      <c r="R105" s="187">
        <f>Q105*H105</f>
        <v>0</v>
      </c>
      <c r="S105" s="187">
        <v>0</v>
      </c>
      <c r="T105" s="188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9" t="s">
        <v>118</v>
      </c>
      <c r="AT105" s="189" t="s">
        <v>113</v>
      </c>
      <c r="AU105" s="189" t="s">
        <v>69</v>
      </c>
      <c r="AY105" s="13" t="s">
        <v>119</v>
      </c>
      <c r="BE105" s="190">
        <f>IF(N105="základní",J105,0)</f>
        <v>0</v>
      </c>
      <c r="BF105" s="190">
        <f>IF(N105="snížená",J105,0)</f>
        <v>0</v>
      </c>
      <c r="BG105" s="190">
        <f>IF(N105="zákl. přenesená",J105,0)</f>
        <v>0</v>
      </c>
      <c r="BH105" s="190">
        <f>IF(N105="sníž. přenesená",J105,0)</f>
        <v>0</v>
      </c>
      <c r="BI105" s="190">
        <f>IF(N105="nulová",J105,0)</f>
        <v>0</v>
      </c>
      <c r="BJ105" s="13" t="s">
        <v>77</v>
      </c>
      <c r="BK105" s="190">
        <f>ROUND(I105*H105,2)</f>
        <v>0</v>
      </c>
      <c r="BL105" s="13" t="s">
        <v>118</v>
      </c>
      <c r="BM105" s="189" t="s">
        <v>183</v>
      </c>
    </row>
    <row r="106" spans="1:47" s="2" customFormat="1" ht="12">
      <c r="A106" s="34"/>
      <c r="B106" s="35"/>
      <c r="C106" s="36"/>
      <c r="D106" s="191" t="s">
        <v>120</v>
      </c>
      <c r="E106" s="36"/>
      <c r="F106" s="192" t="s">
        <v>268</v>
      </c>
      <c r="G106" s="36"/>
      <c r="H106" s="36"/>
      <c r="I106" s="193"/>
      <c r="J106" s="36"/>
      <c r="K106" s="36"/>
      <c r="L106" s="40"/>
      <c r="M106" s="194"/>
      <c r="N106" s="195"/>
      <c r="O106" s="80"/>
      <c r="P106" s="80"/>
      <c r="Q106" s="80"/>
      <c r="R106" s="80"/>
      <c r="S106" s="80"/>
      <c r="T106" s="81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3" t="s">
        <v>120</v>
      </c>
      <c r="AU106" s="13" t="s">
        <v>69</v>
      </c>
    </row>
    <row r="107" spans="1:65" s="2" customFormat="1" ht="66.75" customHeight="1">
      <c r="A107" s="34"/>
      <c r="B107" s="35"/>
      <c r="C107" s="178" t="s">
        <v>149</v>
      </c>
      <c r="D107" s="178" t="s">
        <v>113</v>
      </c>
      <c r="E107" s="179" t="s">
        <v>176</v>
      </c>
      <c r="F107" s="180" t="s">
        <v>177</v>
      </c>
      <c r="G107" s="181" t="s">
        <v>178</v>
      </c>
      <c r="H107" s="182">
        <v>11.416</v>
      </c>
      <c r="I107" s="183"/>
      <c r="J107" s="184">
        <f>ROUND(I107*H107,2)</f>
        <v>0</v>
      </c>
      <c r="K107" s="180" t="s">
        <v>117</v>
      </c>
      <c r="L107" s="40"/>
      <c r="M107" s="185" t="s">
        <v>19</v>
      </c>
      <c r="N107" s="186" t="s">
        <v>40</v>
      </c>
      <c r="O107" s="80"/>
      <c r="P107" s="187">
        <f>O107*H107</f>
        <v>0</v>
      </c>
      <c r="Q107" s="187">
        <v>0</v>
      </c>
      <c r="R107" s="187">
        <f>Q107*H107</f>
        <v>0</v>
      </c>
      <c r="S107" s="187">
        <v>0</v>
      </c>
      <c r="T107" s="188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9" t="s">
        <v>118</v>
      </c>
      <c r="AT107" s="189" t="s">
        <v>113</v>
      </c>
      <c r="AU107" s="189" t="s">
        <v>69</v>
      </c>
      <c r="AY107" s="13" t="s">
        <v>119</v>
      </c>
      <c r="BE107" s="190">
        <f>IF(N107="základní",J107,0)</f>
        <v>0</v>
      </c>
      <c r="BF107" s="190">
        <f>IF(N107="snížená",J107,0)</f>
        <v>0</v>
      </c>
      <c r="BG107" s="190">
        <f>IF(N107="zákl. přenesená",J107,0)</f>
        <v>0</v>
      </c>
      <c r="BH107" s="190">
        <f>IF(N107="sníž. přenesená",J107,0)</f>
        <v>0</v>
      </c>
      <c r="BI107" s="190">
        <f>IF(N107="nulová",J107,0)</f>
        <v>0</v>
      </c>
      <c r="BJ107" s="13" t="s">
        <v>77</v>
      </c>
      <c r="BK107" s="190">
        <f>ROUND(I107*H107,2)</f>
        <v>0</v>
      </c>
      <c r="BL107" s="13" t="s">
        <v>118</v>
      </c>
      <c r="BM107" s="189" t="s">
        <v>188</v>
      </c>
    </row>
    <row r="108" spans="1:47" s="2" customFormat="1" ht="12">
      <c r="A108" s="34"/>
      <c r="B108" s="35"/>
      <c r="C108" s="36"/>
      <c r="D108" s="191" t="s">
        <v>120</v>
      </c>
      <c r="E108" s="36"/>
      <c r="F108" s="192" t="s">
        <v>269</v>
      </c>
      <c r="G108" s="36"/>
      <c r="H108" s="36"/>
      <c r="I108" s="193"/>
      <c r="J108" s="36"/>
      <c r="K108" s="36"/>
      <c r="L108" s="40"/>
      <c r="M108" s="194"/>
      <c r="N108" s="195"/>
      <c r="O108" s="80"/>
      <c r="P108" s="80"/>
      <c r="Q108" s="80"/>
      <c r="R108" s="80"/>
      <c r="S108" s="80"/>
      <c r="T108" s="81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3" t="s">
        <v>120</v>
      </c>
      <c r="AU108" s="13" t="s">
        <v>69</v>
      </c>
    </row>
    <row r="109" spans="1:65" s="2" customFormat="1" ht="62.7" customHeight="1">
      <c r="A109" s="34"/>
      <c r="B109" s="35"/>
      <c r="C109" s="178" t="s">
        <v>8</v>
      </c>
      <c r="D109" s="178" t="s">
        <v>113</v>
      </c>
      <c r="E109" s="179" t="s">
        <v>181</v>
      </c>
      <c r="F109" s="180" t="s">
        <v>182</v>
      </c>
      <c r="G109" s="181" t="s">
        <v>124</v>
      </c>
      <c r="H109" s="182">
        <v>320</v>
      </c>
      <c r="I109" s="183"/>
      <c r="J109" s="184">
        <f>ROUND(I109*H109,2)</f>
        <v>0</v>
      </c>
      <c r="K109" s="180" t="s">
        <v>117</v>
      </c>
      <c r="L109" s="40"/>
      <c r="M109" s="185" t="s">
        <v>19</v>
      </c>
      <c r="N109" s="186" t="s">
        <v>40</v>
      </c>
      <c r="O109" s="80"/>
      <c r="P109" s="187">
        <f>O109*H109</f>
        <v>0</v>
      </c>
      <c r="Q109" s="187">
        <v>0</v>
      </c>
      <c r="R109" s="187">
        <f>Q109*H109</f>
        <v>0</v>
      </c>
      <c r="S109" s="187">
        <v>0</v>
      </c>
      <c r="T109" s="188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9" t="s">
        <v>118</v>
      </c>
      <c r="AT109" s="189" t="s">
        <v>113</v>
      </c>
      <c r="AU109" s="189" t="s">
        <v>69</v>
      </c>
      <c r="AY109" s="13" t="s">
        <v>119</v>
      </c>
      <c r="BE109" s="190">
        <f>IF(N109="základní",J109,0)</f>
        <v>0</v>
      </c>
      <c r="BF109" s="190">
        <f>IF(N109="snížená",J109,0)</f>
        <v>0</v>
      </c>
      <c r="BG109" s="190">
        <f>IF(N109="zákl. přenesená",J109,0)</f>
        <v>0</v>
      </c>
      <c r="BH109" s="190">
        <f>IF(N109="sníž. přenesená",J109,0)</f>
        <v>0</v>
      </c>
      <c r="BI109" s="190">
        <f>IF(N109="nulová",J109,0)</f>
        <v>0</v>
      </c>
      <c r="BJ109" s="13" t="s">
        <v>77</v>
      </c>
      <c r="BK109" s="190">
        <f>ROUND(I109*H109,2)</f>
        <v>0</v>
      </c>
      <c r="BL109" s="13" t="s">
        <v>118</v>
      </c>
      <c r="BM109" s="189" t="s">
        <v>193</v>
      </c>
    </row>
    <row r="110" spans="1:47" s="2" customFormat="1" ht="12">
      <c r="A110" s="34"/>
      <c r="B110" s="35"/>
      <c r="C110" s="36"/>
      <c r="D110" s="191" t="s">
        <v>120</v>
      </c>
      <c r="E110" s="36"/>
      <c r="F110" s="192" t="s">
        <v>270</v>
      </c>
      <c r="G110" s="36"/>
      <c r="H110" s="36"/>
      <c r="I110" s="193"/>
      <c r="J110" s="36"/>
      <c r="K110" s="36"/>
      <c r="L110" s="40"/>
      <c r="M110" s="194"/>
      <c r="N110" s="195"/>
      <c r="O110" s="80"/>
      <c r="P110" s="80"/>
      <c r="Q110" s="80"/>
      <c r="R110" s="80"/>
      <c r="S110" s="80"/>
      <c r="T110" s="81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3" t="s">
        <v>120</v>
      </c>
      <c r="AU110" s="13" t="s">
        <v>69</v>
      </c>
    </row>
    <row r="111" spans="1:65" s="2" customFormat="1" ht="37.8" customHeight="1">
      <c r="A111" s="34"/>
      <c r="B111" s="35"/>
      <c r="C111" s="178" t="s">
        <v>152</v>
      </c>
      <c r="D111" s="178" t="s">
        <v>113</v>
      </c>
      <c r="E111" s="179" t="s">
        <v>185</v>
      </c>
      <c r="F111" s="180" t="s">
        <v>186</v>
      </c>
      <c r="G111" s="181" t="s">
        <v>187</v>
      </c>
      <c r="H111" s="182">
        <v>420</v>
      </c>
      <c r="I111" s="183"/>
      <c r="J111" s="184">
        <f>ROUND(I111*H111,2)</f>
        <v>0</v>
      </c>
      <c r="K111" s="180" t="s">
        <v>117</v>
      </c>
      <c r="L111" s="40"/>
      <c r="M111" s="185" t="s">
        <v>19</v>
      </c>
      <c r="N111" s="186" t="s">
        <v>40</v>
      </c>
      <c r="O111" s="80"/>
      <c r="P111" s="187">
        <f>O111*H111</f>
        <v>0</v>
      </c>
      <c r="Q111" s="187">
        <v>0</v>
      </c>
      <c r="R111" s="187">
        <f>Q111*H111</f>
        <v>0</v>
      </c>
      <c r="S111" s="187">
        <v>0</v>
      </c>
      <c r="T111" s="188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9" t="s">
        <v>118</v>
      </c>
      <c r="AT111" s="189" t="s">
        <v>113</v>
      </c>
      <c r="AU111" s="189" t="s">
        <v>69</v>
      </c>
      <c r="AY111" s="13" t="s">
        <v>119</v>
      </c>
      <c r="BE111" s="190">
        <f>IF(N111="základní",J111,0)</f>
        <v>0</v>
      </c>
      <c r="BF111" s="190">
        <f>IF(N111="snížená",J111,0)</f>
        <v>0</v>
      </c>
      <c r="BG111" s="190">
        <f>IF(N111="zákl. přenesená",J111,0)</f>
        <v>0</v>
      </c>
      <c r="BH111" s="190">
        <f>IF(N111="sníž. přenesená",J111,0)</f>
        <v>0</v>
      </c>
      <c r="BI111" s="190">
        <f>IF(N111="nulová",J111,0)</f>
        <v>0</v>
      </c>
      <c r="BJ111" s="13" t="s">
        <v>77</v>
      </c>
      <c r="BK111" s="190">
        <f>ROUND(I111*H111,2)</f>
        <v>0</v>
      </c>
      <c r="BL111" s="13" t="s">
        <v>118</v>
      </c>
      <c r="BM111" s="189" t="s">
        <v>197</v>
      </c>
    </row>
    <row r="112" spans="1:47" s="2" customFormat="1" ht="12">
      <c r="A112" s="34"/>
      <c r="B112" s="35"/>
      <c r="C112" s="36"/>
      <c r="D112" s="191" t="s">
        <v>120</v>
      </c>
      <c r="E112" s="36"/>
      <c r="F112" s="192" t="s">
        <v>189</v>
      </c>
      <c r="G112" s="36"/>
      <c r="H112" s="36"/>
      <c r="I112" s="193"/>
      <c r="J112" s="36"/>
      <c r="K112" s="36"/>
      <c r="L112" s="40"/>
      <c r="M112" s="194"/>
      <c r="N112" s="195"/>
      <c r="O112" s="80"/>
      <c r="P112" s="80"/>
      <c r="Q112" s="80"/>
      <c r="R112" s="80"/>
      <c r="S112" s="80"/>
      <c r="T112" s="81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3" t="s">
        <v>120</v>
      </c>
      <c r="AU112" s="13" t="s">
        <v>69</v>
      </c>
    </row>
    <row r="113" spans="1:65" s="2" customFormat="1" ht="37.8" customHeight="1">
      <c r="A113" s="34"/>
      <c r="B113" s="35"/>
      <c r="C113" s="178" t="s">
        <v>190</v>
      </c>
      <c r="D113" s="178" t="s">
        <v>113</v>
      </c>
      <c r="E113" s="179" t="s">
        <v>191</v>
      </c>
      <c r="F113" s="180" t="s">
        <v>192</v>
      </c>
      <c r="G113" s="181" t="s">
        <v>187</v>
      </c>
      <c r="H113" s="182">
        <v>30</v>
      </c>
      <c r="I113" s="183"/>
      <c r="J113" s="184">
        <f>ROUND(I113*H113,2)</f>
        <v>0</v>
      </c>
      <c r="K113" s="180" t="s">
        <v>117</v>
      </c>
      <c r="L113" s="40"/>
      <c r="M113" s="185" t="s">
        <v>19</v>
      </c>
      <c r="N113" s="186" t="s">
        <v>40</v>
      </c>
      <c r="O113" s="80"/>
      <c r="P113" s="187">
        <f>O113*H113</f>
        <v>0</v>
      </c>
      <c r="Q113" s="187">
        <v>0</v>
      </c>
      <c r="R113" s="187">
        <f>Q113*H113</f>
        <v>0</v>
      </c>
      <c r="S113" s="187">
        <v>0</v>
      </c>
      <c r="T113" s="188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9" t="s">
        <v>118</v>
      </c>
      <c r="AT113" s="189" t="s">
        <v>113</v>
      </c>
      <c r="AU113" s="189" t="s">
        <v>69</v>
      </c>
      <c r="AY113" s="13" t="s">
        <v>119</v>
      </c>
      <c r="BE113" s="190">
        <f>IF(N113="základní",J113,0)</f>
        <v>0</v>
      </c>
      <c r="BF113" s="190">
        <f>IF(N113="snížená",J113,0)</f>
        <v>0</v>
      </c>
      <c r="BG113" s="190">
        <f>IF(N113="zákl. přenesená",J113,0)</f>
        <v>0</v>
      </c>
      <c r="BH113" s="190">
        <f>IF(N113="sníž. přenesená",J113,0)</f>
        <v>0</v>
      </c>
      <c r="BI113" s="190">
        <f>IF(N113="nulová",J113,0)</f>
        <v>0</v>
      </c>
      <c r="BJ113" s="13" t="s">
        <v>77</v>
      </c>
      <c r="BK113" s="190">
        <f>ROUND(I113*H113,2)</f>
        <v>0</v>
      </c>
      <c r="BL113" s="13" t="s">
        <v>118</v>
      </c>
      <c r="BM113" s="189" t="s">
        <v>202</v>
      </c>
    </row>
    <row r="114" spans="1:47" s="2" customFormat="1" ht="12">
      <c r="A114" s="34"/>
      <c r="B114" s="35"/>
      <c r="C114" s="36"/>
      <c r="D114" s="191" t="s">
        <v>120</v>
      </c>
      <c r="E114" s="36"/>
      <c r="F114" s="192" t="s">
        <v>194</v>
      </c>
      <c r="G114" s="36"/>
      <c r="H114" s="36"/>
      <c r="I114" s="193"/>
      <c r="J114" s="36"/>
      <c r="K114" s="36"/>
      <c r="L114" s="40"/>
      <c r="M114" s="194"/>
      <c r="N114" s="195"/>
      <c r="O114" s="80"/>
      <c r="P114" s="80"/>
      <c r="Q114" s="80"/>
      <c r="R114" s="80"/>
      <c r="S114" s="80"/>
      <c r="T114" s="81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3" t="s">
        <v>120</v>
      </c>
      <c r="AU114" s="13" t="s">
        <v>69</v>
      </c>
    </row>
    <row r="115" spans="1:65" s="2" customFormat="1" ht="16.5" customHeight="1">
      <c r="A115" s="34"/>
      <c r="B115" s="35"/>
      <c r="C115" s="196" t="s">
        <v>157</v>
      </c>
      <c r="D115" s="196" t="s">
        <v>141</v>
      </c>
      <c r="E115" s="197" t="s">
        <v>195</v>
      </c>
      <c r="F115" s="198" t="s">
        <v>196</v>
      </c>
      <c r="G115" s="199" t="s">
        <v>133</v>
      </c>
      <c r="H115" s="200">
        <v>900</v>
      </c>
      <c r="I115" s="201"/>
      <c r="J115" s="202">
        <f>ROUND(I115*H115,2)</f>
        <v>0</v>
      </c>
      <c r="K115" s="198" t="s">
        <v>117</v>
      </c>
      <c r="L115" s="203"/>
      <c r="M115" s="204" t="s">
        <v>19</v>
      </c>
      <c r="N115" s="205" t="s">
        <v>40</v>
      </c>
      <c r="O115" s="80"/>
      <c r="P115" s="187">
        <f>O115*H115</f>
        <v>0</v>
      </c>
      <c r="Q115" s="187">
        <v>1</v>
      </c>
      <c r="R115" s="187">
        <f>Q115*H115</f>
        <v>900</v>
      </c>
      <c r="S115" s="187">
        <v>0</v>
      </c>
      <c r="T115" s="188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9" t="s">
        <v>134</v>
      </c>
      <c r="AT115" s="189" t="s">
        <v>141</v>
      </c>
      <c r="AU115" s="189" t="s">
        <v>69</v>
      </c>
      <c r="AY115" s="13" t="s">
        <v>119</v>
      </c>
      <c r="BE115" s="190">
        <f>IF(N115="základní",J115,0)</f>
        <v>0</v>
      </c>
      <c r="BF115" s="190">
        <f>IF(N115="snížená",J115,0)</f>
        <v>0</v>
      </c>
      <c r="BG115" s="190">
        <f>IF(N115="zákl. přenesená",J115,0)</f>
        <v>0</v>
      </c>
      <c r="BH115" s="190">
        <f>IF(N115="sníž. přenesená",J115,0)</f>
        <v>0</v>
      </c>
      <c r="BI115" s="190">
        <f>IF(N115="nulová",J115,0)</f>
        <v>0</v>
      </c>
      <c r="BJ115" s="13" t="s">
        <v>77</v>
      </c>
      <c r="BK115" s="190">
        <f>ROUND(I115*H115,2)</f>
        <v>0</v>
      </c>
      <c r="BL115" s="13" t="s">
        <v>118</v>
      </c>
      <c r="BM115" s="189" t="s">
        <v>206</v>
      </c>
    </row>
    <row r="116" spans="1:47" s="2" customFormat="1" ht="12">
      <c r="A116" s="34"/>
      <c r="B116" s="35"/>
      <c r="C116" s="36"/>
      <c r="D116" s="191" t="s">
        <v>120</v>
      </c>
      <c r="E116" s="36"/>
      <c r="F116" s="192" t="s">
        <v>198</v>
      </c>
      <c r="G116" s="36"/>
      <c r="H116" s="36"/>
      <c r="I116" s="193"/>
      <c r="J116" s="36"/>
      <c r="K116" s="36"/>
      <c r="L116" s="40"/>
      <c r="M116" s="194"/>
      <c r="N116" s="195"/>
      <c r="O116" s="80"/>
      <c r="P116" s="80"/>
      <c r="Q116" s="80"/>
      <c r="R116" s="80"/>
      <c r="S116" s="80"/>
      <c r="T116" s="81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3" t="s">
        <v>120</v>
      </c>
      <c r="AU116" s="13" t="s">
        <v>69</v>
      </c>
    </row>
    <row r="117" spans="1:65" s="2" customFormat="1" ht="55.5" customHeight="1">
      <c r="A117" s="34"/>
      <c r="B117" s="35"/>
      <c r="C117" s="178" t="s">
        <v>199</v>
      </c>
      <c r="D117" s="178" t="s">
        <v>113</v>
      </c>
      <c r="E117" s="179" t="s">
        <v>200</v>
      </c>
      <c r="F117" s="180" t="s">
        <v>201</v>
      </c>
      <c r="G117" s="181" t="s">
        <v>133</v>
      </c>
      <c r="H117" s="182">
        <v>900</v>
      </c>
      <c r="I117" s="183"/>
      <c r="J117" s="184">
        <f>ROUND(I117*H117,2)</f>
        <v>0</v>
      </c>
      <c r="K117" s="180" t="s">
        <v>117</v>
      </c>
      <c r="L117" s="40"/>
      <c r="M117" s="185" t="s">
        <v>19</v>
      </c>
      <c r="N117" s="186" t="s">
        <v>40</v>
      </c>
      <c r="O117" s="80"/>
      <c r="P117" s="187">
        <f>O117*H117</f>
        <v>0</v>
      </c>
      <c r="Q117" s="187">
        <v>0</v>
      </c>
      <c r="R117" s="187">
        <f>Q117*H117</f>
        <v>0</v>
      </c>
      <c r="S117" s="187">
        <v>0</v>
      </c>
      <c r="T117" s="188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9" t="s">
        <v>118</v>
      </c>
      <c r="AT117" s="189" t="s">
        <v>113</v>
      </c>
      <c r="AU117" s="189" t="s">
        <v>69</v>
      </c>
      <c r="AY117" s="13" t="s">
        <v>119</v>
      </c>
      <c r="BE117" s="190">
        <f>IF(N117="základní",J117,0)</f>
        <v>0</v>
      </c>
      <c r="BF117" s="190">
        <f>IF(N117="snížená",J117,0)</f>
        <v>0</v>
      </c>
      <c r="BG117" s="190">
        <f>IF(N117="zákl. přenesená",J117,0)</f>
        <v>0</v>
      </c>
      <c r="BH117" s="190">
        <f>IF(N117="sníž. přenesená",J117,0)</f>
        <v>0</v>
      </c>
      <c r="BI117" s="190">
        <f>IF(N117="nulová",J117,0)</f>
        <v>0</v>
      </c>
      <c r="BJ117" s="13" t="s">
        <v>77</v>
      </c>
      <c r="BK117" s="190">
        <f>ROUND(I117*H117,2)</f>
        <v>0</v>
      </c>
      <c r="BL117" s="13" t="s">
        <v>118</v>
      </c>
      <c r="BM117" s="189" t="s">
        <v>210</v>
      </c>
    </row>
    <row r="118" spans="1:47" s="2" customFormat="1" ht="12">
      <c r="A118" s="34"/>
      <c r="B118" s="35"/>
      <c r="C118" s="36"/>
      <c r="D118" s="191" t="s">
        <v>120</v>
      </c>
      <c r="E118" s="36"/>
      <c r="F118" s="192" t="s">
        <v>203</v>
      </c>
      <c r="G118" s="36"/>
      <c r="H118" s="36"/>
      <c r="I118" s="193"/>
      <c r="J118" s="36"/>
      <c r="K118" s="36"/>
      <c r="L118" s="40"/>
      <c r="M118" s="194"/>
      <c r="N118" s="195"/>
      <c r="O118" s="80"/>
      <c r="P118" s="80"/>
      <c r="Q118" s="80"/>
      <c r="R118" s="80"/>
      <c r="S118" s="80"/>
      <c r="T118" s="81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3" t="s">
        <v>120</v>
      </c>
      <c r="AU118" s="13" t="s">
        <v>69</v>
      </c>
    </row>
    <row r="119" spans="1:65" s="2" customFormat="1" ht="44.25" customHeight="1">
      <c r="A119" s="34"/>
      <c r="B119" s="35"/>
      <c r="C119" s="178" t="s">
        <v>161</v>
      </c>
      <c r="D119" s="178" t="s">
        <v>113</v>
      </c>
      <c r="E119" s="179" t="s">
        <v>204</v>
      </c>
      <c r="F119" s="180" t="s">
        <v>205</v>
      </c>
      <c r="G119" s="181" t="s">
        <v>133</v>
      </c>
      <c r="H119" s="182">
        <v>6.986</v>
      </c>
      <c r="I119" s="183"/>
      <c r="J119" s="184">
        <f>ROUND(I119*H119,2)</f>
        <v>0</v>
      </c>
      <c r="K119" s="180" t="s">
        <v>117</v>
      </c>
      <c r="L119" s="40"/>
      <c r="M119" s="185" t="s">
        <v>19</v>
      </c>
      <c r="N119" s="186" t="s">
        <v>40</v>
      </c>
      <c r="O119" s="80"/>
      <c r="P119" s="187">
        <f>O119*H119</f>
        <v>0</v>
      </c>
      <c r="Q119" s="187">
        <v>0</v>
      </c>
      <c r="R119" s="187">
        <f>Q119*H119</f>
        <v>0</v>
      </c>
      <c r="S119" s="187">
        <v>0</v>
      </c>
      <c r="T119" s="188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9" t="s">
        <v>118</v>
      </c>
      <c r="AT119" s="189" t="s">
        <v>113</v>
      </c>
      <c r="AU119" s="189" t="s">
        <v>69</v>
      </c>
      <c r="AY119" s="13" t="s">
        <v>119</v>
      </c>
      <c r="BE119" s="190">
        <f>IF(N119="základní",J119,0)</f>
        <v>0</v>
      </c>
      <c r="BF119" s="190">
        <f>IF(N119="snížená",J119,0)</f>
        <v>0</v>
      </c>
      <c r="BG119" s="190">
        <f>IF(N119="zákl. přenesená",J119,0)</f>
        <v>0</v>
      </c>
      <c r="BH119" s="190">
        <f>IF(N119="sníž. přenesená",J119,0)</f>
        <v>0</v>
      </c>
      <c r="BI119" s="190">
        <f>IF(N119="nulová",J119,0)</f>
        <v>0</v>
      </c>
      <c r="BJ119" s="13" t="s">
        <v>77</v>
      </c>
      <c r="BK119" s="190">
        <f>ROUND(I119*H119,2)</f>
        <v>0</v>
      </c>
      <c r="BL119" s="13" t="s">
        <v>118</v>
      </c>
      <c r="BM119" s="189" t="s">
        <v>214</v>
      </c>
    </row>
    <row r="120" spans="1:47" s="2" customFormat="1" ht="12">
      <c r="A120" s="34"/>
      <c r="B120" s="35"/>
      <c r="C120" s="36"/>
      <c r="D120" s="191" t="s">
        <v>120</v>
      </c>
      <c r="E120" s="36"/>
      <c r="F120" s="192" t="s">
        <v>271</v>
      </c>
      <c r="G120" s="36"/>
      <c r="H120" s="36"/>
      <c r="I120" s="193"/>
      <c r="J120" s="36"/>
      <c r="K120" s="36"/>
      <c r="L120" s="40"/>
      <c r="M120" s="194"/>
      <c r="N120" s="195"/>
      <c r="O120" s="80"/>
      <c r="P120" s="80"/>
      <c r="Q120" s="80"/>
      <c r="R120" s="80"/>
      <c r="S120" s="80"/>
      <c r="T120" s="81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3" t="s">
        <v>120</v>
      </c>
      <c r="AU120" s="13" t="s">
        <v>69</v>
      </c>
    </row>
    <row r="121" spans="1:65" s="2" customFormat="1" ht="62.7" customHeight="1">
      <c r="A121" s="34"/>
      <c r="B121" s="35"/>
      <c r="C121" s="178" t="s">
        <v>7</v>
      </c>
      <c r="D121" s="178" t="s">
        <v>113</v>
      </c>
      <c r="E121" s="179" t="s">
        <v>208</v>
      </c>
      <c r="F121" s="180" t="s">
        <v>209</v>
      </c>
      <c r="G121" s="181" t="s">
        <v>133</v>
      </c>
      <c r="H121" s="182">
        <v>6.986</v>
      </c>
      <c r="I121" s="183"/>
      <c r="J121" s="184">
        <f>ROUND(I121*H121,2)</f>
        <v>0</v>
      </c>
      <c r="K121" s="180" t="s">
        <v>117</v>
      </c>
      <c r="L121" s="40"/>
      <c r="M121" s="185" t="s">
        <v>19</v>
      </c>
      <c r="N121" s="186" t="s">
        <v>40</v>
      </c>
      <c r="O121" s="80"/>
      <c r="P121" s="187">
        <f>O121*H121</f>
        <v>0</v>
      </c>
      <c r="Q121" s="187">
        <v>0</v>
      </c>
      <c r="R121" s="187">
        <f>Q121*H121</f>
        <v>0</v>
      </c>
      <c r="S121" s="187">
        <v>0</v>
      </c>
      <c r="T121" s="188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9" t="s">
        <v>118</v>
      </c>
      <c r="AT121" s="189" t="s">
        <v>113</v>
      </c>
      <c r="AU121" s="189" t="s">
        <v>69</v>
      </c>
      <c r="AY121" s="13" t="s">
        <v>119</v>
      </c>
      <c r="BE121" s="190">
        <f>IF(N121="základní",J121,0)</f>
        <v>0</v>
      </c>
      <c r="BF121" s="190">
        <f>IF(N121="snížená",J121,0)</f>
        <v>0</v>
      </c>
      <c r="BG121" s="190">
        <f>IF(N121="zákl. přenesená",J121,0)</f>
        <v>0</v>
      </c>
      <c r="BH121" s="190">
        <f>IF(N121="sníž. přenesená",J121,0)</f>
        <v>0</v>
      </c>
      <c r="BI121" s="190">
        <f>IF(N121="nulová",J121,0)</f>
        <v>0</v>
      </c>
      <c r="BJ121" s="13" t="s">
        <v>77</v>
      </c>
      <c r="BK121" s="190">
        <f>ROUND(I121*H121,2)</f>
        <v>0</v>
      </c>
      <c r="BL121" s="13" t="s">
        <v>118</v>
      </c>
      <c r="BM121" s="189" t="s">
        <v>219</v>
      </c>
    </row>
    <row r="122" spans="1:47" s="2" customFormat="1" ht="12">
      <c r="A122" s="34"/>
      <c r="B122" s="35"/>
      <c r="C122" s="36"/>
      <c r="D122" s="191" t="s">
        <v>120</v>
      </c>
      <c r="E122" s="36"/>
      <c r="F122" s="192" t="s">
        <v>211</v>
      </c>
      <c r="G122" s="36"/>
      <c r="H122" s="36"/>
      <c r="I122" s="193"/>
      <c r="J122" s="36"/>
      <c r="K122" s="36"/>
      <c r="L122" s="40"/>
      <c r="M122" s="194"/>
      <c r="N122" s="195"/>
      <c r="O122" s="80"/>
      <c r="P122" s="80"/>
      <c r="Q122" s="80"/>
      <c r="R122" s="80"/>
      <c r="S122" s="80"/>
      <c r="T122" s="81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3" t="s">
        <v>120</v>
      </c>
      <c r="AU122" s="13" t="s">
        <v>69</v>
      </c>
    </row>
    <row r="123" spans="1:65" s="2" customFormat="1" ht="49.05" customHeight="1">
      <c r="A123" s="34"/>
      <c r="B123" s="35"/>
      <c r="C123" s="178" t="s">
        <v>166</v>
      </c>
      <c r="D123" s="178" t="s">
        <v>113</v>
      </c>
      <c r="E123" s="179" t="s">
        <v>212</v>
      </c>
      <c r="F123" s="180" t="s">
        <v>213</v>
      </c>
      <c r="G123" s="181" t="s">
        <v>133</v>
      </c>
      <c r="H123" s="182">
        <v>6.986</v>
      </c>
      <c r="I123" s="183"/>
      <c r="J123" s="184">
        <f>ROUND(I123*H123,2)</f>
        <v>0</v>
      </c>
      <c r="K123" s="180" t="s">
        <v>117</v>
      </c>
      <c r="L123" s="40"/>
      <c r="M123" s="185" t="s">
        <v>19</v>
      </c>
      <c r="N123" s="186" t="s">
        <v>40</v>
      </c>
      <c r="O123" s="80"/>
      <c r="P123" s="187">
        <f>O123*H123</f>
        <v>0</v>
      </c>
      <c r="Q123" s="187">
        <v>0</v>
      </c>
      <c r="R123" s="187">
        <f>Q123*H123</f>
        <v>0</v>
      </c>
      <c r="S123" s="187">
        <v>0</v>
      </c>
      <c r="T123" s="18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9" t="s">
        <v>118</v>
      </c>
      <c r="AT123" s="189" t="s">
        <v>113</v>
      </c>
      <c r="AU123" s="189" t="s">
        <v>69</v>
      </c>
      <c r="AY123" s="13" t="s">
        <v>119</v>
      </c>
      <c r="BE123" s="190">
        <f>IF(N123="základní",J123,0)</f>
        <v>0</v>
      </c>
      <c r="BF123" s="190">
        <f>IF(N123="snížená",J123,0)</f>
        <v>0</v>
      </c>
      <c r="BG123" s="190">
        <f>IF(N123="zákl. přenesená",J123,0)</f>
        <v>0</v>
      </c>
      <c r="BH123" s="190">
        <f>IF(N123="sníž. přenesená",J123,0)</f>
        <v>0</v>
      </c>
      <c r="BI123" s="190">
        <f>IF(N123="nulová",J123,0)</f>
        <v>0</v>
      </c>
      <c r="BJ123" s="13" t="s">
        <v>77</v>
      </c>
      <c r="BK123" s="190">
        <f>ROUND(I123*H123,2)</f>
        <v>0</v>
      </c>
      <c r="BL123" s="13" t="s">
        <v>118</v>
      </c>
      <c r="BM123" s="189" t="s">
        <v>223</v>
      </c>
    </row>
    <row r="124" spans="1:47" s="2" customFormat="1" ht="12">
      <c r="A124" s="34"/>
      <c r="B124" s="35"/>
      <c r="C124" s="36"/>
      <c r="D124" s="191" t="s">
        <v>120</v>
      </c>
      <c r="E124" s="36"/>
      <c r="F124" s="192" t="s">
        <v>272</v>
      </c>
      <c r="G124" s="36"/>
      <c r="H124" s="36"/>
      <c r="I124" s="193"/>
      <c r="J124" s="36"/>
      <c r="K124" s="36"/>
      <c r="L124" s="40"/>
      <c r="M124" s="194"/>
      <c r="N124" s="195"/>
      <c r="O124" s="80"/>
      <c r="P124" s="80"/>
      <c r="Q124" s="80"/>
      <c r="R124" s="80"/>
      <c r="S124" s="80"/>
      <c r="T124" s="81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3" t="s">
        <v>120</v>
      </c>
      <c r="AU124" s="13" t="s">
        <v>69</v>
      </c>
    </row>
    <row r="125" spans="1:65" s="2" customFormat="1" ht="33" customHeight="1">
      <c r="A125" s="34"/>
      <c r="B125" s="35"/>
      <c r="C125" s="178" t="s">
        <v>216</v>
      </c>
      <c r="D125" s="178" t="s">
        <v>113</v>
      </c>
      <c r="E125" s="179" t="s">
        <v>217</v>
      </c>
      <c r="F125" s="180" t="s">
        <v>218</v>
      </c>
      <c r="G125" s="181" t="s">
        <v>124</v>
      </c>
      <c r="H125" s="182">
        <v>27.6</v>
      </c>
      <c r="I125" s="183"/>
      <c r="J125" s="184">
        <f>ROUND(I125*H125,2)</f>
        <v>0</v>
      </c>
      <c r="K125" s="180" t="s">
        <v>117</v>
      </c>
      <c r="L125" s="40"/>
      <c r="M125" s="185" t="s">
        <v>19</v>
      </c>
      <c r="N125" s="186" t="s">
        <v>40</v>
      </c>
      <c r="O125" s="80"/>
      <c r="P125" s="187">
        <f>O125*H125</f>
        <v>0</v>
      </c>
      <c r="Q125" s="187">
        <v>0</v>
      </c>
      <c r="R125" s="187">
        <f>Q125*H125</f>
        <v>0</v>
      </c>
      <c r="S125" s="187">
        <v>0</v>
      </c>
      <c r="T125" s="18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118</v>
      </c>
      <c r="AT125" s="189" t="s">
        <v>113</v>
      </c>
      <c r="AU125" s="189" t="s">
        <v>69</v>
      </c>
      <c r="AY125" s="13" t="s">
        <v>119</v>
      </c>
      <c r="BE125" s="190">
        <f>IF(N125="základní",J125,0)</f>
        <v>0</v>
      </c>
      <c r="BF125" s="190">
        <f>IF(N125="snížená",J125,0)</f>
        <v>0</v>
      </c>
      <c r="BG125" s="190">
        <f>IF(N125="zákl. přenesená",J125,0)</f>
        <v>0</v>
      </c>
      <c r="BH125" s="190">
        <f>IF(N125="sníž. přenesená",J125,0)</f>
        <v>0</v>
      </c>
      <c r="BI125" s="190">
        <f>IF(N125="nulová",J125,0)</f>
        <v>0</v>
      </c>
      <c r="BJ125" s="13" t="s">
        <v>77</v>
      </c>
      <c r="BK125" s="190">
        <f>ROUND(I125*H125,2)</f>
        <v>0</v>
      </c>
      <c r="BL125" s="13" t="s">
        <v>118</v>
      </c>
      <c r="BM125" s="189" t="s">
        <v>227</v>
      </c>
    </row>
    <row r="126" spans="1:47" s="2" customFormat="1" ht="12">
      <c r="A126" s="34"/>
      <c r="B126" s="35"/>
      <c r="C126" s="36"/>
      <c r="D126" s="191" t="s">
        <v>120</v>
      </c>
      <c r="E126" s="36"/>
      <c r="F126" s="192" t="s">
        <v>220</v>
      </c>
      <c r="G126" s="36"/>
      <c r="H126" s="36"/>
      <c r="I126" s="193"/>
      <c r="J126" s="36"/>
      <c r="K126" s="36"/>
      <c r="L126" s="40"/>
      <c r="M126" s="194"/>
      <c r="N126" s="195"/>
      <c r="O126" s="80"/>
      <c r="P126" s="80"/>
      <c r="Q126" s="80"/>
      <c r="R126" s="80"/>
      <c r="S126" s="80"/>
      <c r="T126" s="81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3" t="s">
        <v>120</v>
      </c>
      <c r="AU126" s="13" t="s">
        <v>69</v>
      </c>
    </row>
    <row r="127" spans="1:65" s="2" customFormat="1" ht="37.8" customHeight="1">
      <c r="A127" s="34"/>
      <c r="B127" s="35"/>
      <c r="C127" s="178" t="s">
        <v>170</v>
      </c>
      <c r="D127" s="178" t="s">
        <v>113</v>
      </c>
      <c r="E127" s="179" t="s">
        <v>221</v>
      </c>
      <c r="F127" s="180" t="s">
        <v>222</v>
      </c>
      <c r="G127" s="181" t="s">
        <v>124</v>
      </c>
      <c r="H127" s="182">
        <v>27.6</v>
      </c>
      <c r="I127" s="183"/>
      <c r="J127" s="184">
        <f>ROUND(I127*H127,2)</f>
        <v>0</v>
      </c>
      <c r="K127" s="180" t="s">
        <v>117</v>
      </c>
      <c r="L127" s="40"/>
      <c r="M127" s="185" t="s">
        <v>19</v>
      </c>
      <c r="N127" s="186" t="s">
        <v>40</v>
      </c>
      <c r="O127" s="80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118</v>
      </c>
      <c r="AT127" s="189" t="s">
        <v>113</v>
      </c>
      <c r="AU127" s="189" t="s">
        <v>69</v>
      </c>
      <c r="AY127" s="13" t="s">
        <v>119</v>
      </c>
      <c r="BE127" s="190">
        <f>IF(N127="základní",J127,0)</f>
        <v>0</v>
      </c>
      <c r="BF127" s="190">
        <f>IF(N127="snížená",J127,0)</f>
        <v>0</v>
      </c>
      <c r="BG127" s="190">
        <f>IF(N127="zákl. přenesená",J127,0)</f>
        <v>0</v>
      </c>
      <c r="BH127" s="190">
        <f>IF(N127="sníž. přenesená",J127,0)</f>
        <v>0</v>
      </c>
      <c r="BI127" s="190">
        <f>IF(N127="nulová",J127,0)</f>
        <v>0</v>
      </c>
      <c r="BJ127" s="13" t="s">
        <v>77</v>
      </c>
      <c r="BK127" s="190">
        <f>ROUND(I127*H127,2)</f>
        <v>0</v>
      </c>
      <c r="BL127" s="13" t="s">
        <v>118</v>
      </c>
      <c r="BM127" s="189" t="s">
        <v>231</v>
      </c>
    </row>
    <row r="128" spans="1:47" s="2" customFormat="1" ht="12">
      <c r="A128" s="34"/>
      <c r="B128" s="35"/>
      <c r="C128" s="36"/>
      <c r="D128" s="191" t="s">
        <v>120</v>
      </c>
      <c r="E128" s="36"/>
      <c r="F128" s="192" t="s">
        <v>220</v>
      </c>
      <c r="G128" s="36"/>
      <c r="H128" s="36"/>
      <c r="I128" s="193"/>
      <c r="J128" s="36"/>
      <c r="K128" s="36"/>
      <c r="L128" s="40"/>
      <c r="M128" s="194"/>
      <c r="N128" s="195"/>
      <c r="O128" s="80"/>
      <c r="P128" s="80"/>
      <c r="Q128" s="80"/>
      <c r="R128" s="80"/>
      <c r="S128" s="80"/>
      <c r="T128" s="81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3" t="s">
        <v>120</v>
      </c>
      <c r="AU128" s="13" t="s">
        <v>69</v>
      </c>
    </row>
    <row r="129" spans="1:65" s="2" customFormat="1" ht="33" customHeight="1">
      <c r="A129" s="34"/>
      <c r="B129" s="35"/>
      <c r="C129" s="178" t="s">
        <v>224</v>
      </c>
      <c r="D129" s="178" t="s">
        <v>113</v>
      </c>
      <c r="E129" s="179" t="s">
        <v>225</v>
      </c>
      <c r="F129" s="180" t="s">
        <v>226</v>
      </c>
      <c r="G129" s="181" t="s">
        <v>116</v>
      </c>
      <c r="H129" s="182">
        <v>108</v>
      </c>
      <c r="I129" s="183"/>
      <c r="J129" s="184">
        <f>ROUND(I129*H129,2)</f>
        <v>0</v>
      </c>
      <c r="K129" s="180" t="s">
        <v>117</v>
      </c>
      <c r="L129" s="40"/>
      <c r="M129" s="185" t="s">
        <v>19</v>
      </c>
      <c r="N129" s="186" t="s">
        <v>40</v>
      </c>
      <c r="O129" s="80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118</v>
      </c>
      <c r="AT129" s="189" t="s">
        <v>113</v>
      </c>
      <c r="AU129" s="189" t="s">
        <v>69</v>
      </c>
      <c r="AY129" s="13" t="s">
        <v>119</v>
      </c>
      <c r="BE129" s="190">
        <f>IF(N129="základní",J129,0)</f>
        <v>0</v>
      </c>
      <c r="BF129" s="190">
        <f>IF(N129="snížená",J129,0)</f>
        <v>0</v>
      </c>
      <c r="BG129" s="190">
        <f>IF(N129="zákl. přenesená",J129,0)</f>
        <v>0</v>
      </c>
      <c r="BH129" s="190">
        <f>IF(N129="sníž. přenesená",J129,0)</f>
        <v>0</v>
      </c>
      <c r="BI129" s="190">
        <f>IF(N129="nulová",J129,0)</f>
        <v>0</v>
      </c>
      <c r="BJ129" s="13" t="s">
        <v>77</v>
      </c>
      <c r="BK129" s="190">
        <f>ROUND(I129*H129,2)</f>
        <v>0</v>
      </c>
      <c r="BL129" s="13" t="s">
        <v>118</v>
      </c>
      <c r="BM129" s="189" t="s">
        <v>235</v>
      </c>
    </row>
    <row r="130" spans="1:47" s="2" customFormat="1" ht="12">
      <c r="A130" s="34"/>
      <c r="B130" s="35"/>
      <c r="C130" s="36"/>
      <c r="D130" s="191" t="s">
        <v>120</v>
      </c>
      <c r="E130" s="36"/>
      <c r="F130" s="192" t="s">
        <v>228</v>
      </c>
      <c r="G130" s="36"/>
      <c r="H130" s="36"/>
      <c r="I130" s="193"/>
      <c r="J130" s="36"/>
      <c r="K130" s="36"/>
      <c r="L130" s="40"/>
      <c r="M130" s="194"/>
      <c r="N130" s="195"/>
      <c r="O130" s="80"/>
      <c r="P130" s="80"/>
      <c r="Q130" s="80"/>
      <c r="R130" s="80"/>
      <c r="S130" s="80"/>
      <c r="T130" s="81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3" t="s">
        <v>120</v>
      </c>
      <c r="AU130" s="13" t="s">
        <v>69</v>
      </c>
    </row>
    <row r="131" spans="1:65" s="2" customFormat="1" ht="16.5" customHeight="1">
      <c r="A131" s="34"/>
      <c r="B131" s="35"/>
      <c r="C131" s="178" t="s">
        <v>174</v>
      </c>
      <c r="D131" s="178" t="s">
        <v>113</v>
      </c>
      <c r="E131" s="179" t="s">
        <v>229</v>
      </c>
      <c r="F131" s="180" t="s">
        <v>230</v>
      </c>
      <c r="G131" s="181" t="s">
        <v>116</v>
      </c>
      <c r="H131" s="182">
        <v>108</v>
      </c>
      <c r="I131" s="183"/>
      <c r="J131" s="184">
        <f>ROUND(I131*H131,2)</f>
        <v>0</v>
      </c>
      <c r="K131" s="180" t="s">
        <v>117</v>
      </c>
      <c r="L131" s="40"/>
      <c r="M131" s="185" t="s">
        <v>19</v>
      </c>
      <c r="N131" s="186" t="s">
        <v>40</v>
      </c>
      <c r="O131" s="80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118</v>
      </c>
      <c r="AT131" s="189" t="s">
        <v>113</v>
      </c>
      <c r="AU131" s="189" t="s">
        <v>69</v>
      </c>
      <c r="AY131" s="13" t="s">
        <v>119</v>
      </c>
      <c r="BE131" s="190">
        <f>IF(N131="základní",J131,0)</f>
        <v>0</v>
      </c>
      <c r="BF131" s="190">
        <f>IF(N131="snížená",J131,0)</f>
        <v>0</v>
      </c>
      <c r="BG131" s="190">
        <f>IF(N131="zákl. přenesená",J131,0)</f>
        <v>0</v>
      </c>
      <c r="BH131" s="190">
        <f>IF(N131="sníž. přenesená",J131,0)</f>
        <v>0</v>
      </c>
      <c r="BI131" s="190">
        <f>IF(N131="nulová",J131,0)</f>
        <v>0</v>
      </c>
      <c r="BJ131" s="13" t="s">
        <v>77</v>
      </c>
      <c r="BK131" s="190">
        <f>ROUND(I131*H131,2)</f>
        <v>0</v>
      </c>
      <c r="BL131" s="13" t="s">
        <v>118</v>
      </c>
      <c r="BM131" s="189" t="s">
        <v>239</v>
      </c>
    </row>
    <row r="132" spans="1:47" s="2" customFormat="1" ht="12">
      <c r="A132" s="34"/>
      <c r="B132" s="35"/>
      <c r="C132" s="36"/>
      <c r="D132" s="191" t="s">
        <v>120</v>
      </c>
      <c r="E132" s="36"/>
      <c r="F132" s="192" t="s">
        <v>228</v>
      </c>
      <c r="G132" s="36"/>
      <c r="H132" s="36"/>
      <c r="I132" s="193"/>
      <c r="J132" s="36"/>
      <c r="K132" s="36"/>
      <c r="L132" s="40"/>
      <c r="M132" s="194"/>
      <c r="N132" s="195"/>
      <c r="O132" s="80"/>
      <c r="P132" s="80"/>
      <c r="Q132" s="80"/>
      <c r="R132" s="80"/>
      <c r="S132" s="80"/>
      <c r="T132" s="81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3" t="s">
        <v>120</v>
      </c>
      <c r="AU132" s="13" t="s">
        <v>69</v>
      </c>
    </row>
    <row r="133" spans="1:65" s="2" customFormat="1" ht="16.5" customHeight="1">
      <c r="A133" s="34"/>
      <c r="B133" s="35"/>
      <c r="C133" s="178" t="s">
        <v>232</v>
      </c>
      <c r="D133" s="178" t="s">
        <v>113</v>
      </c>
      <c r="E133" s="179" t="s">
        <v>233</v>
      </c>
      <c r="F133" s="180" t="s">
        <v>234</v>
      </c>
      <c r="G133" s="181" t="s">
        <v>116</v>
      </c>
      <c r="H133" s="182">
        <v>19</v>
      </c>
      <c r="I133" s="183"/>
      <c r="J133" s="184">
        <f>ROUND(I133*H133,2)</f>
        <v>0</v>
      </c>
      <c r="K133" s="180" t="s">
        <v>117</v>
      </c>
      <c r="L133" s="40"/>
      <c r="M133" s="185" t="s">
        <v>19</v>
      </c>
      <c r="N133" s="186" t="s">
        <v>40</v>
      </c>
      <c r="O133" s="80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118</v>
      </c>
      <c r="AT133" s="189" t="s">
        <v>113</v>
      </c>
      <c r="AU133" s="189" t="s">
        <v>69</v>
      </c>
      <c r="AY133" s="13" t="s">
        <v>119</v>
      </c>
      <c r="BE133" s="190">
        <f>IF(N133="základní",J133,0)</f>
        <v>0</v>
      </c>
      <c r="BF133" s="190">
        <f>IF(N133="snížená",J133,0)</f>
        <v>0</v>
      </c>
      <c r="BG133" s="190">
        <f>IF(N133="zákl. přenesená",J133,0)</f>
        <v>0</v>
      </c>
      <c r="BH133" s="190">
        <f>IF(N133="sníž. přenesená",J133,0)</f>
        <v>0</v>
      </c>
      <c r="BI133" s="190">
        <f>IF(N133="nulová",J133,0)</f>
        <v>0</v>
      </c>
      <c r="BJ133" s="13" t="s">
        <v>77</v>
      </c>
      <c r="BK133" s="190">
        <f>ROUND(I133*H133,2)</f>
        <v>0</v>
      </c>
      <c r="BL133" s="13" t="s">
        <v>118</v>
      </c>
      <c r="BM133" s="189" t="s">
        <v>243</v>
      </c>
    </row>
    <row r="134" spans="1:47" s="2" customFormat="1" ht="12">
      <c r="A134" s="34"/>
      <c r="B134" s="35"/>
      <c r="C134" s="36"/>
      <c r="D134" s="191" t="s">
        <v>120</v>
      </c>
      <c r="E134" s="36"/>
      <c r="F134" s="192" t="s">
        <v>236</v>
      </c>
      <c r="G134" s="36"/>
      <c r="H134" s="36"/>
      <c r="I134" s="193"/>
      <c r="J134" s="36"/>
      <c r="K134" s="36"/>
      <c r="L134" s="40"/>
      <c r="M134" s="194"/>
      <c r="N134" s="195"/>
      <c r="O134" s="80"/>
      <c r="P134" s="80"/>
      <c r="Q134" s="80"/>
      <c r="R134" s="80"/>
      <c r="S134" s="80"/>
      <c r="T134" s="81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3" t="s">
        <v>120</v>
      </c>
      <c r="AU134" s="13" t="s">
        <v>69</v>
      </c>
    </row>
    <row r="135" spans="1:65" s="2" customFormat="1" ht="16.5" customHeight="1">
      <c r="A135" s="34"/>
      <c r="B135" s="35"/>
      <c r="C135" s="178" t="s">
        <v>179</v>
      </c>
      <c r="D135" s="178" t="s">
        <v>113</v>
      </c>
      <c r="E135" s="179" t="s">
        <v>237</v>
      </c>
      <c r="F135" s="180" t="s">
        <v>238</v>
      </c>
      <c r="G135" s="181" t="s">
        <v>116</v>
      </c>
      <c r="H135" s="182">
        <v>19</v>
      </c>
      <c r="I135" s="183"/>
      <c r="J135" s="184">
        <f>ROUND(I135*H135,2)</f>
        <v>0</v>
      </c>
      <c r="K135" s="180" t="s">
        <v>117</v>
      </c>
      <c r="L135" s="40"/>
      <c r="M135" s="185" t="s">
        <v>19</v>
      </c>
      <c r="N135" s="186" t="s">
        <v>40</v>
      </c>
      <c r="O135" s="80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118</v>
      </c>
      <c r="AT135" s="189" t="s">
        <v>113</v>
      </c>
      <c r="AU135" s="189" t="s">
        <v>69</v>
      </c>
      <c r="AY135" s="13" t="s">
        <v>119</v>
      </c>
      <c r="BE135" s="190">
        <f>IF(N135="základní",J135,0)</f>
        <v>0</v>
      </c>
      <c r="BF135" s="190">
        <f>IF(N135="snížená",J135,0)</f>
        <v>0</v>
      </c>
      <c r="BG135" s="190">
        <f>IF(N135="zákl. přenesená",J135,0)</f>
        <v>0</v>
      </c>
      <c r="BH135" s="190">
        <f>IF(N135="sníž. přenesená",J135,0)</f>
        <v>0</v>
      </c>
      <c r="BI135" s="190">
        <f>IF(N135="nulová",J135,0)</f>
        <v>0</v>
      </c>
      <c r="BJ135" s="13" t="s">
        <v>77</v>
      </c>
      <c r="BK135" s="190">
        <f>ROUND(I135*H135,2)</f>
        <v>0</v>
      </c>
      <c r="BL135" s="13" t="s">
        <v>118</v>
      </c>
      <c r="BM135" s="189" t="s">
        <v>247</v>
      </c>
    </row>
    <row r="136" spans="1:47" s="2" customFormat="1" ht="12">
      <c r="A136" s="34"/>
      <c r="B136" s="35"/>
      <c r="C136" s="36"/>
      <c r="D136" s="191" t="s">
        <v>120</v>
      </c>
      <c r="E136" s="36"/>
      <c r="F136" s="192" t="s">
        <v>236</v>
      </c>
      <c r="G136" s="36"/>
      <c r="H136" s="36"/>
      <c r="I136" s="193"/>
      <c r="J136" s="36"/>
      <c r="K136" s="36"/>
      <c r="L136" s="40"/>
      <c r="M136" s="194"/>
      <c r="N136" s="195"/>
      <c r="O136" s="80"/>
      <c r="P136" s="80"/>
      <c r="Q136" s="80"/>
      <c r="R136" s="80"/>
      <c r="S136" s="80"/>
      <c r="T136" s="81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3" t="s">
        <v>120</v>
      </c>
      <c r="AU136" s="13" t="s">
        <v>69</v>
      </c>
    </row>
    <row r="137" spans="1:65" s="2" customFormat="1" ht="16.5" customHeight="1">
      <c r="A137" s="34"/>
      <c r="B137" s="35"/>
      <c r="C137" s="178" t="s">
        <v>240</v>
      </c>
      <c r="D137" s="178" t="s">
        <v>113</v>
      </c>
      <c r="E137" s="179" t="s">
        <v>241</v>
      </c>
      <c r="F137" s="180" t="s">
        <v>242</v>
      </c>
      <c r="G137" s="181" t="s">
        <v>116</v>
      </c>
      <c r="H137" s="182">
        <v>22</v>
      </c>
      <c r="I137" s="183"/>
      <c r="J137" s="184">
        <f>ROUND(I137*H137,2)</f>
        <v>0</v>
      </c>
      <c r="K137" s="180" t="s">
        <v>117</v>
      </c>
      <c r="L137" s="40"/>
      <c r="M137" s="185" t="s">
        <v>19</v>
      </c>
      <c r="N137" s="186" t="s">
        <v>40</v>
      </c>
      <c r="O137" s="80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118</v>
      </c>
      <c r="AT137" s="189" t="s">
        <v>113</v>
      </c>
      <c r="AU137" s="189" t="s">
        <v>69</v>
      </c>
      <c r="AY137" s="13" t="s">
        <v>119</v>
      </c>
      <c r="BE137" s="190">
        <f>IF(N137="základní",J137,0)</f>
        <v>0</v>
      </c>
      <c r="BF137" s="190">
        <f>IF(N137="snížená",J137,0)</f>
        <v>0</v>
      </c>
      <c r="BG137" s="190">
        <f>IF(N137="zákl. přenesená",J137,0)</f>
        <v>0</v>
      </c>
      <c r="BH137" s="190">
        <f>IF(N137="sníž. přenesená",J137,0)</f>
        <v>0</v>
      </c>
      <c r="BI137" s="190">
        <f>IF(N137="nulová",J137,0)</f>
        <v>0</v>
      </c>
      <c r="BJ137" s="13" t="s">
        <v>77</v>
      </c>
      <c r="BK137" s="190">
        <f>ROUND(I137*H137,2)</f>
        <v>0</v>
      </c>
      <c r="BL137" s="13" t="s">
        <v>118</v>
      </c>
      <c r="BM137" s="189" t="s">
        <v>273</v>
      </c>
    </row>
    <row r="138" spans="1:47" s="2" customFormat="1" ht="12">
      <c r="A138" s="34"/>
      <c r="B138" s="35"/>
      <c r="C138" s="36"/>
      <c r="D138" s="191" t="s">
        <v>120</v>
      </c>
      <c r="E138" s="36"/>
      <c r="F138" s="192" t="s">
        <v>244</v>
      </c>
      <c r="G138" s="36"/>
      <c r="H138" s="36"/>
      <c r="I138" s="193"/>
      <c r="J138" s="36"/>
      <c r="K138" s="36"/>
      <c r="L138" s="40"/>
      <c r="M138" s="194"/>
      <c r="N138" s="195"/>
      <c r="O138" s="80"/>
      <c r="P138" s="80"/>
      <c r="Q138" s="80"/>
      <c r="R138" s="80"/>
      <c r="S138" s="80"/>
      <c r="T138" s="81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3" t="s">
        <v>120</v>
      </c>
      <c r="AU138" s="13" t="s">
        <v>69</v>
      </c>
    </row>
    <row r="139" spans="1:65" s="2" customFormat="1" ht="16.5" customHeight="1">
      <c r="A139" s="34"/>
      <c r="B139" s="35"/>
      <c r="C139" s="178" t="s">
        <v>183</v>
      </c>
      <c r="D139" s="178" t="s">
        <v>113</v>
      </c>
      <c r="E139" s="179" t="s">
        <v>245</v>
      </c>
      <c r="F139" s="180" t="s">
        <v>246</v>
      </c>
      <c r="G139" s="181" t="s">
        <v>116</v>
      </c>
      <c r="H139" s="182">
        <v>22</v>
      </c>
      <c r="I139" s="183"/>
      <c r="J139" s="184">
        <f>ROUND(I139*H139,2)</f>
        <v>0</v>
      </c>
      <c r="K139" s="180" t="s">
        <v>117</v>
      </c>
      <c r="L139" s="40"/>
      <c r="M139" s="185" t="s">
        <v>19</v>
      </c>
      <c r="N139" s="186" t="s">
        <v>40</v>
      </c>
      <c r="O139" s="80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118</v>
      </c>
      <c r="AT139" s="189" t="s">
        <v>113</v>
      </c>
      <c r="AU139" s="189" t="s">
        <v>69</v>
      </c>
      <c r="AY139" s="13" t="s">
        <v>119</v>
      </c>
      <c r="BE139" s="190">
        <f>IF(N139="základní",J139,0)</f>
        <v>0</v>
      </c>
      <c r="BF139" s="190">
        <f>IF(N139="snížená",J139,0)</f>
        <v>0</v>
      </c>
      <c r="BG139" s="190">
        <f>IF(N139="zákl. přenesená",J139,0)</f>
        <v>0</v>
      </c>
      <c r="BH139" s="190">
        <f>IF(N139="sníž. přenesená",J139,0)</f>
        <v>0</v>
      </c>
      <c r="BI139" s="190">
        <f>IF(N139="nulová",J139,0)</f>
        <v>0</v>
      </c>
      <c r="BJ139" s="13" t="s">
        <v>77</v>
      </c>
      <c r="BK139" s="190">
        <f>ROUND(I139*H139,2)</f>
        <v>0</v>
      </c>
      <c r="BL139" s="13" t="s">
        <v>118</v>
      </c>
      <c r="BM139" s="189" t="s">
        <v>274</v>
      </c>
    </row>
    <row r="140" spans="1:47" s="2" customFormat="1" ht="12">
      <c r="A140" s="34"/>
      <c r="B140" s="35"/>
      <c r="C140" s="36"/>
      <c r="D140" s="191" t="s">
        <v>120</v>
      </c>
      <c r="E140" s="36"/>
      <c r="F140" s="192" t="s">
        <v>244</v>
      </c>
      <c r="G140" s="36"/>
      <c r="H140" s="36"/>
      <c r="I140" s="193"/>
      <c r="J140" s="36"/>
      <c r="K140" s="36"/>
      <c r="L140" s="40"/>
      <c r="M140" s="194"/>
      <c r="N140" s="195"/>
      <c r="O140" s="80"/>
      <c r="P140" s="80"/>
      <c r="Q140" s="80"/>
      <c r="R140" s="80"/>
      <c r="S140" s="80"/>
      <c r="T140" s="81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3" t="s">
        <v>120</v>
      </c>
      <c r="AU140" s="13" t="s">
        <v>69</v>
      </c>
    </row>
    <row r="141" spans="1:63" s="11" customFormat="1" ht="25.9" customHeight="1">
      <c r="A141" s="11"/>
      <c r="B141" s="206"/>
      <c r="C141" s="207"/>
      <c r="D141" s="208" t="s">
        <v>68</v>
      </c>
      <c r="E141" s="209" t="s">
        <v>248</v>
      </c>
      <c r="F141" s="209" t="s">
        <v>249</v>
      </c>
      <c r="G141" s="207"/>
      <c r="H141" s="207"/>
      <c r="I141" s="210"/>
      <c r="J141" s="211">
        <f>BK141</f>
        <v>0</v>
      </c>
      <c r="K141" s="207"/>
      <c r="L141" s="212"/>
      <c r="M141" s="213"/>
      <c r="N141" s="214"/>
      <c r="O141" s="214"/>
      <c r="P141" s="215">
        <f>SUM(P142:P143)</f>
        <v>0</v>
      </c>
      <c r="Q141" s="214"/>
      <c r="R141" s="215">
        <f>SUM(R142:R143)</f>
        <v>0</v>
      </c>
      <c r="S141" s="214"/>
      <c r="T141" s="216">
        <f>SUM(T142:T143)</f>
        <v>0</v>
      </c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R141" s="217" t="s">
        <v>118</v>
      </c>
      <c r="AT141" s="218" t="s">
        <v>68</v>
      </c>
      <c r="AU141" s="218" t="s">
        <v>69</v>
      </c>
      <c r="AY141" s="217" t="s">
        <v>119</v>
      </c>
      <c r="BK141" s="219">
        <f>SUM(BK142:BK143)</f>
        <v>0</v>
      </c>
    </row>
    <row r="142" spans="1:65" s="2" customFormat="1" ht="24.15" customHeight="1">
      <c r="A142" s="34"/>
      <c r="B142" s="35"/>
      <c r="C142" s="178" t="s">
        <v>250</v>
      </c>
      <c r="D142" s="178" t="s">
        <v>113</v>
      </c>
      <c r="E142" s="179" t="s">
        <v>251</v>
      </c>
      <c r="F142" s="180" t="s">
        <v>252</v>
      </c>
      <c r="G142" s="181" t="s">
        <v>116</v>
      </c>
      <c r="H142" s="182">
        <v>88</v>
      </c>
      <c r="I142" s="183"/>
      <c r="J142" s="184">
        <f>ROUND(I142*H142,2)</f>
        <v>0</v>
      </c>
      <c r="K142" s="180" t="s">
        <v>117</v>
      </c>
      <c r="L142" s="40"/>
      <c r="M142" s="185" t="s">
        <v>19</v>
      </c>
      <c r="N142" s="186" t="s">
        <v>40</v>
      </c>
      <c r="O142" s="80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253</v>
      </c>
      <c r="AT142" s="189" t="s">
        <v>113</v>
      </c>
      <c r="AU142" s="189" t="s">
        <v>77</v>
      </c>
      <c r="AY142" s="13" t="s">
        <v>119</v>
      </c>
      <c r="BE142" s="190">
        <f>IF(N142="základní",J142,0)</f>
        <v>0</v>
      </c>
      <c r="BF142" s="190">
        <f>IF(N142="snížená",J142,0)</f>
        <v>0</v>
      </c>
      <c r="BG142" s="190">
        <f>IF(N142="zákl. přenesená",J142,0)</f>
        <v>0</v>
      </c>
      <c r="BH142" s="190">
        <f>IF(N142="sníž. přenesená",J142,0)</f>
        <v>0</v>
      </c>
      <c r="BI142" s="190">
        <f>IF(N142="nulová",J142,0)</f>
        <v>0</v>
      </c>
      <c r="BJ142" s="13" t="s">
        <v>77</v>
      </c>
      <c r="BK142" s="190">
        <f>ROUND(I142*H142,2)</f>
        <v>0</v>
      </c>
      <c r="BL142" s="13" t="s">
        <v>253</v>
      </c>
      <c r="BM142" s="189" t="s">
        <v>275</v>
      </c>
    </row>
    <row r="143" spans="1:47" s="2" customFormat="1" ht="12">
      <c r="A143" s="34"/>
      <c r="B143" s="35"/>
      <c r="C143" s="36"/>
      <c r="D143" s="191" t="s">
        <v>120</v>
      </c>
      <c r="E143" s="36"/>
      <c r="F143" s="192" t="s">
        <v>276</v>
      </c>
      <c r="G143" s="36"/>
      <c r="H143" s="36"/>
      <c r="I143" s="193"/>
      <c r="J143" s="36"/>
      <c r="K143" s="36"/>
      <c r="L143" s="40"/>
      <c r="M143" s="220"/>
      <c r="N143" s="221"/>
      <c r="O143" s="222"/>
      <c r="P143" s="222"/>
      <c r="Q143" s="222"/>
      <c r="R143" s="222"/>
      <c r="S143" s="222"/>
      <c r="T143" s="223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3" t="s">
        <v>120</v>
      </c>
      <c r="AU143" s="13" t="s">
        <v>77</v>
      </c>
    </row>
    <row r="144" spans="1:31" s="2" customFormat="1" ht="6.95" customHeight="1">
      <c r="A144" s="34"/>
      <c r="B144" s="55"/>
      <c r="C144" s="56"/>
      <c r="D144" s="56"/>
      <c r="E144" s="56"/>
      <c r="F144" s="56"/>
      <c r="G144" s="56"/>
      <c r="H144" s="56"/>
      <c r="I144" s="56"/>
      <c r="J144" s="56"/>
      <c r="K144" s="56"/>
      <c r="L144" s="40"/>
      <c r="M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</sheetData>
  <sheetProtection password="CC35" sheet="1" objects="1" scenarios="1" formatColumns="0" formatRows="0" autoFilter="0"/>
  <autoFilter ref="C79:K143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3" t="s">
        <v>85</v>
      </c>
    </row>
    <row r="3" spans="2:46" s="1" customFormat="1" ht="6.95" customHeight="1" hidden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6"/>
      <c r="AT3" s="13" t="s">
        <v>79</v>
      </c>
    </row>
    <row r="4" spans="2:46" s="1" customFormat="1" ht="24.95" customHeight="1" hidden="1">
      <c r="B4" s="16"/>
      <c r="D4" s="126" t="s">
        <v>92</v>
      </c>
      <c r="L4" s="16"/>
      <c r="M4" s="127" t="s">
        <v>10</v>
      </c>
      <c r="AT4" s="13" t="s">
        <v>4</v>
      </c>
    </row>
    <row r="5" spans="2:12" s="1" customFormat="1" ht="6.95" customHeight="1" hidden="1">
      <c r="B5" s="16"/>
      <c r="L5" s="16"/>
    </row>
    <row r="6" spans="2:12" s="1" customFormat="1" ht="12" customHeight="1" hidden="1">
      <c r="B6" s="16"/>
      <c r="D6" s="128" t="s">
        <v>16</v>
      </c>
      <c r="L6" s="16"/>
    </row>
    <row r="7" spans="2:12" s="1" customFormat="1" ht="16.5" customHeight="1" hidden="1">
      <c r="B7" s="16"/>
      <c r="E7" s="129" t="str">
        <f>'Rekapitulace stavby'!K6</f>
        <v>Cyklická údržba trati v úseku Třebovice v Čechách – Hoštejn</v>
      </c>
      <c r="F7" s="128"/>
      <c r="G7" s="128"/>
      <c r="H7" s="128"/>
      <c r="L7" s="16"/>
    </row>
    <row r="8" spans="1:31" s="2" customFormat="1" ht="12" customHeight="1" hidden="1">
      <c r="A8" s="34"/>
      <c r="B8" s="40"/>
      <c r="C8" s="34"/>
      <c r="D8" s="128" t="s">
        <v>93</v>
      </c>
      <c r="E8" s="34"/>
      <c r="F8" s="34"/>
      <c r="G8" s="34"/>
      <c r="H8" s="34"/>
      <c r="I8" s="34"/>
      <c r="J8" s="34"/>
      <c r="K8" s="34"/>
      <c r="L8" s="130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40"/>
      <c r="C9" s="34"/>
      <c r="D9" s="34"/>
      <c r="E9" s="131" t="s">
        <v>277</v>
      </c>
      <c r="F9" s="34"/>
      <c r="G9" s="34"/>
      <c r="H9" s="34"/>
      <c r="I9" s="34"/>
      <c r="J9" s="34"/>
      <c r="K9" s="34"/>
      <c r="L9" s="130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hidden="1">
      <c r="A10" s="34"/>
      <c r="B10" s="40"/>
      <c r="C10" s="34"/>
      <c r="D10" s="34"/>
      <c r="E10" s="34"/>
      <c r="F10" s="34"/>
      <c r="G10" s="34"/>
      <c r="H10" s="34"/>
      <c r="I10" s="34"/>
      <c r="J10" s="34"/>
      <c r="K10" s="34"/>
      <c r="L10" s="130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40"/>
      <c r="C11" s="34"/>
      <c r="D11" s="128" t="s">
        <v>18</v>
      </c>
      <c r="E11" s="34"/>
      <c r="F11" s="132" t="s">
        <v>19</v>
      </c>
      <c r="G11" s="34"/>
      <c r="H11" s="34"/>
      <c r="I11" s="128" t="s">
        <v>20</v>
      </c>
      <c r="J11" s="132" t="s">
        <v>19</v>
      </c>
      <c r="K11" s="34"/>
      <c r="L11" s="130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40"/>
      <c r="C12" s="34"/>
      <c r="D12" s="128" t="s">
        <v>21</v>
      </c>
      <c r="E12" s="34"/>
      <c r="F12" s="132" t="s">
        <v>22</v>
      </c>
      <c r="G12" s="34"/>
      <c r="H12" s="34"/>
      <c r="I12" s="128" t="s">
        <v>23</v>
      </c>
      <c r="J12" s="133" t="str">
        <f>'Rekapitulace stavby'!AN8</f>
        <v>17. 5. 2023</v>
      </c>
      <c r="K12" s="34"/>
      <c r="L12" s="130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 hidden="1">
      <c r="A13" s="34"/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130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40"/>
      <c r="C14" s="34"/>
      <c r="D14" s="128" t="s">
        <v>25</v>
      </c>
      <c r="E14" s="34"/>
      <c r="F14" s="34"/>
      <c r="G14" s="34"/>
      <c r="H14" s="34"/>
      <c r="I14" s="128" t="s">
        <v>26</v>
      </c>
      <c r="J14" s="132" t="str">
        <f>IF('Rekapitulace stavby'!AN10="","",'Rekapitulace stavby'!AN10)</f>
        <v/>
      </c>
      <c r="K14" s="34"/>
      <c r="L14" s="130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40"/>
      <c r="C15" s="34"/>
      <c r="D15" s="34"/>
      <c r="E15" s="132" t="str">
        <f>IF('Rekapitulace stavby'!E11="","",'Rekapitulace stavby'!E11)</f>
        <v xml:space="preserve"> </v>
      </c>
      <c r="F15" s="34"/>
      <c r="G15" s="34"/>
      <c r="H15" s="34"/>
      <c r="I15" s="128" t="s">
        <v>27</v>
      </c>
      <c r="J15" s="132" t="str">
        <f>IF('Rekapitulace stavby'!AN11="","",'Rekapitulace stavby'!AN11)</f>
        <v/>
      </c>
      <c r="K15" s="34"/>
      <c r="L15" s="130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40"/>
      <c r="C16" s="34"/>
      <c r="D16" s="34"/>
      <c r="E16" s="34"/>
      <c r="F16" s="34"/>
      <c r="G16" s="34"/>
      <c r="H16" s="34"/>
      <c r="I16" s="34"/>
      <c r="J16" s="34"/>
      <c r="K16" s="34"/>
      <c r="L16" s="130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40"/>
      <c r="C17" s="34"/>
      <c r="D17" s="128" t="s">
        <v>28</v>
      </c>
      <c r="E17" s="34"/>
      <c r="F17" s="34"/>
      <c r="G17" s="34"/>
      <c r="H17" s="34"/>
      <c r="I17" s="128" t="s">
        <v>26</v>
      </c>
      <c r="J17" s="29" t="str">
        <f>'Rekapitulace stavby'!AN13</f>
        <v>Vyplň údaj</v>
      </c>
      <c r="K17" s="34"/>
      <c r="L17" s="130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40"/>
      <c r="C18" s="34"/>
      <c r="D18" s="34"/>
      <c r="E18" s="29" t="str">
        <f>'Rekapitulace stavby'!E14</f>
        <v>Vyplň údaj</v>
      </c>
      <c r="F18" s="132"/>
      <c r="G18" s="132"/>
      <c r="H18" s="132"/>
      <c r="I18" s="128" t="s">
        <v>27</v>
      </c>
      <c r="J18" s="29" t="str">
        <f>'Rekapitulace stavby'!AN14</f>
        <v>Vyplň údaj</v>
      </c>
      <c r="K18" s="34"/>
      <c r="L18" s="130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40"/>
      <c r="C19" s="34"/>
      <c r="D19" s="34"/>
      <c r="E19" s="34"/>
      <c r="F19" s="34"/>
      <c r="G19" s="34"/>
      <c r="H19" s="34"/>
      <c r="I19" s="34"/>
      <c r="J19" s="34"/>
      <c r="K19" s="34"/>
      <c r="L19" s="130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40"/>
      <c r="C20" s="34"/>
      <c r="D20" s="128" t="s">
        <v>30</v>
      </c>
      <c r="E20" s="34"/>
      <c r="F20" s="34"/>
      <c r="G20" s="34"/>
      <c r="H20" s="34"/>
      <c r="I20" s="128" t="s">
        <v>26</v>
      </c>
      <c r="J20" s="132" t="str">
        <f>IF('Rekapitulace stavby'!AN16="","",'Rekapitulace stavby'!AN16)</f>
        <v/>
      </c>
      <c r="K20" s="34"/>
      <c r="L20" s="130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40"/>
      <c r="C21" s="34"/>
      <c r="D21" s="34"/>
      <c r="E21" s="132" t="str">
        <f>IF('Rekapitulace stavby'!E17="","",'Rekapitulace stavby'!E17)</f>
        <v xml:space="preserve"> </v>
      </c>
      <c r="F21" s="34"/>
      <c r="G21" s="34"/>
      <c r="H21" s="34"/>
      <c r="I21" s="128" t="s">
        <v>27</v>
      </c>
      <c r="J21" s="132" t="str">
        <f>IF('Rekapitulace stavby'!AN17="","",'Rekapitulace stavby'!AN17)</f>
        <v/>
      </c>
      <c r="K21" s="34"/>
      <c r="L21" s="130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130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40"/>
      <c r="C23" s="34"/>
      <c r="D23" s="128" t="s">
        <v>32</v>
      </c>
      <c r="E23" s="34"/>
      <c r="F23" s="34"/>
      <c r="G23" s="34"/>
      <c r="H23" s="34"/>
      <c r="I23" s="128" t="s">
        <v>26</v>
      </c>
      <c r="J23" s="132" t="str">
        <f>IF('Rekapitulace stavby'!AN19="","",'Rekapitulace stavby'!AN19)</f>
        <v/>
      </c>
      <c r="K23" s="34"/>
      <c r="L23" s="130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40"/>
      <c r="C24" s="34"/>
      <c r="D24" s="34"/>
      <c r="E24" s="132" t="str">
        <f>IF('Rekapitulace stavby'!E20="","",'Rekapitulace stavby'!E20)</f>
        <v xml:space="preserve"> </v>
      </c>
      <c r="F24" s="34"/>
      <c r="G24" s="34"/>
      <c r="H24" s="34"/>
      <c r="I24" s="128" t="s">
        <v>27</v>
      </c>
      <c r="J24" s="132" t="str">
        <f>IF('Rekapitulace stavby'!AN20="","",'Rekapitulace stavby'!AN20)</f>
        <v/>
      </c>
      <c r="K24" s="34"/>
      <c r="L24" s="130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40"/>
      <c r="C25" s="34"/>
      <c r="D25" s="34"/>
      <c r="E25" s="34"/>
      <c r="F25" s="34"/>
      <c r="G25" s="34"/>
      <c r="H25" s="34"/>
      <c r="I25" s="34"/>
      <c r="J25" s="34"/>
      <c r="K25" s="34"/>
      <c r="L25" s="130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40"/>
      <c r="C26" s="34"/>
      <c r="D26" s="128" t="s">
        <v>33</v>
      </c>
      <c r="E26" s="34"/>
      <c r="F26" s="34"/>
      <c r="G26" s="34"/>
      <c r="H26" s="34"/>
      <c r="I26" s="34"/>
      <c r="J26" s="34"/>
      <c r="K26" s="34"/>
      <c r="L26" s="130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34"/>
      <c r="B27" s="135"/>
      <c r="C27" s="134"/>
      <c r="D27" s="134"/>
      <c r="E27" s="136" t="s">
        <v>19</v>
      </c>
      <c r="F27" s="136"/>
      <c r="G27" s="136"/>
      <c r="H27" s="136"/>
      <c r="I27" s="134"/>
      <c r="J27" s="134"/>
      <c r="K27" s="134"/>
      <c r="L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s="2" customFormat="1" ht="6.95" customHeight="1" hidden="1">
      <c r="A28" s="34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130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40"/>
      <c r="C29" s="34"/>
      <c r="D29" s="138"/>
      <c r="E29" s="138"/>
      <c r="F29" s="138"/>
      <c r="G29" s="138"/>
      <c r="H29" s="138"/>
      <c r="I29" s="138"/>
      <c r="J29" s="138"/>
      <c r="K29" s="138"/>
      <c r="L29" s="130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 hidden="1">
      <c r="A30" s="34"/>
      <c r="B30" s="40"/>
      <c r="C30" s="34"/>
      <c r="D30" s="139" t="s">
        <v>35</v>
      </c>
      <c r="E30" s="34"/>
      <c r="F30" s="34"/>
      <c r="G30" s="34"/>
      <c r="H30" s="34"/>
      <c r="I30" s="34"/>
      <c r="J30" s="140">
        <f>ROUND(J79,2)</f>
        <v>0</v>
      </c>
      <c r="K30" s="34"/>
      <c r="L30" s="130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40"/>
      <c r="C31" s="34"/>
      <c r="D31" s="138"/>
      <c r="E31" s="138"/>
      <c r="F31" s="138"/>
      <c r="G31" s="138"/>
      <c r="H31" s="138"/>
      <c r="I31" s="138"/>
      <c r="J31" s="138"/>
      <c r="K31" s="138"/>
      <c r="L31" s="130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 hidden="1">
      <c r="A32" s="34"/>
      <c r="B32" s="40"/>
      <c r="C32" s="34"/>
      <c r="D32" s="34"/>
      <c r="E32" s="34"/>
      <c r="F32" s="141" t="s">
        <v>37</v>
      </c>
      <c r="G32" s="34"/>
      <c r="H32" s="34"/>
      <c r="I32" s="141" t="s">
        <v>36</v>
      </c>
      <c r="J32" s="141" t="s">
        <v>38</v>
      </c>
      <c r="K32" s="34"/>
      <c r="L32" s="130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40"/>
      <c r="C33" s="34"/>
      <c r="D33" s="142" t="s">
        <v>39</v>
      </c>
      <c r="E33" s="128" t="s">
        <v>40</v>
      </c>
      <c r="F33" s="143">
        <f>ROUND((SUM(BE79:BE89)),2)</f>
        <v>0</v>
      </c>
      <c r="G33" s="34"/>
      <c r="H33" s="34"/>
      <c r="I33" s="144">
        <v>0.21</v>
      </c>
      <c r="J33" s="143">
        <f>ROUND(((SUM(BE79:BE89))*I33),2)</f>
        <v>0</v>
      </c>
      <c r="K33" s="34"/>
      <c r="L33" s="130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40"/>
      <c r="C34" s="34"/>
      <c r="D34" s="34"/>
      <c r="E34" s="128" t="s">
        <v>41</v>
      </c>
      <c r="F34" s="143">
        <f>ROUND((SUM(BF79:BF89)),2)</f>
        <v>0</v>
      </c>
      <c r="G34" s="34"/>
      <c r="H34" s="34"/>
      <c r="I34" s="144">
        <v>0.15</v>
      </c>
      <c r="J34" s="143">
        <f>ROUND(((SUM(BF79:BF89))*I34),2)</f>
        <v>0</v>
      </c>
      <c r="K34" s="34"/>
      <c r="L34" s="130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40"/>
      <c r="C35" s="34"/>
      <c r="D35" s="34"/>
      <c r="E35" s="128" t="s">
        <v>42</v>
      </c>
      <c r="F35" s="143">
        <f>ROUND((SUM(BG79:BG89)),2)</f>
        <v>0</v>
      </c>
      <c r="G35" s="34"/>
      <c r="H35" s="34"/>
      <c r="I35" s="144">
        <v>0.21</v>
      </c>
      <c r="J35" s="143">
        <f>0</f>
        <v>0</v>
      </c>
      <c r="K35" s="34"/>
      <c r="L35" s="130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40"/>
      <c r="C36" s="34"/>
      <c r="D36" s="34"/>
      <c r="E36" s="128" t="s">
        <v>43</v>
      </c>
      <c r="F36" s="143">
        <f>ROUND((SUM(BH79:BH89)),2)</f>
        <v>0</v>
      </c>
      <c r="G36" s="34"/>
      <c r="H36" s="34"/>
      <c r="I36" s="144">
        <v>0.15</v>
      </c>
      <c r="J36" s="143">
        <f>0</f>
        <v>0</v>
      </c>
      <c r="K36" s="34"/>
      <c r="L36" s="130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40"/>
      <c r="C37" s="34"/>
      <c r="D37" s="34"/>
      <c r="E37" s="128" t="s">
        <v>44</v>
      </c>
      <c r="F37" s="143">
        <f>ROUND((SUM(BI79:BI89)),2)</f>
        <v>0</v>
      </c>
      <c r="G37" s="34"/>
      <c r="H37" s="34"/>
      <c r="I37" s="144">
        <v>0</v>
      </c>
      <c r="J37" s="143">
        <f>0</f>
        <v>0</v>
      </c>
      <c r="K37" s="34"/>
      <c r="L37" s="130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130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 hidden="1">
      <c r="A39" s="34"/>
      <c r="B39" s="40"/>
      <c r="C39" s="145"/>
      <c r="D39" s="146" t="s">
        <v>45</v>
      </c>
      <c r="E39" s="147"/>
      <c r="F39" s="147"/>
      <c r="G39" s="148" t="s">
        <v>46</v>
      </c>
      <c r="H39" s="149" t="s">
        <v>47</v>
      </c>
      <c r="I39" s="147"/>
      <c r="J39" s="150">
        <f>SUM(J30:J37)</f>
        <v>0</v>
      </c>
      <c r="K39" s="151"/>
      <c r="L39" s="130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30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t="12" hidden="1"/>
    <row r="42" ht="12" hidden="1"/>
    <row r="43" ht="12" hidden="1"/>
    <row r="44" spans="1:31" s="2" customFormat="1" ht="6.95" customHeight="1">
      <c r="A44" s="34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30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19" t="s">
        <v>95</v>
      </c>
      <c r="D45" s="36"/>
      <c r="E45" s="36"/>
      <c r="F45" s="36"/>
      <c r="G45" s="36"/>
      <c r="H45" s="36"/>
      <c r="I45" s="36"/>
      <c r="J45" s="36"/>
      <c r="K45" s="36"/>
      <c r="L45" s="130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30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16</v>
      </c>
      <c r="D47" s="36"/>
      <c r="E47" s="36"/>
      <c r="F47" s="36"/>
      <c r="G47" s="36"/>
      <c r="H47" s="36"/>
      <c r="I47" s="36"/>
      <c r="J47" s="36"/>
      <c r="K47" s="36"/>
      <c r="L47" s="130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156" t="str">
        <f>E7</f>
        <v>Cyklická údržba trati v úseku Třebovice v Čechách – Hoštejn</v>
      </c>
      <c r="F48" s="28"/>
      <c r="G48" s="28"/>
      <c r="H48" s="28"/>
      <c r="I48" s="36"/>
      <c r="J48" s="36"/>
      <c r="K48" s="36"/>
      <c r="L48" s="130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93</v>
      </c>
      <c r="D49" s="36"/>
      <c r="E49" s="36"/>
      <c r="F49" s="36"/>
      <c r="G49" s="36"/>
      <c r="H49" s="36"/>
      <c r="I49" s="36"/>
      <c r="J49" s="36"/>
      <c r="K49" s="36"/>
      <c r="L49" s="130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65" t="str">
        <f>E9</f>
        <v>SO 03 - NEOCEŇOVAT Materiál dodávaný OŘ</v>
      </c>
      <c r="F50" s="36"/>
      <c r="G50" s="36"/>
      <c r="H50" s="36"/>
      <c r="I50" s="36"/>
      <c r="J50" s="36"/>
      <c r="K50" s="36"/>
      <c r="L50" s="130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30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21</v>
      </c>
      <c r="D52" s="36"/>
      <c r="E52" s="36"/>
      <c r="F52" s="23" t="str">
        <f>F12</f>
        <v xml:space="preserve"> </v>
      </c>
      <c r="G52" s="36"/>
      <c r="H52" s="36"/>
      <c r="I52" s="28" t="s">
        <v>23</v>
      </c>
      <c r="J52" s="68" t="str">
        <f>IF(J12="","",J12)</f>
        <v>17. 5. 2023</v>
      </c>
      <c r="K52" s="36"/>
      <c r="L52" s="130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30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8" t="s">
        <v>25</v>
      </c>
      <c r="D54" s="36"/>
      <c r="E54" s="36"/>
      <c r="F54" s="23" t="str">
        <f>E15</f>
        <v xml:space="preserve"> </v>
      </c>
      <c r="G54" s="36"/>
      <c r="H54" s="36"/>
      <c r="I54" s="28" t="s">
        <v>30</v>
      </c>
      <c r="J54" s="32" t="str">
        <f>E21</f>
        <v xml:space="preserve"> </v>
      </c>
      <c r="K54" s="36"/>
      <c r="L54" s="130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8" t="s">
        <v>28</v>
      </c>
      <c r="D55" s="36"/>
      <c r="E55" s="36"/>
      <c r="F55" s="23" t="str">
        <f>IF(E18="","",E18)</f>
        <v>Vyplň údaj</v>
      </c>
      <c r="G55" s="36"/>
      <c r="H55" s="36"/>
      <c r="I55" s="28" t="s">
        <v>32</v>
      </c>
      <c r="J55" s="32" t="str">
        <f>E24</f>
        <v xml:space="preserve"> </v>
      </c>
      <c r="K55" s="36"/>
      <c r="L55" s="130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30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57" t="s">
        <v>96</v>
      </c>
      <c r="D57" s="158"/>
      <c r="E57" s="158"/>
      <c r="F57" s="158"/>
      <c r="G57" s="158"/>
      <c r="H57" s="158"/>
      <c r="I57" s="158"/>
      <c r="J57" s="159" t="s">
        <v>97</v>
      </c>
      <c r="K57" s="158"/>
      <c r="L57" s="130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30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60" t="s">
        <v>67</v>
      </c>
      <c r="D59" s="36"/>
      <c r="E59" s="36"/>
      <c r="F59" s="36"/>
      <c r="G59" s="36"/>
      <c r="H59" s="36"/>
      <c r="I59" s="36"/>
      <c r="J59" s="98">
        <f>J79</f>
        <v>0</v>
      </c>
      <c r="K59" s="36"/>
      <c r="L59" s="130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3" t="s">
        <v>98</v>
      </c>
    </row>
    <row r="60" spans="1:31" s="2" customFormat="1" ht="21.8" customHeight="1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130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6.95" customHeight="1">
      <c r="A61" s="34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130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5" spans="1:31" s="2" customFormat="1" ht="6.95" customHeight="1">
      <c r="A65" s="34"/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130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24.95" customHeight="1">
      <c r="A66" s="34"/>
      <c r="B66" s="35"/>
      <c r="C66" s="19" t="s">
        <v>100</v>
      </c>
      <c r="D66" s="36"/>
      <c r="E66" s="36"/>
      <c r="F66" s="36"/>
      <c r="G66" s="36"/>
      <c r="H66" s="36"/>
      <c r="I66" s="36"/>
      <c r="J66" s="36"/>
      <c r="K66" s="36"/>
      <c r="L66" s="130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5" customHeight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130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12" customHeight="1">
      <c r="A68" s="34"/>
      <c r="B68" s="35"/>
      <c r="C68" s="28" t="s">
        <v>16</v>
      </c>
      <c r="D68" s="36"/>
      <c r="E68" s="36"/>
      <c r="F68" s="36"/>
      <c r="G68" s="36"/>
      <c r="H68" s="36"/>
      <c r="I68" s="36"/>
      <c r="J68" s="36"/>
      <c r="K68" s="36"/>
      <c r="L68" s="130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16.5" customHeight="1">
      <c r="A69" s="34"/>
      <c r="B69" s="35"/>
      <c r="C69" s="36"/>
      <c r="D69" s="36"/>
      <c r="E69" s="156" t="str">
        <f>E7</f>
        <v>Cyklická údržba trati v úseku Třebovice v Čechách – Hoštejn</v>
      </c>
      <c r="F69" s="28"/>
      <c r="G69" s="28"/>
      <c r="H69" s="28"/>
      <c r="I69" s="36"/>
      <c r="J69" s="36"/>
      <c r="K69" s="36"/>
      <c r="L69" s="130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8" t="s">
        <v>93</v>
      </c>
      <c r="D70" s="36"/>
      <c r="E70" s="36"/>
      <c r="F70" s="36"/>
      <c r="G70" s="36"/>
      <c r="H70" s="36"/>
      <c r="I70" s="36"/>
      <c r="J70" s="36"/>
      <c r="K70" s="36"/>
      <c r="L70" s="130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6.5" customHeight="1">
      <c r="A71" s="34"/>
      <c r="B71" s="35"/>
      <c r="C71" s="36"/>
      <c r="D71" s="36"/>
      <c r="E71" s="65" t="str">
        <f>E9</f>
        <v>SO 03 - NEOCEŇOVAT Materiál dodávaný OŘ</v>
      </c>
      <c r="F71" s="36"/>
      <c r="G71" s="36"/>
      <c r="H71" s="36"/>
      <c r="I71" s="36"/>
      <c r="J71" s="36"/>
      <c r="K71" s="36"/>
      <c r="L71" s="130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30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8" t="s">
        <v>21</v>
      </c>
      <c r="D73" s="36"/>
      <c r="E73" s="36"/>
      <c r="F73" s="23" t="str">
        <f>F12</f>
        <v xml:space="preserve"> </v>
      </c>
      <c r="G73" s="36"/>
      <c r="H73" s="36"/>
      <c r="I73" s="28" t="s">
        <v>23</v>
      </c>
      <c r="J73" s="68" t="str">
        <f>IF(J12="","",J12)</f>
        <v>17. 5. 2023</v>
      </c>
      <c r="K73" s="36"/>
      <c r="L73" s="130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30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5.15" customHeight="1">
      <c r="A75" s="34"/>
      <c r="B75" s="35"/>
      <c r="C75" s="28" t="s">
        <v>25</v>
      </c>
      <c r="D75" s="36"/>
      <c r="E75" s="36"/>
      <c r="F75" s="23" t="str">
        <f>E15</f>
        <v xml:space="preserve"> </v>
      </c>
      <c r="G75" s="36"/>
      <c r="H75" s="36"/>
      <c r="I75" s="28" t="s">
        <v>30</v>
      </c>
      <c r="J75" s="32" t="str">
        <f>E21</f>
        <v xml:space="preserve"> </v>
      </c>
      <c r="K75" s="36"/>
      <c r="L75" s="130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5.15" customHeight="1">
      <c r="A76" s="34"/>
      <c r="B76" s="35"/>
      <c r="C76" s="28" t="s">
        <v>28</v>
      </c>
      <c r="D76" s="36"/>
      <c r="E76" s="36"/>
      <c r="F76" s="23" t="str">
        <f>IF(E18="","",E18)</f>
        <v>Vyplň údaj</v>
      </c>
      <c r="G76" s="36"/>
      <c r="H76" s="36"/>
      <c r="I76" s="28" t="s">
        <v>32</v>
      </c>
      <c r="J76" s="32" t="str">
        <f>E24</f>
        <v xml:space="preserve"> </v>
      </c>
      <c r="K76" s="36"/>
      <c r="L76" s="130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0.3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30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10" customFormat="1" ht="29.25" customHeight="1">
      <c r="A78" s="167"/>
      <c r="B78" s="168"/>
      <c r="C78" s="169" t="s">
        <v>101</v>
      </c>
      <c r="D78" s="170" t="s">
        <v>54</v>
      </c>
      <c r="E78" s="170" t="s">
        <v>50</v>
      </c>
      <c r="F78" s="170" t="s">
        <v>51</v>
      </c>
      <c r="G78" s="170" t="s">
        <v>102</v>
      </c>
      <c r="H78" s="170" t="s">
        <v>103</v>
      </c>
      <c r="I78" s="170" t="s">
        <v>104</v>
      </c>
      <c r="J78" s="170" t="s">
        <v>97</v>
      </c>
      <c r="K78" s="171" t="s">
        <v>105</v>
      </c>
      <c r="L78" s="172"/>
      <c r="M78" s="88" t="s">
        <v>19</v>
      </c>
      <c r="N78" s="89" t="s">
        <v>39</v>
      </c>
      <c r="O78" s="89" t="s">
        <v>106</v>
      </c>
      <c r="P78" s="89" t="s">
        <v>107</v>
      </c>
      <c r="Q78" s="89" t="s">
        <v>108</v>
      </c>
      <c r="R78" s="89" t="s">
        <v>109</v>
      </c>
      <c r="S78" s="89" t="s">
        <v>110</v>
      </c>
      <c r="T78" s="90" t="s">
        <v>111</v>
      </c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</row>
    <row r="79" spans="1:63" s="2" customFormat="1" ht="22.8" customHeight="1">
      <c r="A79" s="34"/>
      <c r="B79" s="35"/>
      <c r="C79" s="95" t="s">
        <v>112</v>
      </c>
      <c r="D79" s="36"/>
      <c r="E79" s="36"/>
      <c r="F79" s="36"/>
      <c r="G79" s="36"/>
      <c r="H79" s="36"/>
      <c r="I79" s="36"/>
      <c r="J79" s="173">
        <f>BK79</f>
        <v>0</v>
      </c>
      <c r="K79" s="36"/>
      <c r="L79" s="40"/>
      <c r="M79" s="91"/>
      <c r="N79" s="174"/>
      <c r="O79" s="92"/>
      <c r="P79" s="175">
        <f>SUM(P80:P89)</f>
        <v>0</v>
      </c>
      <c r="Q79" s="92"/>
      <c r="R79" s="175">
        <f>SUM(R80:R89)</f>
        <v>1337.63528</v>
      </c>
      <c r="S79" s="92"/>
      <c r="T79" s="176">
        <f>SUM(T80:T89)</f>
        <v>0</v>
      </c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T79" s="13" t="s">
        <v>68</v>
      </c>
      <c r="AU79" s="13" t="s">
        <v>98</v>
      </c>
      <c r="BK79" s="177">
        <f>SUM(BK80:BK89)</f>
        <v>0</v>
      </c>
    </row>
    <row r="80" spans="1:65" s="2" customFormat="1" ht="16.5" customHeight="1">
      <c r="A80" s="34"/>
      <c r="B80" s="35"/>
      <c r="C80" s="196" t="s">
        <v>77</v>
      </c>
      <c r="D80" s="196" t="s">
        <v>141</v>
      </c>
      <c r="E80" s="197" t="s">
        <v>278</v>
      </c>
      <c r="F80" s="198" t="s">
        <v>279</v>
      </c>
      <c r="G80" s="199" t="s">
        <v>116</v>
      </c>
      <c r="H80" s="200">
        <v>294</v>
      </c>
      <c r="I80" s="201"/>
      <c r="J80" s="202">
        <f>ROUND(I80*H80,2)</f>
        <v>0</v>
      </c>
      <c r="K80" s="198" t="s">
        <v>117</v>
      </c>
      <c r="L80" s="203"/>
      <c r="M80" s="204" t="s">
        <v>19</v>
      </c>
      <c r="N80" s="205" t="s">
        <v>40</v>
      </c>
      <c r="O80" s="80"/>
      <c r="P80" s="187">
        <f>O80*H80</f>
        <v>0</v>
      </c>
      <c r="Q80" s="187">
        <v>4.50225</v>
      </c>
      <c r="R80" s="187">
        <f>Q80*H80</f>
        <v>1323.6615</v>
      </c>
      <c r="S80" s="187">
        <v>0</v>
      </c>
      <c r="T80" s="188">
        <f>S80*H80</f>
        <v>0</v>
      </c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R80" s="189" t="s">
        <v>134</v>
      </c>
      <c r="AT80" s="189" t="s">
        <v>141</v>
      </c>
      <c r="AU80" s="189" t="s">
        <v>69</v>
      </c>
      <c r="AY80" s="13" t="s">
        <v>119</v>
      </c>
      <c r="BE80" s="190">
        <f>IF(N80="základní",J80,0)</f>
        <v>0</v>
      </c>
      <c r="BF80" s="190">
        <f>IF(N80="snížená",J80,0)</f>
        <v>0</v>
      </c>
      <c r="BG80" s="190">
        <f>IF(N80="zákl. přenesená",J80,0)</f>
        <v>0</v>
      </c>
      <c r="BH80" s="190">
        <f>IF(N80="sníž. přenesená",J80,0)</f>
        <v>0</v>
      </c>
      <c r="BI80" s="190">
        <f>IF(N80="nulová",J80,0)</f>
        <v>0</v>
      </c>
      <c r="BJ80" s="13" t="s">
        <v>77</v>
      </c>
      <c r="BK80" s="190">
        <f>ROUND(I80*H80,2)</f>
        <v>0</v>
      </c>
      <c r="BL80" s="13" t="s">
        <v>118</v>
      </c>
      <c r="BM80" s="189" t="s">
        <v>79</v>
      </c>
    </row>
    <row r="81" spans="1:47" s="2" customFormat="1" ht="12">
      <c r="A81" s="34"/>
      <c r="B81" s="35"/>
      <c r="C81" s="36"/>
      <c r="D81" s="191" t="s">
        <v>120</v>
      </c>
      <c r="E81" s="36"/>
      <c r="F81" s="192" t="s">
        <v>280</v>
      </c>
      <c r="G81" s="36"/>
      <c r="H81" s="36"/>
      <c r="I81" s="193"/>
      <c r="J81" s="36"/>
      <c r="K81" s="36"/>
      <c r="L81" s="40"/>
      <c r="M81" s="194"/>
      <c r="N81" s="195"/>
      <c r="O81" s="80"/>
      <c r="P81" s="80"/>
      <c r="Q81" s="80"/>
      <c r="R81" s="80"/>
      <c r="S81" s="80"/>
      <c r="T81" s="81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3" t="s">
        <v>120</v>
      </c>
      <c r="AU81" s="13" t="s">
        <v>69</v>
      </c>
    </row>
    <row r="82" spans="1:65" s="2" customFormat="1" ht="16.5" customHeight="1">
      <c r="A82" s="34"/>
      <c r="B82" s="35"/>
      <c r="C82" s="196" t="s">
        <v>79</v>
      </c>
      <c r="D82" s="196" t="s">
        <v>141</v>
      </c>
      <c r="E82" s="197" t="s">
        <v>281</v>
      </c>
      <c r="F82" s="198" t="s">
        <v>282</v>
      </c>
      <c r="G82" s="199" t="s">
        <v>124</v>
      </c>
      <c r="H82" s="200">
        <v>1911</v>
      </c>
      <c r="I82" s="201"/>
      <c r="J82" s="202">
        <f>ROUND(I82*H82,2)</f>
        <v>0</v>
      </c>
      <c r="K82" s="198" t="s">
        <v>117</v>
      </c>
      <c r="L82" s="203"/>
      <c r="M82" s="204" t="s">
        <v>19</v>
      </c>
      <c r="N82" s="205" t="s">
        <v>40</v>
      </c>
      <c r="O82" s="80"/>
      <c r="P82" s="187">
        <f>O82*H82</f>
        <v>0</v>
      </c>
      <c r="Q82" s="187">
        <v>0</v>
      </c>
      <c r="R82" s="187">
        <f>Q82*H82</f>
        <v>0</v>
      </c>
      <c r="S82" s="187">
        <v>0</v>
      </c>
      <c r="T82" s="188">
        <f>S82*H82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R82" s="189" t="s">
        <v>134</v>
      </c>
      <c r="AT82" s="189" t="s">
        <v>141</v>
      </c>
      <c r="AU82" s="189" t="s">
        <v>69</v>
      </c>
      <c r="AY82" s="13" t="s">
        <v>119</v>
      </c>
      <c r="BE82" s="190">
        <f>IF(N82="základní",J82,0)</f>
        <v>0</v>
      </c>
      <c r="BF82" s="190">
        <f>IF(N82="snížená",J82,0)</f>
        <v>0</v>
      </c>
      <c r="BG82" s="190">
        <f>IF(N82="zákl. přenesená",J82,0)</f>
        <v>0</v>
      </c>
      <c r="BH82" s="190">
        <f>IF(N82="sníž. přenesená",J82,0)</f>
        <v>0</v>
      </c>
      <c r="BI82" s="190">
        <f>IF(N82="nulová",J82,0)</f>
        <v>0</v>
      </c>
      <c r="BJ82" s="13" t="s">
        <v>77</v>
      </c>
      <c r="BK82" s="190">
        <f>ROUND(I82*H82,2)</f>
        <v>0</v>
      </c>
      <c r="BL82" s="13" t="s">
        <v>118</v>
      </c>
      <c r="BM82" s="189" t="s">
        <v>118</v>
      </c>
    </row>
    <row r="83" spans="1:47" s="2" customFormat="1" ht="12">
      <c r="A83" s="34"/>
      <c r="B83" s="35"/>
      <c r="C83" s="36"/>
      <c r="D83" s="191" t="s">
        <v>120</v>
      </c>
      <c r="E83" s="36"/>
      <c r="F83" s="192" t="s">
        <v>283</v>
      </c>
      <c r="G83" s="36"/>
      <c r="H83" s="36"/>
      <c r="I83" s="193"/>
      <c r="J83" s="36"/>
      <c r="K83" s="36"/>
      <c r="L83" s="40"/>
      <c r="M83" s="194"/>
      <c r="N83" s="195"/>
      <c r="O83" s="80"/>
      <c r="P83" s="80"/>
      <c r="Q83" s="80"/>
      <c r="R83" s="80"/>
      <c r="S83" s="80"/>
      <c r="T83" s="81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3" t="s">
        <v>120</v>
      </c>
      <c r="AU83" s="13" t="s">
        <v>69</v>
      </c>
    </row>
    <row r="84" spans="1:65" s="2" customFormat="1" ht="16.5" customHeight="1">
      <c r="A84" s="34"/>
      <c r="B84" s="35"/>
      <c r="C84" s="196" t="s">
        <v>126</v>
      </c>
      <c r="D84" s="196" t="s">
        <v>141</v>
      </c>
      <c r="E84" s="197" t="s">
        <v>284</v>
      </c>
      <c r="F84" s="198" t="s">
        <v>285</v>
      </c>
      <c r="G84" s="199" t="s">
        <v>116</v>
      </c>
      <c r="H84" s="200">
        <v>53</v>
      </c>
      <c r="I84" s="201"/>
      <c r="J84" s="202">
        <f>ROUND(I84*H84,2)</f>
        <v>0</v>
      </c>
      <c r="K84" s="198" t="s">
        <v>117</v>
      </c>
      <c r="L84" s="203"/>
      <c r="M84" s="204" t="s">
        <v>19</v>
      </c>
      <c r="N84" s="205" t="s">
        <v>40</v>
      </c>
      <c r="O84" s="80"/>
      <c r="P84" s="187">
        <f>O84*H84</f>
        <v>0</v>
      </c>
      <c r="Q84" s="187">
        <v>0.25684</v>
      </c>
      <c r="R84" s="187">
        <f>Q84*H84</f>
        <v>13.61252</v>
      </c>
      <c r="S84" s="187">
        <v>0</v>
      </c>
      <c r="T84" s="188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89" t="s">
        <v>134</v>
      </c>
      <c r="AT84" s="189" t="s">
        <v>141</v>
      </c>
      <c r="AU84" s="189" t="s">
        <v>69</v>
      </c>
      <c r="AY84" s="13" t="s">
        <v>119</v>
      </c>
      <c r="BE84" s="190">
        <f>IF(N84="základní",J84,0)</f>
        <v>0</v>
      </c>
      <c r="BF84" s="190">
        <f>IF(N84="snížená",J84,0)</f>
        <v>0</v>
      </c>
      <c r="BG84" s="190">
        <f>IF(N84="zákl. přenesená",J84,0)</f>
        <v>0</v>
      </c>
      <c r="BH84" s="190">
        <f>IF(N84="sníž. přenesená",J84,0)</f>
        <v>0</v>
      </c>
      <c r="BI84" s="190">
        <f>IF(N84="nulová",J84,0)</f>
        <v>0</v>
      </c>
      <c r="BJ84" s="13" t="s">
        <v>77</v>
      </c>
      <c r="BK84" s="190">
        <f>ROUND(I84*H84,2)</f>
        <v>0</v>
      </c>
      <c r="BL84" s="13" t="s">
        <v>118</v>
      </c>
      <c r="BM84" s="189" t="s">
        <v>129</v>
      </c>
    </row>
    <row r="85" spans="1:47" s="2" customFormat="1" ht="12">
      <c r="A85" s="34"/>
      <c r="B85" s="35"/>
      <c r="C85" s="36"/>
      <c r="D85" s="191" t="s">
        <v>120</v>
      </c>
      <c r="E85" s="36"/>
      <c r="F85" s="192" t="s">
        <v>286</v>
      </c>
      <c r="G85" s="36"/>
      <c r="H85" s="36"/>
      <c r="I85" s="193"/>
      <c r="J85" s="36"/>
      <c r="K85" s="36"/>
      <c r="L85" s="40"/>
      <c r="M85" s="194"/>
      <c r="N85" s="195"/>
      <c r="O85" s="80"/>
      <c r="P85" s="80"/>
      <c r="Q85" s="80"/>
      <c r="R85" s="80"/>
      <c r="S85" s="80"/>
      <c r="T85" s="81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3" t="s">
        <v>120</v>
      </c>
      <c r="AU85" s="13" t="s">
        <v>69</v>
      </c>
    </row>
    <row r="86" spans="1:65" s="2" customFormat="1" ht="16.5" customHeight="1">
      <c r="A86" s="34"/>
      <c r="B86" s="35"/>
      <c r="C86" s="196" t="s">
        <v>118</v>
      </c>
      <c r="D86" s="196" t="s">
        <v>141</v>
      </c>
      <c r="E86" s="197" t="s">
        <v>287</v>
      </c>
      <c r="F86" s="198" t="s">
        <v>288</v>
      </c>
      <c r="G86" s="199" t="s">
        <v>116</v>
      </c>
      <c r="H86" s="200">
        <v>3</v>
      </c>
      <c r="I86" s="201"/>
      <c r="J86" s="202">
        <f>ROUND(I86*H86,2)</f>
        <v>0</v>
      </c>
      <c r="K86" s="198" t="s">
        <v>117</v>
      </c>
      <c r="L86" s="203"/>
      <c r="M86" s="204" t="s">
        <v>19</v>
      </c>
      <c r="N86" s="205" t="s">
        <v>40</v>
      </c>
      <c r="O86" s="80"/>
      <c r="P86" s="187">
        <f>O86*H86</f>
        <v>0</v>
      </c>
      <c r="Q86" s="187">
        <v>0.06021</v>
      </c>
      <c r="R86" s="187">
        <f>Q86*H86</f>
        <v>0.18063</v>
      </c>
      <c r="S86" s="187">
        <v>0</v>
      </c>
      <c r="T86" s="188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89" t="s">
        <v>134</v>
      </c>
      <c r="AT86" s="189" t="s">
        <v>141</v>
      </c>
      <c r="AU86" s="189" t="s">
        <v>69</v>
      </c>
      <c r="AY86" s="13" t="s">
        <v>119</v>
      </c>
      <c r="BE86" s="190">
        <f>IF(N86="základní",J86,0)</f>
        <v>0</v>
      </c>
      <c r="BF86" s="190">
        <f>IF(N86="snížená",J86,0)</f>
        <v>0</v>
      </c>
      <c r="BG86" s="190">
        <f>IF(N86="zákl. přenesená",J86,0)</f>
        <v>0</v>
      </c>
      <c r="BH86" s="190">
        <f>IF(N86="sníž. přenesená",J86,0)</f>
        <v>0</v>
      </c>
      <c r="BI86" s="190">
        <f>IF(N86="nulová",J86,0)</f>
        <v>0</v>
      </c>
      <c r="BJ86" s="13" t="s">
        <v>77</v>
      </c>
      <c r="BK86" s="190">
        <f>ROUND(I86*H86,2)</f>
        <v>0</v>
      </c>
      <c r="BL86" s="13" t="s">
        <v>118</v>
      </c>
      <c r="BM86" s="189" t="s">
        <v>134</v>
      </c>
    </row>
    <row r="87" spans="1:47" s="2" customFormat="1" ht="12">
      <c r="A87" s="34"/>
      <c r="B87" s="35"/>
      <c r="C87" s="36"/>
      <c r="D87" s="191" t="s">
        <v>120</v>
      </c>
      <c r="E87" s="36"/>
      <c r="F87" s="192" t="s">
        <v>289</v>
      </c>
      <c r="G87" s="36"/>
      <c r="H87" s="36"/>
      <c r="I87" s="193"/>
      <c r="J87" s="36"/>
      <c r="K87" s="36"/>
      <c r="L87" s="40"/>
      <c r="M87" s="194"/>
      <c r="N87" s="195"/>
      <c r="O87" s="80"/>
      <c r="P87" s="80"/>
      <c r="Q87" s="80"/>
      <c r="R87" s="80"/>
      <c r="S87" s="80"/>
      <c r="T87" s="81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3" t="s">
        <v>120</v>
      </c>
      <c r="AU87" s="13" t="s">
        <v>69</v>
      </c>
    </row>
    <row r="88" spans="1:65" s="2" customFormat="1" ht="16.5" customHeight="1">
      <c r="A88" s="34"/>
      <c r="B88" s="35"/>
      <c r="C88" s="196" t="s">
        <v>136</v>
      </c>
      <c r="D88" s="196" t="s">
        <v>141</v>
      </c>
      <c r="E88" s="197" t="s">
        <v>290</v>
      </c>
      <c r="F88" s="198" t="s">
        <v>291</v>
      </c>
      <c r="G88" s="199" t="s">
        <v>116</v>
      </c>
      <c r="H88" s="200">
        <v>3</v>
      </c>
      <c r="I88" s="201"/>
      <c r="J88" s="202">
        <f>ROUND(I88*H88,2)</f>
        <v>0</v>
      </c>
      <c r="K88" s="198" t="s">
        <v>117</v>
      </c>
      <c r="L88" s="203"/>
      <c r="M88" s="204" t="s">
        <v>19</v>
      </c>
      <c r="N88" s="205" t="s">
        <v>40</v>
      </c>
      <c r="O88" s="80"/>
      <c r="P88" s="187">
        <f>O88*H88</f>
        <v>0</v>
      </c>
      <c r="Q88" s="187">
        <v>0.06021</v>
      </c>
      <c r="R88" s="187">
        <f>Q88*H88</f>
        <v>0.18063</v>
      </c>
      <c r="S88" s="187">
        <v>0</v>
      </c>
      <c r="T88" s="188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9" t="s">
        <v>134</v>
      </c>
      <c r="AT88" s="189" t="s">
        <v>141</v>
      </c>
      <c r="AU88" s="189" t="s">
        <v>69</v>
      </c>
      <c r="AY88" s="13" t="s">
        <v>119</v>
      </c>
      <c r="BE88" s="190">
        <f>IF(N88="základní",J88,0)</f>
        <v>0</v>
      </c>
      <c r="BF88" s="190">
        <f>IF(N88="snížená",J88,0)</f>
        <v>0</v>
      </c>
      <c r="BG88" s="190">
        <f>IF(N88="zákl. přenesená",J88,0)</f>
        <v>0</v>
      </c>
      <c r="BH88" s="190">
        <f>IF(N88="sníž. přenesená",J88,0)</f>
        <v>0</v>
      </c>
      <c r="BI88" s="190">
        <f>IF(N88="nulová",J88,0)</f>
        <v>0</v>
      </c>
      <c r="BJ88" s="13" t="s">
        <v>77</v>
      </c>
      <c r="BK88" s="190">
        <f>ROUND(I88*H88,2)</f>
        <v>0</v>
      </c>
      <c r="BL88" s="13" t="s">
        <v>118</v>
      </c>
      <c r="BM88" s="189" t="s">
        <v>139</v>
      </c>
    </row>
    <row r="89" spans="1:47" s="2" customFormat="1" ht="12">
      <c r="A89" s="34"/>
      <c r="B89" s="35"/>
      <c r="C89" s="36"/>
      <c r="D89" s="191" t="s">
        <v>120</v>
      </c>
      <c r="E89" s="36"/>
      <c r="F89" s="192" t="s">
        <v>289</v>
      </c>
      <c r="G89" s="36"/>
      <c r="H89" s="36"/>
      <c r="I89" s="193"/>
      <c r="J89" s="36"/>
      <c r="K89" s="36"/>
      <c r="L89" s="40"/>
      <c r="M89" s="220"/>
      <c r="N89" s="221"/>
      <c r="O89" s="222"/>
      <c r="P89" s="222"/>
      <c r="Q89" s="222"/>
      <c r="R89" s="222"/>
      <c r="S89" s="222"/>
      <c r="T89" s="223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3" t="s">
        <v>120</v>
      </c>
      <c r="AU89" s="13" t="s">
        <v>69</v>
      </c>
    </row>
    <row r="90" spans="1:31" s="2" customFormat="1" ht="6.95" customHeight="1">
      <c r="A90" s="34"/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40"/>
      <c r="M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</sheetData>
  <sheetProtection password="CC35" sheet="1" objects="1" scenarios="1" formatColumns="0" formatRows="0" autoFilter="0"/>
  <autoFilter ref="C78:K89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3" t="s">
        <v>88</v>
      </c>
    </row>
    <row r="3" spans="2:46" s="1" customFormat="1" ht="6.95" customHeight="1" hidden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6"/>
      <c r="AT3" s="13" t="s">
        <v>79</v>
      </c>
    </row>
    <row r="4" spans="2:46" s="1" customFormat="1" ht="24.95" customHeight="1" hidden="1">
      <c r="B4" s="16"/>
      <c r="D4" s="126" t="s">
        <v>92</v>
      </c>
      <c r="L4" s="16"/>
      <c r="M4" s="127" t="s">
        <v>10</v>
      </c>
      <c r="AT4" s="13" t="s">
        <v>4</v>
      </c>
    </row>
    <row r="5" spans="2:12" s="1" customFormat="1" ht="6.95" customHeight="1" hidden="1">
      <c r="B5" s="16"/>
      <c r="L5" s="16"/>
    </row>
    <row r="6" spans="2:12" s="1" customFormat="1" ht="12" customHeight="1" hidden="1">
      <c r="B6" s="16"/>
      <c r="D6" s="128" t="s">
        <v>16</v>
      </c>
      <c r="L6" s="16"/>
    </row>
    <row r="7" spans="2:12" s="1" customFormat="1" ht="16.5" customHeight="1" hidden="1">
      <c r="B7" s="16"/>
      <c r="E7" s="129" t="str">
        <f>'Rekapitulace stavby'!K6</f>
        <v>Cyklická údržba trati v úseku Třebovice v Čechách – Hoštejn</v>
      </c>
      <c r="F7" s="128"/>
      <c r="G7" s="128"/>
      <c r="H7" s="128"/>
      <c r="L7" s="16"/>
    </row>
    <row r="8" spans="1:31" s="2" customFormat="1" ht="12" customHeight="1" hidden="1">
      <c r="A8" s="34"/>
      <c r="B8" s="40"/>
      <c r="C8" s="34"/>
      <c r="D8" s="128" t="s">
        <v>93</v>
      </c>
      <c r="E8" s="34"/>
      <c r="F8" s="34"/>
      <c r="G8" s="34"/>
      <c r="H8" s="34"/>
      <c r="I8" s="34"/>
      <c r="J8" s="34"/>
      <c r="K8" s="34"/>
      <c r="L8" s="130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40"/>
      <c r="C9" s="34"/>
      <c r="D9" s="34"/>
      <c r="E9" s="131" t="s">
        <v>292</v>
      </c>
      <c r="F9" s="34"/>
      <c r="G9" s="34"/>
      <c r="H9" s="34"/>
      <c r="I9" s="34"/>
      <c r="J9" s="34"/>
      <c r="K9" s="34"/>
      <c r="L9" s="130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hidden="1">
      <c r="A10" s="34"/>
      <c r="B10" s="40"/>
      <c r="C10" s="34"/>
      <c r="D10" s="34"/>
      <c r="E10" s="34"/>
      <c r="F10" s="34"/>
      <c r="G10" s="34"/>
      <c r="H10" s="34"/>
      <c r="I10" s="34"/>
      <c r="J10" s="34"/>
      <c r="K10" s="34"/>
      <c r="L10" s="130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40"/>
      <c r="C11" s="34"/>
      <c r="D11" s="128" t="s">
        <v>18</v>
      </c>
      <c r="E11" s="34"/>
      <c r="F11" s="132" t="s">
        <v>19</v>
      </c>
      <c r="G11" s="34"/>
      <c r="H11" s="34"/>
      <c r="I11" s="128" t="s">
        <v>20</v>
      </c>
      <c r="J11" s="132" t="s">
        <v>19</v>
      </c>
      <c r="K11" s="34"/>
      <c r="L11" s="130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40"/>
      <c r="C12" s="34"/>
      <c r="D12" s="128" t="s">
        <v>21</v>
      </c>
      <c r="E12" s="34"/>
      <c r="F12" s="132" t="s">
        <v>22</v>
      </c>
      <c r="G12" s="34"/>
      <c r="H12" s="34"/>
      <c r="I12" s="128" t="s">
        <v>23</v>
      </c>
      <c r="J12" s="133" t="str">
        <f>'Rekapitulace stavby'!AN8</f>
        <v>17. 5. 2023</v>
      </c>
      <c r="K12" s="34"/>
      <c r="L12" s="130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 hidden="1">
      <c r="A13" s="34"/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130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40"/>
      <c r="C14" s="34"/>
      <c r="D14" s="128" t="s">
        <v>25</v>
      </c>
      <c r="E14" s="34"/>
      <c r="F14" s="34"/>
      <c r="G14" s="34"/>
      <c r="H14" s="34"/>
      <c r="I14" s="128" t="s">
        <v>26</v>
      </c>
      <c r="J14" s="132" t="str">
        <f>IF('Rekapitulace stavby'!AN10="","",'Rekapitulace stavby'!AN10)</f>
        <v/>
      </c>
      <c r="K14" s="34"/>
      <c r="L14" s="130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40"/>
      <c r="C15" s="34"/>
      <c r="D15" s="34"/>
      <c r="E15" s="132" t="str">
        <f>IF('Rekapitulace stavby'!E11="","",'Rekapitulace stavby'!E11)</f>
        <v xml:space="preserve"> </v>
      </c>
      <c r="F15" s="34"/>
      <c r="G15" s="34"/>
      <c r="H15" s="34"/>
      <c r="I15" s="128" t="s">
        <v>27</v>
      </c>
      <c r="J15" s="132" t="str">
        <f>IF('Rekapitulace stavby'!AN11="","",'Rekapitulace stavby'!AN11)</f>
        <v/>
      </c>
      <c r="K15" s="34"/>
      <c r="L15" s="130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40"/>
      <c r="C16" s="34"/>
      <c r="D16" s="34"/>
      <c r="E16" s="34"/>
      <c r="F16" s="34"/>
      <c r="G16" s="34"/>
      <c r="H16" s="34"/>
      <c r="I16" s="34"/>
      <c r="J16" s="34"/>
      <c r="K16" s="34"/>
      <c r="L16" s="130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40"/>
      <c r="C17" s="34"/>
      <c r="D17" s="128" t="s">
        <v>28</v>
      </c>
      <c r="E17" s="34"/>
      <c r="F17" s="34"/>
      <c r="G17" s="34"/>
      <c r="H17" s="34"/>
      <c r="I17" s="128" t="s">
        <v>26</v>
      </c>
      <c r="J17" s="29" t="str">
        <f>'Rekapitulace stavby'!AN13</f>
        <v>Vyplň údaj</v>
      </c>
      <c r="K17" s="34"/>
      <c r="L17" s="130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40"/>
      <c r="C18" s="34"/>
      <c r="D18" s="34"/>
      <c r="E18" s="29" t="str">
        <f>'Rekapitulace stavby'!E14</f>
        <v>Vyplň údaj</v>
      </c>
      <c r="F18" s="132"/>
      <c r="G18" s="132"/>
      <c r="H18" s="132"/>
      <c r="I18" s="128" t="s">
        <v>27</v>
      </c>
      <c r="J18" s="29" t="str">
        <f>'Rekapitulace stavby'!AN14</f>
        <v>Vyplň údaj</v>
      </c>
      <c r="K18" s="34"/>
      <c r="L18" s="130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40"/>
      <c r="C19" s="34"/>
      <c r="D19" s="34"/>
      <c r="E19" s="34"/>
      <c r="F19" s="34"/>
      <c r="G19" s="34"/>
      <c r="H19" s="34"/>
      <c r="I19" s="34"/>
      <c r="J19" s="34"/>
      <c r="K19" s="34"/>
      <c r="L19" s="130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40"/>
      <c r="C20" s="34"/>
      <c r="D20" s="128" t="s">
        <v>30</v>
      </c>
      <c r="E20" s="34"/>
      <c r="F20" s="34"/>
      <c r="G20" s="34"/>
      <c r="H20" s="34"/>
      <c r="I20" s="128" t="s">
        <v>26</v>
      </c>
      <c r="J20" s="132" t="str">
        <f>IF('Rekapitulace stavby'!AN16="","",'Rekapitulace stavby'!AN16)</f>
        <v/>
      </c>
      <c r="K20" s="34"/>
      <c r="L20" s="130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40"/>
      <c r="C21" s="34"/>
      <c r="D21" s="34"/>
      <c r="E21" s="132" t="str">
        <f>IF('Rekapitulace stavby'!E17="","",'Rekapitulace stavby'!E17)</f>
        <v xml:space="preserve"> </v>
      </c>
      <c r="F21" s="34"/>
      <c r="G21" s="34"/>
      <c r="H21" s="34"/>
      <c r="I21" s="128" t="s">
        <v>27</v>
      </c>
      <c r="J21" s="132" t="str">
        <f>IF('Rekapitulace stavby'!AN17="","",'Rekapitulace stavby'!AN17)</f>
        <v/>
      </c>
      <c r="K21" s="34"/>
      <c r="L21" s="130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130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40"/>
      <c r="C23" s="34"/>
      <c r="D23" s="128" t="s">
        <v>32</v>
      </c>
      <c r="E23" s="34"/>
      <c r="F23" s="34"/>
      <c r="G23" s="34"/>
      <c r="H23" s="34"/>
      <c r="I23" s="128" t="s">
        <v>26</v>
      </c>
      <c r="J23" s="132" t="str">
        <f>IF('Rekapitulace stavby'!AN19="","",'Rekapitulace stavby'!AN19)</f>
        <v/>
      </c>
      <c r="K23" s="34"/>
      <c r="L23" s="130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40"/>
      <c r="C24" s="34"/>
      <c r="D24" s="34"/>
      <c r="E24" s="132" t="str">
        <f>IF('Rekapitulace stavby'!E20="","",'Rekapitulace stavby'!E20)</f>
        <v xml:space="preserve"> </v>
      </c>
      <c r="F24" s="34"/>
      <c r="G24" s="34"/>
      <c r="H24" s="34"/>
      <c r="I24" s="128" t="s">
        <v>27</v>
      </c>
      <c r="J24" s="132" t="str">
        <f>IF('Rekapitulace stavby'!AN20="","",'Rekapitulace stavby'!AN20)</f>
        <v/>
      </c>
      <c r="K24" s="34"/>
      <c r="L24" s="130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40"/>
      <c r="C25" s="34"/>
      <c r="D25" s="34"/>
      <c r="E25" s="34"/>
      <c r="F25" s="34"/>
      <c r="G25" s="34"/>
      <c r="H25" s="34"/>
      <c r="I25" s="34"/>
      <c r="J25" s="34"/>
      <c r="K25" s="34"/>
      <c r="L25" s="130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40"/>
      <c r="C26" s="34"/>
      <c r="D26" s="128" t="s">
        <v>33</v>
      </c>
      <c r="E26" s="34"/>
      <c r="F26" s="34"/>
      <c r="G26" s="34"/>
      <c r="H26" s="34"/>
      <c r="I26" s="34"/>
      <c r="J26" s="34"/>
      <c r="K26" s="34"/>
      <c r="L26" s="130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34"/>
      <c r="B27" s="135"/>
      <c r="C27" s="134"/>
      <c r="D27" s="134"/>
      <c r="E27" s="136" t="s">
        <v>19</v>
      </c>
      <c r="F27" s="136"/>
      <c r="G27" s="136"/>
      <c r="H27" s="136"/>
      <c r="I27" s="134"/>
      <c r="J27" s="134"/>
      <c r="K27" s="134"/>
      <c r="L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s="2" customFormat="1" ht="6.95" customHeight="1" hidden="1">
      <c r="A28" s="34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130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40"/>
      <c r="C29" s="34"/>
      <c r="D29" s="138"/>
      <c r="E29" s="138"/>
      <c r="F29" s="138"/>
      <c r="G29" s="138"/>
      <c r="H29" s="138"/>
      <c r="I29" s="138"/>
      <c r="J29" s="138"/>
      <c r="K29" s="138"/>
      <c r="L29" s="130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 hidden="1">
      <c r="A30" s="34"/>
      <c r="B30" s="40"/>
      <c r="C30" s="34"/>
      <c r="D30" s="139" t="s">
        <v>35</v>
      </c>
      <c r="E30" s="34"/>
      <c r="F30" s="34"/>
      <c r="G30" s="34"/>
      <c r="H30" s="34"/>
      <c r="I30" s="34"/>
      <c r="J30" s="140">
        <f>ROUND(J88,2)</f>
        <v>0</v>
      </c>
      <c r="K30" s="34"/>
      <c r="L30" s="130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40"/>
      <c r="C31" s="34"/>
      <c r="D31" s="138"/>
      <c r="E31" s="138"/>
      <c r="F31" s="138"/>
      <c r="G31" s="138"/>
      <c r="H31" s="138"/>
      <c r="I31" s="138"/>
      <c r="J31" s="138"/>
      <c r="K31" s="138"/>
      <c r="L31" s="130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 hidden="1">
      <c r="A32" s="34"/>
      <c r="B32" s="40"/>
      <c r="C32" s="34"/>
      <c r="D32" s="34"/>
      <c r="E32" s="34"/>
      <c r="F32" s="141" t="s">
        <v>37</v>
      </c>
      <c r="G32" s="34"/>
      <c r="H32" s="34"/>
      <c r="I32" s="141" t="s">
        <v>36</v>
      </c>
      <c r="J32" s="141" t="s">
        <v>38</v>
      </c>
      <c r="K32" s="34"/>
      <c r="L32" s="130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40"/>
      <c r="C33" s="34"/>
      <c r="D33" s="142" t="s">
        <v>39</v>
      </c>
      <c r="E33" s="128" t="s">
        <v>40</v>
      </c>
      <c r="F33" s="143">
        <f>ROUND((SUM(BE88:BE138)),2)</f>
        <v>0</v>
      </c>
      <c r="G33" s="34"/>
      <c r="H33" s="34"/>
      <c r="I33" s="144">
        <v>0.21</v>
      </c>
      <c r="J33" s="143">
        <f>ROUND(((SUM(BE88:BE138))*I33),2)</f>
        <v>0</v>
      </c>
      <c r="K33" s="34"/>
      <c r="L33" s="130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40"/>
      <c r="C34" s="34"/>
      <c r="D34" s="34"/>
      <c r="E34" s="128" t="s">
        <v>41</v>
      </c>
      <c r="F34" s="143">
        <f>ROUND((SUM(BF88:BF138)),2)</f>
        <v>0</v>
      </c>
      <c r="G34" s="34"/>
      <c r="H34" s="34"/>
      <c r="I34" s="144">
        <v>0.15</v>
      </c>
      <c r="J34" s="143">
        <f>ROUND(((SUM(BF88:BF138))*I34),2)</f>
        <v>0</v>
      </c>
      <c r="K34" s="34"/>
      <c r="L34" s="130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40"/>
      <c r="C35" s="34"/>
      <c r="D35" s="34"/>
      <c r="E35" s="128" t="s">
        <v>42</v>
      </c>
      <c r="F35" s="143">
        <f>ROUND((SUM(BG88:BG138)),2)</f>
        <v>0</v>
      </c>
      <c r="G35" s="34"/>
      <c r="H35" s="34"/>
      <c r="I35" s="144">
        <v>0.21</v>
      </c>
      <c r="J35" s="143">
        <f>0</f>
        <v>0</v>
      </c>
      <c r="K35" s="34"/>
      <c r="L35" s="130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40"/>
      <c r="C36" s="34"/>
      <c r="D36" s="34"/>
      <c r="E36" s="128" t="s">
        <v>43</v>
      </c>
      <c r="F36" s="143">
        <f>ROUND((SUM(BH88:BH138)),2)</f>
        <v>0</v>
      </c>
      <c r="G36" s="34"/>
      <c r="H36" s="34"/>
      <c r="I36" s="144">
        <v>0.15</v>
      </c>
      <c r="J36" s="143">
        <f>0</f>
        <v>0</v>
      </c>
      <c r="K36" s="34"/>
      <c r="L36" s="130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40"/>
      <c r="C37" s="34"/>
      <c r="D37" s="34"/>
      <c r="E37" s="128" t="s">
        <v>44</v>
      </c>
      <c r="F37" s="143">
        <f>ROUND((SUM(BI88:BI138)),2)</f>
        <v>0</v>
      </c>
      <c r="G37" s="34"/>
      <c r="H37" s="34"/>
      <c r="I37" s="144">
        <v>0</v>
      </c>
      <c r="J37" s="143">
        <f>0</f>
        <v>0</v>
      </c>
      <c r="K37" s="34"/>
      <c r="L37" s="130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130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 hidden="1">
      <c r="A39" s="34"/>
      <c r="B39" s="40"/>
      <c r="C39" s="145"/>
      <c r="D39" s="146" t="s">
        <v>45</v>
      </c>
      <c r="E39" s="147"/>
      <c r="F39" s="147"/>
      <c r="G39" s="148" t="s">
        <v>46</v>
      </c>
      <c r="H39" s="149" t="s">
        <v>47</v>
      </c>
      <c r="I39" s="147"/>
      <c r="J39" s="150">
        <f>SUM(J30:J37)</f>
        <v>0</v>
      </c>
      <c r="K39" s="151"/>
      <c r="L39" s="130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30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t="12" hidden="1"/>
    <row r="42" ht="12" hidden="1"/>
    <row r="43" ht="12" hidden="1"/>
    <row r="44" spans="1:31" s="2" customFormat="1" ht="6.95" customHeight="1">
      <c r="A44" s="34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30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19" t="s">
        <v>95</v>
      </c>
      <c r="D45" s="36"/>
      <c r="E45" s="36"/>
      <c r="F45" s="36"/>
      <c r="G45" s="36"/>
      <c r="H45" s="36"/>
      <c r="I45" s="36"/>
      <c r="J45" s="36"/>
      <c r="K45" s="36"/>
      <c r="L45" s="130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30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16</v>
      </c>
      <c r="D47" s="36"/>
      <c r="E47" s="36"/>
      <c r="F47" s="36"/>
      <c r="G47" s="36"/>
      <c r="H47" s="36"/>
      <c r="I47" s="36"/>
      <c r="J47" s="36"/>
      <c r="K47" s="36"/>
      <c r="L47" s="130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156" t="str">
        <f>E7</f>
        <v>Cyklická údržba trati v úseku Třebovice v Čechách – Hoštejn</v>
      </c>
      <c r="F48" s="28"/>
      <c r="G48" s="28"/>
      <c r="H48" s="28"/>
      <c r="I48" s="36"/>
      <c r="J48" s="36"/>
      <c r="K48" s="36"/>
      <c r="L48" s="130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93</v>
      </c>
      <c r="D49" s="36"/>
      <c r="E49" s="36"/>
      <c r="F49" s="36"/>
      <c r="G49" s="36"/>
      <c r="H49" s="36"/>
      <c r="I49" s="36"/>
      <c r="J49" s="36"/>
      <c r="K49" s="36"/>
      <c r="L49" s="130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65" t="str">
        <f>E9</f>
        <v>SO 04 - Odstranění zeleně</v>
      </c>
      <c r="F50" s="36"/>
      <c r="G50" s="36"/>
      <c r="H50" s="36"/>
      <c r="I50" s="36"/>
      <c r="J50" s="36"/>
      <c r="K50" s="36"/>
      <c r="L50" s="130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30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21</v>
      </c>
      <c r="D52" s="36"/>
      <c r="E52" s="36"/>
      <c r="F52" s="23" t="str">
        <f>F12</f>
        <v xml:space="preserve"> </v>
      </c>
      <c r="G52" s="36"/>
      <c r="H52" s="36"/>
      <c r="I52" s="28" t="s">
        <v>23</v>
      </c>
      <c r="J52" s="68" t="str">
        <f>IF(J12="","",J12)</f>
        <v>17. 5. 2023</v>
      </c>
      <c r="K52" s="36"/>
      <c r="L52" s="130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30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8" t="s">
        <v>25</v>
      </c>
      <c r="D54" s="36"/>
      <c r="E54" s="36"/>
      <c r="F54" s="23" t="str">
        <f>E15</f>
        <v xml:space="preserve"> </v>
      </c>
      <c r="G54" s="36"/>
      <c r="H54" s="36"/>
      <c r="I54" s="28" t="s">
        <v>30</v>
      </c>
      <c r="J54" s="32" t="str">
        <f>E21</f>
        <v xml:space="preserve"> </v>
      </c>
      <c r="K54" s="36"/>
      <c r="L54" s="130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8" t="s">
        <v>28</v>
      </c>
      <c r="D55" s="36"/>
      <c r="E55" s="36"/>
      <c r="F55" s="23" t="str">
        <f>IF(E18="","",E18)</f>
        <v>Vyplň údaj</v>
      </c>
      <c r="G55" s="36"/>
      <c r="H55" s="36"/>
      <c r="I55" s="28" t="s">
        <v>32</v>
      </c>
      <c r="J55" s="32" t="str">
        <f>E24</f>
        <v xml:space="preserve"> </v>
      </c>
      <c r="K55" s="36"/>
      <c r="L55" s="130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30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57" t="s">
        <v>96</v>
      </c>
      <c r="D57" s="158"/>
      <c r="E57" s="158"/>
      <c r="F57" s="158"/>
      <c r="G57" s="158"/>
      <c r="H57" s="158"/>
      <c r="I57" s="158"/>
      <c r="J57" s="159" t="s">
        <v>97</v>
      </c>
      <c r="K57" s="158"/>
      <c r="L57" s="130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30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60" t="s">
        <v>67</v>
      </c>
      <c r="D59" s="36"/>
      <c r="E59" s="36"/>
      <c r="F59" s="36"/>
      <c r="G59" s="36"/>
      <c r="H59" s="36"/>
      <c r="I59" s="36"/>
      <c r="J59" s="98">
        <f>J88</f>
        <v>0</v>
      </c>
      <c r="K59" s="36"/>
      <c r="L59" s="130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3" t="s">
        <v>98</v>
      </c>
    </row>
    <row r="60" spans="1:31" s="9" customFormat="1" ht="24.95" customHeight="1">
      <c r="A60" s="9"/>
      <c r="B60" s="161"/>
      <c r="C60" s="162"/>
      <c r="D60" s="163" t="s">
        <v>293</v>
      </c>
      <c r="E60" s="164"/>
      <c r="F60" s="164"/>
      <c r="G60" s="164"/>
      <c r="H60" s="164"/>
      <c r="I60" s="164"/>
      <c r="J60" s="165">
        <f>J89</f>
        <v>0</v>
      </c>
      <c r="K60" s="162"/>
      <c r="L60" s="16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1"/>
      <c r="C61" s="162"/>
      <c r="D61" s="163" t="s">
        <v>294</v>
      </c>
      <c r="E61" s="164"/>
      <c r="F61" s="164"/>
      <c r="G61" s="164"/>
      <c r="H61" s="164"/>
      <c r="I61" s="164"/>
      <c r="J61" s="165">
        <f>J94</f>
        <v>0</v>
      </c>
      <c r="K61" s="162"/>
      <c r="L61" s="166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1"/>
      <c r="C62" s="162"/>
      <c r="D62" s="163" t="s">
        <v>295</v>
      </c>
      <c r="E62" s="164"/>
      <c r="F62" s="164"/>
      <c r="G62" s="164"/>
      <c r="H62" s="164"/>
      <c r="I62" s="164"/>
      <c r="J62" s="165">
        <f>J98</f>
        <v>0</v>
      </c>
      <c r="K62" s="162"/>
      <c r="L62" s="166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1"/>
      <c r="C63" s="162"/>
      <c r="D63" s="163" t="s">
        <v>296</v>
      </c>
      <c r="E63" s="164"/>
      <c r="F63" s="164"/>
      <c r="G63" s="164"/>
      <c r="H63" s="164"/>
      <c r="I63" s="164"/>
      <c r="J63" s="165">
        <f>J106</f>
        <v>0</v>
      </c>
      <c r="K63" s="162"/>
      <c r="L63" s="166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1"/>
      <c r="C64" s="162"/>
      <c r="D64" s="163" t="s">
        <v>297</v>
      </c>
      <c r="E64" s="164"/>
      <c r="F64" s="164"/>
      <c r="G64" s="164"/>
      <c r="H64" s="164"/>
      <c r="I64" s="164"/>
      <c r="J64" s="165">
        <f>J112</f>
        <v>0</v>
      </c>
      <c r="K64" s="162"/>
      <c r="L64" s="166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1"/>
      <c r="C65" s="162"/>
      <c r="D65" s="163" t="s">
        <v>298</v>
      </c>
      <c r="E65" s="164"/>
      <c r="F65" s="164"/>
      <c r="G65" s="164"/>
      <c r="H65" s="164"/>
      <c r="I65" s="164"/>
      <c r="J65" s="165">
        <f>J120</f>
        <v>0</v>
      </c>
      <c r="K65" s="162"/>
      <c r="L65" s="166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1"/>
      <c r="C66" s="162"/>
      <c r="D66" s="163" t="s">
        <v>299</v>
      </c>
      <c r="E66" s="164"/>
      <c r="F66" s="164"/>
      <c r="G66" s="164"/>
      <c r="H66" s="164"/>
      <c r="I66" s="164"/>
      <c r="J66" s="165">
        <f>J128</f>
        <v>0</v>
      </c>
      <c r="K66" s="162"/>
      <c r="L66" s="166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61"/>
      <c r="C67" s="162"/>
      <c r="D67" s="163" t="s">
        <v>300</v>
      </c>
      <c r="E67" s="164"/>
      <c r="F67" s="164"/>
      <c r="G67" s="164"/>
      <c r="H67" s="164"/>
      <c r="I67" s="164"/>
      <c r="J67" s="165">
        <f>J132</f>
        <v>0</v>
      </c>
      <c r="K67" s="162"/>
      <c r="L67" s="166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61"/>
      <c r="C68" s="162"/>
      <c r="D68" s="163" t="s">
        <v>301</v>
      </c>
      <c r="E68" s="164"/>
      <c r="F68" s="164"/>
      <c r="G68" s="164"/>
      <c r="H68" s="164"/>
      <c r="I68" s="164"/>
      <c r="J68" s="165">
        <f>J136</f>
        <v>0</v>
      </c>
      <c r="K68" s="162"/>
      <c r="L68" s="166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30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130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4" spans="1:31" s="2" customFormat="1" ht="6.95" customHeight="1">
      <c r="A74" s="34"/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130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24.95" customHeight="1">
      <c r="A75" s="34"/>
      <c r="B75" s="35"/>
      <c r="C75" s="19" t="s">
        <v>100</v>
      </c>
      <c r="D75" s="36"/>
      <c r="E75" s="36"/>
      <c r="F75" s="36"/>
      <c r="G75" s="36"/>
      <c r="H75" s="36"/>
      <c r="I75" s="36"/>
      <c r="J75" s="36"/>
      <c r="K75" s="36"/>
      <c r="L75" s="130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30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8" t="s">
        <v>16</v>
      </c>
      <c r="D77" s="36"/>
      <c r="E77" s="36"/>
      <c r="F77" s="36"/>
      <c r="G77" s="36"/>
      <c r="H77" s="36"/>
      <c r="I77" s="36"/>
      <c r="J77" s="36"/>
      <c r="K77" s="36"/>
      <c r="L77" s="130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156" t="str">
        <f>E7</f>
        <v>Cyklická údržba trati v úseku Třebovice v Čechách – Hoštejn</v>
      </c>
      <c r="F78" s="28"/>
      <c r="G78" s="28"/>
      <c r="H78" s="28"/>
      <c r="I78" s="36"/>
      <c r="J78" s="36"/>
      <c r="K78" s="36"/>
      <c r="L78" s="130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8" t="s">
        <v>93</v>
      </c>
      <c r="D79" s="36"/>
      <c r="E79" s="36"/>
      <c r="F79" s="36"/>
      <c r="G79" s="36"/>
      <c r="H79" s="36"/>
      <c r="I79" s="36"/>
      <c r="J79" s="36"/>
      <c r="K79" s="36"/>
      <c r="L79" s="130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6.5" customHeight="1">
      <c r="A80" s="34"/>
      <c r="B80" s="35"/>
      <c r="C80" s="36"/>
      <c r="D80" s="36"/>
      <c r="E80" s="65" t="str">
        <f>E9</f>
        <v>SO 04 - Odstranění zeleně</v>
      </c>
      <c r="F80" s="36"/>
      <c r="G80" s="36"/>
      <c r="H80" s="36"/>
      <c r="I80" s="36"/>
      <c r="J80" s="36"/>
      <c r="K80" s="36"/>
      <c r="L80" s="130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30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8" t="s">
        <v>21</v>
      </c>
      <c r="D82" s="36"/>
      <c r="E82" s="36"/>
      <c r="F82" s="23" t="str">
        <f>F12</f>
        <v xml:space="preserve"> </v>
      </c>
      <c r="G82" s="36"/>
      <c r="H82" s="36"/>
      <c r="I82" s="28" t="s">
        <v>23</v>
      </c>
      <c r="J82" s="68" t="str">
        <f>IF(J12="","",J12)</f>
        <v>17. 5. 2023</v>
      </c>
      <c r="K82" s="36"/>
      <c r="L82" s="130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30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5.15" customHeight="1">
      <c r="A84" s="34"/>
      <c r="B84" s="35"/>
      <c r="C84" s="28" t="s">
        <v>25</v>
      </c>
      <c r="D84" s="36"/>
      <c r="E84" s="36"/>
      <c r="F84" s="23" t="str">
        <f>E15</f>
        <v xml:space="preserve"> </v>
      </c>
      <c r="G84" s="36"/>
      <c r="H84" s="36"/>
      <c r="I84" s="28" t="s">
        <v>30</v>
      </c>
      <c r="J84" s="32" t="str">
        <f>E21</f>
        <v xml:space="preserve"> </v>
      </c>
      <c r="K84" s="36"/>
      <c r="L84" s="130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15" customHeight="1">
      <c r="A85" s="34"/>
      <c r="B85" s="35"/>
      <c r="C85" s="28" t="s">
        <v>28</v>
      </c>
      <c r="D85" s="36"/>
      <c r="E85" s="36"/>
      <c r="F85" s="23" t="str">
        <f>IF(E18="","",E18)</f>
        <v>Vyplň údaj</v>
      </c>
      <c r="G85" s="36"/>
      <c r="H85" s="36"/>
      <c r="I85" s="28" t="s">
        <v>32</v>
      </c>
      <c r="J85" s="32" t="str">
        <f>E24</f>
        <v xml:space="preserve"> </v>
      </c>
      <c r="K85" s="36"/>
      <c r="L85" s="130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0.3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130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10" customFormat="1" ht="29.25" customHeight="1">
      <c r="A87" s="167"/>
      <c r="B87" s="168"/>
      <c r="C87" s="169" t="s">
        <v>101</v>
      </c>
      <c r="D87" s="170" t="s">
        <v>54</v>
      </c>
      <c r="E87" s="170" t="s">
        <v>50</v>
      </c>
      <c r="F87" s="170" t="s">
        <v>51</v>
      </c>
      <c r="G87" s="170" t="s">
        <v>102</v>
      </c>
      <c r="H87" s="170" t="s">
        <v>103</v>
      </c>
      <c r="I87" s="170" t="s">
        <v>104</v>
      </c>
      <c r="J87" s="170" t="s">
        <v>97</v>
      </c>
      <c r="K87" s="171" t="s">
        <v>105</v>
      </c>
      <c r="L87" s="172"/>
      <c r="M87" s="88" t="s">
        <v>19</v>
      </c>
      <c r="N87" s="89" t="s">
        <v>39</v>
      </c>
      <c r="O87" s="89" t="s">
        <v>106</v>
      </c>
      <c r="P87" s="89" t="s">
        <v>107</v>
      </c>
      <c r="Q87" s="89" t="s">
        <v>108</v>
      </c>
      <c r="R87" s="89" t="s">
        <v>109</v>
      </c>
      <c r="S87" s="89" t="s">
        <v>110</v>
      </c>
      <c r="T87" s="90" t="s">
        <v>111</v>
      </c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</row>
    <row r="88" spans="1:63" s="2" customFormat="1" ht="22.8" customHeight="1">
      <c r="A88" s="34"/>
      <c r="B88" s="35"/>
      <c r="C88" s="95" t="s">
        <v>112</v>
      </c>
      <c r="D88" s="36"/>
      <c r="E88" s="36"/>
      <c r="F88" s="36"/>
      <c r="G88" s="36"/>
      <c r="H88" s="36"/>
      <c r="I88" s="36"/>
      <c r="J88" s="173">
        <f>BK88</f>
        <v>0</v>
      </c>
      <c r="K88" s="36"/>
      <c r="L88" s="40"/>
      <c r="M88" s="91"/>
      <c r="N88" s="174"/>
      <c r="O88" s="92"/>
      <c r="P88" s="175">
        <f>P89+P94+P98+P106+P112+P120+P128+P132+P136</f>
        <v>0</v>
      </c>
      <c r="Q88" s="92"/>
      <c r="R88" s="175">
        <f>R89+R94+R98+R106+R112+R120+R128+R132+R136</f>
        <v>0</v>
      </c>
      <c r="S88" s="92"/>
      <c r="T88" s="176">
        <f>T89+T94+T98+T106+T112+T120+T128+T132+T136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3" t="s">
        <v>68</v>
      </c>
      <c r="AU88" s="13" t="s">
        <v>98</v>
      </c>
      <c r="BK88" s="177">
        <f>BK89+BK94+BK98+BK106+BK112+BK120+BK128+BK132+BK136</f>
        <v>0</v>
      </c>
    </row>
    <row r="89" spans="1:63" s="11" customFormat="1" ht="25.9" customHeight="1">
      <c r="A89" s="11"/>
      <c r="B89" s="206"/>
      <c r="C89" s="207"/>
      <c r="D89" s="208" t="s">
        <v>68</v>
      </c>
      <c r="E89" s="209" t="s">
        <v>302</v>
      </c>
      <c r="F89" s="209" t="s">
        <v>303</v>
      </c>
      <c r="G89" s="207"/>
      <c r="H89" s="207"/>
      <c r="I89" s="210"/>
      <c r="J89" s="211">
        <f>BK89</f>
        <v>0</v>
      </c>
      <c r="K89" s="207"/>
      <c r="L89" s="212"/>
      <c r="M89" s="213"/>
      <c r="N89" s="214"/>
      <c r="O89" s="214"/>
      <c r="P89" s="215">
        <f>SUM(P90:P93)</f>
        <v>0</v>
      </c>
      <c r="Q89" s="214"/>
      <c r="R89" s="215">
        <f>SUM(R90:R93)</f>
        <v>0</v>
      </c>
      <c r="S89" s="214"/>
      <c r="T89" s="216">
        <f>SUM(T90:T93)</f>
        <v>0</v>
      </c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R89" s="217" t="s">
        <v>77</v>
      </c>
      <c r="AT89" s="218" t="s">
        <v>68</v>
      </c>
      <c r="AU89" s="218" t="s">
        <v>69</v>
      </c>
      <c r="AY89" s="217" t="s">
        <v>119</v>
      </c>
      <c r="BK89" s="219">
        <f>SUM(BK90:BK93)</f>
        <v>0</v>
      </c>
    </row>
    <row r="90" spans="1:65" s="2" customFormat="1" ht="44.25" customHeight="1">
      <c r="A90" s="34"/>
      <c r="B90" s="35"/>
      <c r="C90" s="178" t="s">
        <v>77</v>
      </c>
      <c r="D90" s="178" t="s">
        <v>113</v>
      </c>
      <c r="E90" s="179" t="s">
        <v>304</v>
      </c>
      <c r="F90" s="180" t="s">
        <v>305</v>
      </c>
      <c r="G90" s="181" t="s">
        <v>306</v>
      </c>
      <c r="H90" s="182">
        <v>330</v>
      </c>
      <c r="I90" s="183"/>
      <c r="J90" s="184">
        <f>ROUND(I90*H90,2)</f>
        <v>0</v>
      </c>
      <c r="K90" s="180" t="s">
        <v>117</v>
      </c>
      <c r="L90" s="40"/>
      <c r="M90" s="185" t="s">
        <v>19</v>
      </c>
      <c r="N90" s="186" t="s">
        <v>40</v>
      </c>
      <c r="O90" s="80"/>
      <c r="P90" s="187">
        <f>O90*H90</f>
        <v>0</v>
      </c>
      <c r="Q90" s="187">
        <v>0</v>
      </c>
      <c r="R90" s="187">
        <f>Q90*H90</f>
        <v>0</v>
      </c>
      <c r="S90" s="187">
        <v>0</v>
      </c>
      <c r="T90" s="188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9" t="s">
        <v>118</v>
      </c>
      <c r="AT90" s="189" t="s">
        <v>113</v>
      </c>
      <c r="AU90" s="189" t="s">
        <v>77</v>
      </c>
      <c r="AY90" s="13" t="s">
        <v>119</v>
      </c>
      <c r="BE90" s="190">
        <f>IF(N90="základní",J90,0)</f>
        <v>0</v>
      </c>
      <c r="BF90" s="190">
        <f>IF(N90="snížená",J90,0)</f>
        <v>0</v>
      </c>
      <c r="BG90" s="190">
        <f>IF(N90="zákl. přenesená",J90,0)</f>
        <v>0</v>
      </c>
      <c r="BH90" s="190">
        <f>IF(N90="sníž. přenesená",J90,0)</f>
        <v>0</v>
      </c>
      <c r="BI90" s="190">
        <f>IF(N90="nulová",J90,0)</f>
        <v>0</v>
      </c>
      <c r="BJ90" s="13" t="s">
        <v>77</v>
      </c>
      <c r="BK90" s="190">
        <f>ROUND(I90*H90,2)</f>
        <v>0</v>
      </c>
      <c r="BL90" s="13" t="s">
        <v>118</v>
      </c>
      <c r="BM90" s="189" t="s">
        <v>79</v>
      </c>
    </row>
    <row r="91" spans="1:65" s="2" customFormat="1" ht="55.5" customHeight="1">
      <c r="A91" s="34"/>
      <c r="B91" s="35"/>
      <c r="C91" s="178" t="s">
        <v>79</v>
      </c>
      <c r="D91" s="178" t="s">
        <v>113</v>
      </c>
      <c r="E91" s="179" t="s">
        <v>307</v>
      </c>
      <c r="F91" s="180" t="s">
        <v>308</v>
      </c>
      <c r="G91" s="181" t="s">
        <v>116</v>
      </c>
      <c r="H91" s="182">
        <v>1</v>
      </c>
      <c r="I91" s="183"/>
      <c r="J91" s="184">
        <f>ROUND(I91*H91,2)</f>
        <v>0</v>
      </c>
      <c r="K91" s="180" t="s">
        <v>117</v>
      </c>
      <c r="L91" s="40"/>
      <c r="M91" s="185" t="s">
        <v>19</v>
      </c>
      <c r="N91" s="186" t="s">
        <v>40</v>
      </c>
      <c r="O91" s="80"/>
      <c r="P91" s="187">
        <f>O91*H91</f>
        <v>0</v>
      </c>
      <c r="Q91" s="187">
        <v>0</v>
      </c>
      <c r="R91" s="187">
        <f>Q91*H91</f>
        <v>0</v>
      </c>
      <c r="S91" s="187">
        <v>0</v>
      </c>
      <c r="T91" s="188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9" t="s">
        <v>118</v>
      </c>
      <c r="AT91" s="189" t="s">
        <v>113</v>
      </c>
      <c r="AU91" s="189" t="s">
        <v>77</v>
      </c>
      <c r="AY91" s="13" t="s">
        <v>119</v>
      </c>
      <c r="BE91" s="190">
        <f>IF(N91="základní",J91,0)</f>
        <v>0</v>
      </c>
      <c r="BF91" s="190">
        <f>IF(N91="snížená",J91,0)</f>
        <v>0</v>
      </c>
      <c r="BG91" s="190">
        <f>IF(N91="zákl. přenesená",J91,0)</f>
        <v>0</v>
      </c>
      <c r="BH91" s="190">
        <f>IF(N91="sníž. přenesená",J91,0)</f>
        <v>0</v>
      </c>
      <c r="BI91" s="190">
        <f>IF(N91="nulová",J91,0)</f>
        <v>0</v>
      </c>
      <c r="BJ91" s="13" t="s">
        <v>77</v>
      </c>
      <c r="BK91" s="190">
        <f>ROUND(I91*H91,2)</f>
        <v>0</v>
      </c>
      <c r="BL91" s="13" t="s">
        <v>118</v>
      </c>
      <c r="BM91" s="189" t="s">
        <v>118</v>
      </c>
    </row>
    <row r="92" spans="1:65" s="2" customFormat="1" ht="55.5" customHeight="1">
      <c r="A92" s="34"/>
      <c r="B92" s="35"/>
      <c r="C92" s="178" t="s">
        <v>126</v>
      </c>
      <c r="D92" s="178" t="s">
        <v>113</v>
      </c>
      <c r="E92" s="179" t="s">
        <v>309</v>
      </c>
      <c r="F92" s="180" t="s">
        <v>310</v>
      </c>
      <c r="G92" s="181" t="s">
        <v>116</v>
      </c>
      <c r="H92" s="182">
        <v>9</v>
      </c>
      <c r="I92" s="183"/>
      <c r="J92" s="184">
        <f>ROUND(I92*H92,2)</f>
        <v>0</v>
      </c>
      <c r="K92" s="180" t="s">
        <v>117</v>
      </c>
      <c r="L92" s="40"/>
      <c r="M92" s="185" t="s">
        <v>19</v>
      </c>
      <c r="N92" s="186" t="s">
        <v>40</v>
      </c>
      <c r="O92" s="80"/>
      <c r="P92" s="187">
        <f>O92*H92</f>
        <v>0</v>
      </c>
      <c r="Q92" s="187">
        <v>0</v>
      </c>
      <c r="R92" s="187">
        <f>Q92*H92</f>
        <v>0</v>
      </c>
      <c r="S92" s="187">
        <v>0</v>
      </c>
      <c r="T92" s="188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9" t="s">
        <v>118</v>
      </c>
      <c r="AT92" s="189" t="s">
        <v>113</v>
      </c>
      <c r="AU92" s="189" t="s">
        <v>77</v>
      </c>
      <c r="AY92" s="13" t="s">
        <v>119</v>
      </c>
      <c r="BE92" s="190">
        <f>IF(N92="základní",J92,0)</f>
        <v>0</v>
      </c>
      <c r="BF92" s="190">
        <f>IF(N92="snížená",J92,0)</f>
        <v>0</v>
      </c>
      <c r="BG92" s="190">
        <f>IF(N92="zákl. přenesená",J92,0)</f>
        <v>0</v>
      </c>
      <c r="BH92" s="190">
        <f>IF(N92="sníž. přenesená",J92,0)</f>
        <v>0</v>
      </c>
      <c r="BI92" s="190">
        <f>IF(N92="nulová",J92,0)</f>
        <v>0</v>
      </c>
      <c r="BJ92" s="13" t="s">
        <v>77</v>
      </c>
      <c r="BK92" s="190">
        <f>ROUND(I92*H92,2)</f>
        <v>0</v>
      </c>
      <c r="BL92" s="13" t="s">
        <v>118</v>
      </c>
      <c r="BM92" s="189" t="s">
        <v>129</v>
      </c>
    </row>
    <row r="93" spans="1:65" s="2" customFormat="1" ht="55.5" customHeight="1">
      <c r="A93" s="34"/>
      <c r="B93" s="35"/>
      <c r="C93" s="178" t="s">
        <v>118</v>
      </c>
      <c r="D93" s="178" t="s">
        <v>113</v>
      </c>
      <c r="E93" s="179" t="s">
        <v>311</v>
      </c>
      <c r="F93" s="180" t="s">
        <v>312</v>
      </c>
      <c r="G93" s="181" t="s">
        <v>116</v>
      </c>
      <c r="H93" s="182">
        <v>1</v>
      </c>
      <c r="I93" s="183"/>
      <c r="J93" s="184">
        <f>ROUND(I93*H93,2)</f>
        <v>0</v>
      </c>
      <c r="K93" s="180" t="s">
        <v>117</v>
      </c>
      <c r="L93" s="40"/>
      <c r="M93" s="185" t="s">
        <v>19</v>
      </c>
      <c r="N93" s="186" t="s">
        <v>40</v>
      </c>
      <c r="O93" s="80"/>
      <c r="P93" s="187">
        <f>O93*H93</f>
        <v>0</v>
      </c>
      <c r="Q93" s="187">
        <v>0</v>
      </c>
      <c r="R93" s="187">
        <f>Q93*H93</f>
        <v>0</v>
      </c>
      <c r="S93" s="187">
        <v>0</v>
      </c>
      <c r="T93" s="188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9" t="s">
        <v>118</v>
      </c>
      <c r="AT93" s="189" t="s">
        <v>113</v>
      </c>
      <c r="AU93" s="189" t="s">
        <v>77</v>
      </c>
      <c r="AY93" s="13" t="s">
        <v>119</v>
      </c>
      <c r="BE93" s="190">
        <f>IF(N93="základní",J93,0)</f>
        <v>0</v>
      </c>
      <c r="BF93" s="190">
        <f>IF(N93="snížená",J93,0)</f>
        <v>0</v>
      </c>
      <c r="BG93" s="190">
        <f>IF(N93="zákl. přenesená",J93,0)</f>
        <v>0</v>
      </c>
      <c r="BH93" s="190">
        <f>IF(N93="sníž. přenesená",J93,0)</f>
        <v>0</v>
      </c>
      <c r="BI93" s="190">
        <f>IF(N93="nulová",J93,0)</f>
        <v>0</v>
      </c>
      <c r="BJ93" s="13" t="s">
        <v>77</v>
      </c>
      <c r="BK93" s="190">
        <f>ROUND(I93*H93,2)</f>
        <v>0</v>
      </c>
      <c r="BL93" s="13" t="s">
        <v>118</v>
      </c>
      <c r="BM93" s="189" t="s">
        <v>134</v>
      </c>
    </row>
    <row r="94" spans="1:63" s="11" customFormat="1" ht="25.9" customHeight="1">
      <c r="A94" s="11"/>
      <c r="B94" s="206"/>
      <c r="C94" s="207"/>
      <c r="D94" s="208" t="s">
        <v>68</v>
      </c>
      <c r="E94" s="209" t="s">
        <v>313</v>
      </c>
      <c r="F94" s="209" t="s">
        <v>314</v>
      </c>
      <c r="G94" s="207"/>
      <c r="H94" s="207"/>
      <c r="I94" s="210"/>
      <c r="J94" s="211">
        <f>BK94</f>
        <v>0</v>
      </c>
      <c r="K94" s="207"/>
      <c r="L94" s="212"/>
      <c r="M94" s="213"/>
      <c r="N94" s="214"/>
      <c r="O94" s="214"/>
      <c r="P94" s="215">
        <f>SUM(P95:P97)</f>
        <v>0</v>
      </c>
      <c r="Q94" s="214"/>
      <c r="R94" s="215">
        <f>SUM(R95:R97)</f>
        <v>0</v>
      </c>
      <c r="S94" s="214"/>
      <c r="T94" s="216">
        <f>SUM(T95:T97)</f>
        <v>0</v>
      </c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R94" s="217" t="s">
        <v>77</v>
      </c>
      <c r="AT94" s="218" t="s">
        <v>68</v>
      </c>
      <c r="AU94" s="218" t="s">
        <v>69</v>
      </c>
      <c r="AY94" s="217" t="s">
        <v>119</v>
      </c>
      <c r="BK94" s="219">
        <f>SUM(BK95:BK97)</f>
        <v>0</v>
      </c>
    </row>
    <row r="95" spans="1:65" s="2" customFormat="1" ht="44.25" customHeight="1">
      <c r="A95" s="34"/>
      <c r="B95" s="35"/>
      <c r="C95" s="178" t="s">
        <v>136</v>
      </c>
      <c r="D95" s="178" t="s">
        <v>113</v>
      </c>
      <c r="E95" s="179" t="s">
        <v>304</v>
      </c>
      <c r="F95" s="180" t="s">
        <v>305</v>
      </c>
      <c r="G95" s="181" t="s">
        <v>306</v>
      </c>
      <c r="H95" s="182">
        <v>375</v>
      </c>
      <c r="I95" s="183"/>
      <c r="J95" s="184">
        <f>ROUND(I95*H95,2)</f>
        <v>0</v>
      </c>
      <c r="K95" s="180" t="s">
        <v>117</v>
      </c>
      <c r="L95" s="40"/>
      <c r="M95" s="185" t="s">
        <v>19</v>
      </c>
      <c r="N95" s="186" t="s">
        <v>40</v>
      </c>
      <c r="O95" s="80"/>
      <c r="P95" s="187">
        <f>O95*H95</f>
        <v>0</v>
      </c>
      <c r="Q95" s="187">
        <v>0</v>
      </c>
      <c r="R95" s="187">
        <f>Q95*H95</f>
        <v>0</v>
      </c>
      <c r="S95" s="187">
        <v>0</v>
      </c>
      <c r="T95" s="188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9" t="s">
        <v>118</v>
      </c>
      <c r="AT95" s="189" t="s">
        <v>113</v>
      </c>
      <c r="AU95" s="189" t="s">
        <v>77</v>
      </c>
      <c r="AY95" s="13" t="s">
        <v>119</v>
      </c>
      <c r="BE95" s="190">
        <f>IF(N95="základní",J95,0)</f>
        <v>0</v>
      </c>
      <c r="BF95" s="190">
        <f>IF(N95="snížená",J95,0)</f>
        <v>0</v>
      </c>
      <c r="BG95" s="190">
        <f>IF(N95="zákl. přenesená",J95,0)</f>
        <v>0</v>
      </c>
      <c r="BH95" s="190">
        <f>IF(N95="sníž. přenesená",J95,0)</f>
        <v>0</v>
      </c>
      <c r="BI95" s="190">
        <f>IF(N95="nulová",J95,0)</f>
        <v>0</v>
      </c>
      <c r="BJ95" s="13" t="s">
        <v>77</v>
      </c>
      <c r="BK95" s="190">
        <f>ROUND(I95*H95,2)</f>
        <v>0</v>
      </c>
      <c r="BL95" s="13" t="s">
        <v>118</v>
      </c>
      <c r="BM95" s="189" t="s">
        <v>139</v>
      </c>
    </row>
    <row r="96" spans="1:65" s="2" customFormat="1" ht="55.5" customHeight="1">
      <c r="A96" s="34"/>
      <c r="B96" s="35"/>
      <c r="C96" s="178" t="s">
        <v>129</v>
      </c>
      <c r="D96" s="178" t="s">
        <v>113</v>
      </c>
      <c r="E96" s="179" t="s">
        <v>315</v>
      </c>
      <c r="F96" s="180" t="s">
        <v>316</v>
      </c>
      <c r="G96" s="181" t="s">
        <v>116</v>
      </c>
      <c r="H96" s="182">
        <v>3</v>
      </c>
      <c r="I96" s="183"/>
      <c r="J96" s="184">
        <f>ROUND(I96*H96,2)</f>
        <v>0</v>
      </c>
      <c r="K96" s="180" t="s">
        <v>117</v>
      </c>
      <c r="L96" s="40"/>
      <c r="M96" s="185" t="s">
        <v>19</v>
      </c>
      <c r="N96" s="186" t="s">
        <v>40</v>
      </c>
      <c r="O96" s="80"/>
      <c r="P96" s="187">
        <f>O96*H96</f>
        <v>0</v>
      </c>
      <c r="Q96" s="187">
        <v>0</v>
      </c>
      <c r="R96" s="187">
        <f>Q96*H96</f>
        <v>0</v>
      </c>
      <c r="S96" s="187">
        <v>0</v>
      </c>
      <c r="T96" s="188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9" t="s">
        <v>118</v>
      </c>
      <c r="AT96" s="189" t="s">
        <v>113</v>
      </c>
      <c r="AU96" s="189" t="s">
        <v>77</v>
      </c>
      <c r="AY96" s="13" t="s">
        <v>119</v>
      </c>
      <c r="BE96" s="190">
        <f>IF(N96="základní",J96,0)</f>
        <v>0</v>
      </c>
      <c r="BF96" s="190">
        <f>IF(N96="snížená",J96,0)</f>
        <v>0</v>
      </c>
      <c r="BG96" s="190">
        <f>IF(N96="zákl. přenesená",J96,0)</f>
        <v>0</v>
      </c>
      <c r="BH96" s="190">
        <f>IF(N96="sníž. přenesená",J96,0)</f>
        <v>0</v>
      </c>
      <c r="BI96" s="190">
        <f>IF(N96="nulová",J96,0)</f>
        <v>0</v>
      </c>
      <c r="BJ96" s="13" t="s">
        <v>77</v>
      </c>
      <c r="BK96" s="190">
        <f>ROUND(I96*H96,2)</f>
        <v>0</v>
      </c>
      <c r="BL96" s="13" t="s">
        <v>118</v>
      </c>
      <c r="BM96" s="189" t="s">
        <v>144</v>
      </c>
    </row>
    <row r="97" spans="1:65" s="2" customFormat="1" ht="55.5" customHeight="1">
      <c r="A97" s="34"/>
      <c r="B97" s="35"/>
      <c r="C97" s="178" t="s">
        <v>146</v>
      </c>
      <c r="D97" s="178" t="s">
        <v>113</v>
      </c>
      <c r="E97" s="179" t="s">
        <v>317</v>
      </c>
      <c r="F97" s="180" t="s">
        <v>318</v>
      </c>
      <c r="G97" s="181" t="s">
        <v>116</v>
      </c>
      <c r="H97" s="182">
        <v>3</v>
      </c>
      <c r="I97" s="183"/>
      <c r="J97" s="184">
        <f>ROUND(I97*H97,2)</f>
        <v>0</v>
      </c>
      <c r="K97" s="180" t="s">
        <v>117</v>
      </c>
      <c r="L97" s="40"/>
      <c r="M97" s="185" t="s">
        <v>19</v>
      </c>
      <c r="N97" s="186" t="s">
        <v>40</v>
      </c>
      <c r="O97" s="80"/>
      <c r="P97" s="187">
        <f>O97*H97</f>
        <v>0</v>
      </c>
      <c r="Q97" s="187">
        <v>0</v>
      </c>
      <c r="R97" s="187">
        <f>Q97*H97</f>
        <v>0</v>
      </c>
      <c r="S97" s="187">
        <v>0</v>
      </c>
      <c r="T97" s="188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9" t="s">
        <v>118</v>
      </c>
      <c r="AT97" s="189" t="s">
        <v>113</v>
      </c>
      <c r="AU97" s="189" t="s">
        <v>77</v>
      </c>
      <c r="AY97" s="13" t="s">
        <v>119</v>
      </c>
      <c r="BE97" s="190">
        <f>IF(N97="základní",J97,0)</f>
        <v>0</v>
      </c>
      <c r="BF97" s="190">
        <f>IF(N97="snížená",J97,0)</f>
        <v>0</v>
      </c>
      <c r="BG97" s="190">
        <f>IF(N97="zákl. přenesená",J97,0)</f>
        <v>0</v>
      </c>
      <c r="BH97" s="190">
        <f>IF(N97="sníž. přenesená",J97,0)</f>
        <v>0</v>
      </c>
      <c r="BI97" s="190">
        <f>IF(N97="nulová",J97,0)</f>
        <v>0</v>
      </c>
      <c r="BJ97" s="13" t="s">
        <v>77</v>
      </c>
      <c r="BK97" s="190">
        <f>ROUND(I97*H97,2)</f>
        <v>0</v>
      </c>
      <c r="BL97" s="13" t="s">
        <v>118</v>
      </c>
      <c r="BM97" s="189" t="s">
        <v>149</v>
      </c>
    </row>
    <row r="98" spans="1:63" s="11" customFormat="1" ht="25.9" customHeight="1">
      <c r="A98" s="11"/>
      <c r="B98" s="206"/>
      <c r="C98" s="207"/>
      <c r="D98" s="208" t="s">
        <v>68</v>
      </c>
      <c r="E98" s="209" t="s">
        <v>319</v>
      </c>
      <c r="F98" s="209" t="s">
        <v>320</v>
      </c>
      <c r="G98" s="207"/>
      <c r="H98" s="207"/>
      <c r="I98" s="210"/>
      <c r="J98" s="211">
        <f>BK98</f>
        <v>0</v>
      </c>
      <c r="K98" s="207"/>
      <c r="L98" s="212"/>
      <c r="M98" s="213"/>
      <c r="N98" s="214"/>
      <c r="O98" s="214"/>
      <c r="P98" s="215">
        <f>SUM(P99:P105)</f>
        <v>0</v>
      </c>
      <c r="Q98" s="214"/>
      <c r="R98" s="215">
        <f>SUM(R99:R105)</f>
        <v>0</v>
      </c>
      <c r="S98" s="214"/>
      <c r="T98" s="216">
        <f>SUM(T99:T105)</f>
        <v>0</v>
      </c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R98" s="217" t="s">
        <v>77</v>
      </c>
      <c r="AT98" s="218" t="s">
        <v>68</v>
      </c>
      <c r="AU98" s="218" t="s">
        <v>69</v>
      </c>
      <c r="AY98" s="217" t="s">
        <v>119</v>
      </c>
      <c r="BK98" s="219">
        <f>SUM(BK99:BK105)</f>
        <v>0</v>
      </c>
    </row>
    <row r="99" spans="1:65" s="2" customFormat="1" ht="44.25" customHeight="1">
      <c r="A99" s="34"/>
      <c r="B99" s="35"/>
      <c r="C99" s="178" t="s">
        <v>134</v>
      </c>
      <c r="D99" s="178" t="s">
        <v>113</v>
      </c>
      <c r="E99" s="179" t="s">
        <v>321</v>
      </c>
      <c r="F99" s="180" t="s">
        <v>322</v>
      </c>
      <c r="G99" s="181" t="s">
        <v>306</v>
      </c>
      <c r="H99" s="182">
        <v>3120</v>
      </c>
      <c r="I99" s="183"/>
      <c r="J99" s="184">
        <f>ROUND(I99*H99,2)</f>
        <v>0</v>
      </c>
      <c r="K99" s="180" t="s">
        <v>117</v>
      </c>
      <c r="L99" s="40"/>
      <c r="M99" s="185" t="s">
        <v>19</v>
      </c>
      <c r="N99" s="186" t="s">
        <v>40</v>
      </c>
      <c r="O99" s="80"/>
      <c r="P99" s="187">
        <f>O99*H99</f>
        <v>0</v>
      </c>
      <c r="Q99" s="187">
        <v>0</v>
      </c>
      <c r="R99" s="187">
        <f>Q99*H99</f>
        <v>0</v>
      </c>
      <c r="S99" s="187">
        <v>0</v>
      </c>
      <c r="T99" s="188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9" t="s">
        <v>118</v>
      </c>
      <c r="AT99" s="189" t="s">
        <v>113</v>
      </c>
      <c r="AU99" s="189" t="s">
        <v>77</v>
      </c>
      <c r="AY99" s="13" t="s">
        <v>119</v>
      </c>
      <c r="BE99" s="190">
        <f>IF(N99="základní",J99,0)</f>
        <v>0</v>
      </c>
      <c r="BF99" s="190">
        <f>IF(N99="snížená",J99,0)</f>
        <v>0</v>
      </c>
      <c r="BG99" s="190">
        <f>IF(N99="zákl. přenesená",J99,0)</f>
        <v>0</v>
      </c>
      <c r="BH99" s="190">
        <f>IF(N99="sníž. přenesená",J99,0)</f>
        <v>0</v>
      </c>
      <c r="BI99" s="190">
        <f>IF(N99="nulová",J99,0)</f>
        <v>0</v>
      </c>
      <c r="BJ99" s="13" t="s">
        <v>77</v>
      </c>
      <c r="BK99" s="190">
        <f>ROUND(I99*H99,2)</f>
        <v>0</v>
      </c>
      <c r="BL99" s="13" t="s">
        <v>118</v>
      </c>
      <c r="BM99" s="189" t="s">
        <v>152</v>
      </c>
    </row>
    <row r="100" spans="1:65" s="2" customFormat="1" ht="44.25" customHeight="1">
      <c r="A100" s="34"/>
      <c r="B100" s="35"/>
      <c r="C100" s="178" t="s">
        <v>154</v>
      </c>
      <c r="D100" s="178" t="s">
        <v>113</v>
      </c>
      <c r="E100" s="179" t="s">
        <v>304</v>
      </c>
      <c r="F100" s="180" t="s">
        <v>305</v>
      </c>
      <c r="G100" s="181" t="s">
        <v>306</v>
      </c>
      <c r="H100" s="182">
        <v>3730</v>
      </c>
      <c r="I100" s="183"/>
      <c r="J100" s="184">
        <f>ROUND(I100*H100,2)</f>
        <v>0</v>
      </c>
      <c r="K100" s="180" t="s">
        <v>117</v>
      </c>
      <c r="L100" s="40"/>
      <c r="M100" s="185" t="s">
        <v>19</v>
      </c>
      <c r="N100" s="186" t="s">
        <v>40</v>
      </c>
      <c r="O100" s="80"/>
      <c r="P100" s="187">
        <f>O100*H100</f>
        <v>0</v>
      </c>
      <c r="Q100" s="187">
        <v>0</v>
      </c>
      <c r="R100" s="187">
        <f>Q100*H100</f>
        <v>0</v>
      </c>
      <c r="S100" s="187">
        <v>0</v>
      </c>
      <c r="T100" s="188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9" t="s">
        <v>118</v>
      </c>
      <c r="AT100" s="189" t="s">
        <v>113</v>
      </c>
      <c r="AU100" s="189" t="s">
        <v>77</v>
      </c>
      <c r="AY100" s="13" t="s">
        <v>119</v>
      </c>
      <c r="BE100" s="190">
        <f>IF(N100="základní",J100,0)</f>
        <v>0</v>
      </c>
      <c r="BF100" s="190">
        <f>IF(N100="snížená",J100,0)</f>
        <v>0</v>
      </c>
      <c r="BG100" s="190">
        <f>IF(N100="zákl. přenesená",J100,0)</f>
        <v>0</v>
      </c>
      <c r="BH100" s="190">
        <f>IF(N100="sníž. přenesená",J100,0)</f>
        <v>0</v>
      </c>
      <c r="BI100" s="190">
        <f>IF(N100="nulová",J100,0)</f>
        <v>0</v>
      </c>
      <c r="BJ100" s="13" t="s">
        <v>77</v>
      </c>
      <c r="BK100" s="190">
        <f>ROUND(I100*H100,2)</f>
        <v>0</v>
      </c>
      <c r="BL100" s="13" t="s">
        <v>118</v>
      </c>
      <c r="BM100" s="189" t="s">
        <v>157</v>
      </c>
    </row>
    <row r="101" spans="1:65" s="2" customFormat="1" ht="55.5" customHeight="1">
      <c r="A101" s="34"/>
      <c r="B101" s="35"/>
      <c r="C101" s="178" t="s">
        <v>139</v>
      </c>
      <c r="D101" s="178" t="s">
        <v>113</v>
      </c>
      <c r="E101" s="179" t="s">
        <v>323</v>
      </c>
      <c r="F101" s="180" t="s">
        <v>324</v>
      </c>
      <c r="G101" s="181" t="s">
        <v>116</v>
      </c>
      <c r="H101" s="182">
        <v>26</v>
      </c>
      <c r="I101" s="183"/>
      <c r="J101" s="184">
        <f>ROUND(I101*H101,2)</f>
        <v>0</v>
      </c>
      <c r="K101" s="180" t="s">
        <v>117</v>
      </c>
      <c r="L101" s="40"/>
      <c r="M101" s="185" t="s">
        <v>19</v>
      </c>
      <c r="N101" s="186" t="s">
        <v>40</v>
      </c>
      <c r="O101" s="80"/>
      <c r="P101" s="187">
        <f>O101*H101</f>
        <v>0</v>
      </c>
      <c r="Q101" s="187">
        <v>0</v>
      </c>
      <c r="R101" s="187">
        <f>Q101*H101</f>
        <v>0</v>
      </c>
      <c r="S101" s="187">
        <v>0</v>
      </c>
      <c r="T101" s="188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9" t="s">
        <v>118</v>
      </c>
      <c r="AT101" s="189" t="s">
        <v>113</v>
      </c>
      <c r="AU101" s="189" t="s">
        <v>77</v>
      </c>
      <c r="AY101" s="13" t="s">
        <v>119</v>
      </c>
      <c r="BE101" s="190">
        <f>IF(N101="základní",J101,0)</f>
        <v>0</v>
      </c>
      <c r="BF101" s="190">
        <f>IF(N101="snížená",J101,0)</f>
        <v>0</v>
      </c>
      <c r="BG101" s="190">
        <f>IF(N101="zákl. přenesená",J101,0)</f>
        <v>0</v>
      </c>
      <c r="BH101" s="190">
        <f>IF(N101="sníž. přenesená",J101,0)</f>
        <v>0</v>
      </c>
      <c r="BI101" s="190">
        <f>IF(N101="nulová",J101,0)</f>
        <v>0</v>
      </c>
      <c r="BJ101" s="13" t="s">
        <v>77</v>
      </c>
      <c r="BK101" s="190">
        <f>ROUND(I101*H101,2)</f>
        <v>0</v>
      </c>
      <c r="BL101" s="13" t="s">
        <v>118</v>
      </c>
      <c r="BM101" s="189" t="s">
        <v>161</v>
      </c>
    </row>
    <row r="102" spans="1:65" s="2" customFormat="1" ht="55.5" customHeight="1">
      <c r="A102" s="34"/>
      <c r="B102" s="35"/>
      <c r="C102" s="178" t="s">
        <v>163</v>
      </c>
      <c r="D102" s="178" t="s">
        <v>113</v>
      </c>
      <c r="E102" s="179" t="s">
        <v>307</v>
      </c>
      <c r="F102" s="180" t="s">
        <v>308</v>
      </c>
      <c r="G102" s="181" t="s">
        <v>116</v>
      </c>
      <c r="H102" s="182">
        <v>2</v>
      </c>
      <c r="I102" s="183"/>
      <c r="J102" s="184">
        <f>ROUND(I102*H102,2)</f>
        <v>0</v>
      </c>
      <c r="K102" s="180" t="s">
        <v>117</v>
      </c>
      <c r="L102" s="40"/>
      <c r="M102" s="185" t="s">
        <v>19</v>
      </c>
      <c r="N102" s="186" t="s">
        <v>40</v>
      </c>
      <c r="O102" s="80"/>
      <c r="P102" s="187">
        <f>O102*H102</f>
        <v>0</v>
      </c>
      <c r="Q102" s="187">
        <v>0</v>
      </c>
      <c r="R102" s="187">
        <f>Q102*H102</f>
        <v>0</v>
      </c>
      <c r="S102" s="187">
        <v>0</v>
      </c>
      <c r="T102" s="188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9" t="s">
        <v>118</v>
      </c>
      <c r="AT102" s="189" t="s">
        <v>113</v>
      </c>
      <c r="AU102" s="189" t="s">
        <v>77</v>
      </c>
      <c r="AY102" s="13" t="s">
        <v>119</v>
      </c>
      <c r="BE102" s="190">
        <f>IF(N102="základní",J102,0)</f>
        <v>0</v>
      </c>
      <c r="BF102" s="190">
        <f>IF(N102="snížená",J102,0)</f>
        <v>0</v>
      </c>
      <c r="BG102" s="190">
        <f>IF(N102="zákl. přenesená",J102,0)</f>
        <v>0</v>
      </c>
      <c r="BH102" s="190">
        <f>IF(N102="sníž. přenesená",J102,0)</f>
        <v>0</v>
      </c>
      <c r="BI102" s="190">
        <f>IF(N102="nulová",J102,0)</f>
        <v>0</v>
      </c>
      <c r="BJ102" s="13" t="s">
        <v>77</v>
      </c>
      <c r="BK102" s="190">
        <f>ROUND(I102*H102,2)</f>
        <v>0</v>
      </c>
      <c r="BL102" s="13" t="s">
        <v>118</v>
      </c>
      <c r="BM102" s="189" t="s">
        <v>166</v>
      </c>
    </row>
    <row r="103" spans="1:65" s="2" customFormat="1" ht="55.5" customHeight="1">
      <c r="A103" s="34"/>
      <c r="B103" s="35"/>
      <c r="C103" s="178" t="s">
        <v>144</v>
      </c>
      <c r="D103" s="178" t="s">
        <v>113</v>
      </c>
      <c r="E103" s="179" t="s">
        <v>309</v>
      </c>
      <c r="F103" s="180" t="s">
        <v>310</v>
      </c>
      <c r="G103" s="181" t="s">
        <v>116</v>
      </c>
      <c r="H103" s="182">
        <v>81</v>
      </c>
      <c r="I103" s="183"/>
      <c r="J103" s="184">
        <f>ROUND(I103*H103,2)</f>
        <v>0</v>
      </c>
      <c r="K103" s="180" t="s">
        <v>117</v>
      </c>
      <c r="L103" s="40"/>
      <c r="M103" s="185" t="s">
        <v>19</v>
      </c>
      <c r="N103" s="186" t="s">
        <v>40</v>
      </c>
      <c r="O103" s="80"/>
      <c r="P103" s="187">
        <f>O103*H103</f>
        <v>0</v>
      </c>
      <c r="Q103" s="187">
        <v>0</v>
      </c>
      <c r="R103" s="187">
        <f>Q103*H103</f>
        <v>0</v>
      </c>
      <c r="S103" s="187">
        <v>0</v>
      </c>
      <c r="T103" s="188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9" t="s">
        <v>118</v>
      </c>
      <c r="AT103" s="189" t="s">
        <v>113</v>
      </c>
      <c r="AU103" s="189" t="s">
        <v>77</v>
      </c>
      <c r="AY103" s="13" t="s">
        <v>119</v>
      </c>
      <c r="BE103" s="190">
        <f>IF(N103="základní",J103,0)</f>
        <v>0</v>
      </c>
      <c r="BF103" s="190">
        <f>IF(N103="snížená",J103,0)</f>
        <v>0</v>
      </c>
      <c r="BG103" s="190">
        <f>IF(N103="zákl. přenesená",J103,0)</f>
        <v>0</v>
      </c>
      <c r="BH103" s="190">
        <f>IF(N103="sníž. přenesená",J103,0)</f>
        <v>0</v>
      </c>
      <c r="BI103" s="190">
        <f>IF(N103="nulová",J103,0)</f>
        <v>0</v>
      </c>
      <c r="BJ103" s="13" t="s">
        <v>77</v>
      </c>
      <c r="BK103" s="190">
        <f>ROUND(I103*H103,2)</f>
        <v>0</v>
      </c>
      <c r="BL103" s="13" t="s">
        <v>118</v>
      </c>
      <c r="BM103" s="189" t="s">
        <v>170</v>
      </c>
    </row>
    <row r="104" spans="1:65" s="2" customFormat="1" ht="55.5" customHeight="1">
      <c r="A104" s="34"/>
      <c r="B104" s="35"/>
      <c r="C104" s="178" t="s">
        <v>171</v>
      </c>
      <c r="D104" s="178" t="s">
        <v>113</v>
      </c>
      <c r="E104" s="179" t="s">
        <v>311</v>
      </c>
      <c r="F104" s="180" t="s">
        <v>312</v>
      </c>
      <c r="G104" s="181" t="s">
        <v>116</v>
      </c>
      <c r="H104" s="182">
        <v>12</v>
      </c>
      <c r="I104" s="183"/>
      <c r="J104" s="184">
        <f>ROUND(I104*H104,2)</f>
        <v>0</v>
      </c>
      <c r="K104" s="180" t="s">
        <v>117</v>
      </c>
      <c r="L104" s="40"/>
      <c r="M104" s="185" t="s">
        <v>19</v>
      </c>
      <c r="N104" s="186" t="s">
        <v>40</v>
      </c>
      <c r="O104" s="80"/>
      <c r="P104" s="187">
        <f>O104*H104</f>
        <v>0</v>
      </c>
      <c r="Q104" s="187">
        <v>0</v>
      </c>
      <c r="R104" s="187">
        <f>Q104*H104</f>
        <v>0</v>
      </c>
      <c r="S104" s="187">
        <v>0</v>
      </c>
      <c r="T104" s="188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89" t="s">
        <v>118</v>
      </c>
      <c r="AT104" s="189" t="s">
        <v>113</v>
      </c>
      <c r="AU104" s="189" t="s">
        <v>77</v>
      </c>
      <c r="AY104" s="13" t="s">
        <v>119</v>
      </c>
      <c r="BE104" s="190">
        <f>IF(N104="základní",J104,0)</f>
        <v>0</v>
      </c>
      <c r="BF104" s="190">
        <f>IF(N104="snížená",J104,0)</f>
        <v>0</v>
      </c>
      <c r="BG104" s="190">
        <f>IF(N104="zákl. přenesená",J104,0)</f>
        <v>0</v>
      </c>
      <c r="BH104" s="190">
        <f>IF(N104="sníž. přenesená",J104,0)</f>
        <v>0</v>
      </c>
      <c r="BI104" s="190">
        <f>IF(N104="nulová",J104,0)</f>
        <v>0</v>
      </c>
      <c r="BJ104" s="13" t="s">
        <v>77</v>
      </c>
      <c r="BK104" s="190">
        <f>ROUND(I104*H104,2)</f>
        <v>0</v>
      </c>
      <c r="BL104" s="13" t="s">
        <v>118</v>
      </c>
      <c r="BM104" s="189" t="s">
        <v>174</v>
      </c>
    </row>
    <row r="105" spans="1:65" s="2" customFormat="1" ht="55.5" customHeight="1">
      <c r="A105" s="34"/>
      <c r="B105" s="35"/>
      <c r="C105" s="178" t="s">
        <v>149</v>
      </c>
      <c r="D105" s="178" t="s">
        <v>113</v>
      </c>
      <c r="E105" s="179" t="s">
        <v>325</v>
      </c>
      <c r="F105" s="180" t="s">
        <v>326</v>
      </c>
      <c r="G105" s="181" t="s">
        <v>116</v>
      </c>
      <c r="H105" s="182">
        <v>2</v>
      </c>
      <c r="I105" s="183"/>
      <c r="J105" s="184">
        <f>ROUND(I105*H105,2)</f>
        <v>0</v>
      </c>
      <c r="K105" s="180" t="s">
        <v>117</v>
      </c>
      <c r="L105" s="40"/>
      <c r="M105" s="185" t="s">
        <v>19</v>
      </c>
      <c r="N105" s="186" t="s">
        <v>40</v>
      </c>
      <c r="O105" s="80"/>
      <c r="P105" s="187">
        <f>O105*H105</f>
        <v>0</v>
      </c>
      <c r="Q105" s="187">
        <v>0</v>
      </c>
      <c r="R105" s="187">
        <f>Q105*H105</f>
        <v>0</v>
      </c>
      <c r="S105" s="187">
        <v>0</v>
      </c>
      <c r="T105" s="188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9" t="s">
        <v>118</v>
      </c>
      <c r="AT105" s="189" t="s">
        <v>113</v>
      </c>
      <c r="AU105" s="189" t="s">
        <v>77</v>
      </c>
      <c r="AY105" s="13" t="s">
        <v>119</v>
      </c>
      <c r="BE105" s="190">
        <f>IF(N105="základní",J105,0)</f>
        <v>0</v>
      </c>
      <c r="BF105" s="190">
        <f>IF(N105="snížená",J105,0)</f>
        <v>0</v>
      </c>
      <c r="BG105" s="190">
        <f>IF(N105="zákl. přenesená",J105,0)</f>
        <v>0</v>
      </c>
      <c r="BH105" s="190">
        <f>IF(N105="sníž. přenesená",J105,0)</f>
        <v>0</v>
      </c>
      <c r="BI105" s="190">
        <f>IF(N105="nulová",J105,0)</f>
        <v>0</v>
      </c>
      <c r="BJ105" s="13" t="s">
        <v>77</v>
      </c>
      <c r="BK105" s="190">
        <f>ROUND(I105*H105,2)</f>
        <v>0</v>
      </c>
      <c r="BL105" s="13" t="s">
        <v>118</v>
      </c>
      <c r="BM105" s="189" t="s">
        <v>179</v>
      </c>
    </row>
    <row r="106" spans="1:63" s="11" customFormat="1" ht="25.9" customHeight="1">
      <c r="A106" s="11"/>
      <c r="B106" s="206"/>
      <c r="C106" s="207"/>
      <c r="D106" s="208" t="s">
        <v>68</v>
      </c>
      <c r="E106" s="209" t="s">
        <v>327</v>
      </c>
      <c r="F106" s="209" t="s">
        <v>328</v>
      </c>
      <c r="G106" s="207"/>
      <c r="H106" s="207"/>
      <c r="I106" s="210"/>
      <c r="J106" s="211">
        <f>BK106</f>
        <v>0</v>
      </c>
      <c r="K106" s="207"/>
      <c r="L106" s="212"/>
      <c r="M106" s="213"/>
      <c r="N106" s="214"/>
      <c r="O106" s="214"/>
      <c r="P106" s="215">
        <f>SUM(P107:P111)</f>
        <v>0</v>
      </c>
      <c r="Q106" s="214"/>
      <c r="R106" s="215">
        <f>SUM(R107:R111)</f>
        <v>0</v>
      </c>
      <c r="S106" s="214"/>
      <c r="T106" s="216">
        <f>SUM(T107:T111)</f>
        <v>0</v>
      </c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R106" s="217" t="s">
        <v>77</v>
      </c>
      <c r="AT106" s="218" t="s">
        <v>68</v>
      </c>
      <c r="AU106" s="218" t="s">
        <v>69</v>
      </c>
      <c r="AY106" s="217" t="s">
        <v>119</v>
      </c>
      <c r="BK106" s="219">
        <f>SUM(BK107:BK111)</f>
        <v>0</v>
      </c>
    </row>
    <row r="107" spans="1:65" s="2" customFormat="1" ht="44.25" customHeight="1">
      <c r="A107" s="34"/>
      <c r="B107" s="35"/>
      <c r="C107" s="178" t="s">
        <v>8</v>
      </c>
      <c r="D107" s="178" t="s">
        <v>113</v>
      </c>
      <c r="E107" s="179" t="s">
        <v>321</v>
      </c>
      <c r="F107" s="180" t="s">
        <v>322</v>
      </c>
      <c r="G107" s="181" t="s">
        <v>306</v>
      </c>
      <c r="H107" s="182">
        <v>975</v>
      </c>
      <c r="I107" s="183"/>
      <c r="J107" s="184">
        <f>ROUND(I107*H107,2)</f>
        <v>0</v>
      </c>
      <c r="K107" s="180" t="s">
        <v>117</v>
      </c>
      <c r="L107" s="40"/>
      <c r="M107" s="185" t="s">
        <v>19</v>
      </c>
      <c r="N107" s="186" t="s">
        <v>40</v>
      </c>
      <c r="O107" s="80"/>
      <c r="P107" s="187">
        <f>O107*H107</f>
        <v>0</v>
      </c>
      <c r="Q107" s="187">
        <v>0</v>
      </c>
      <c r="R107" s="187">
        <f>Q107*H107</f>
        <v>0</v>
      </c>
      <c r="S107" s="187">
        <v>0</v>
      </c>
      <c r="T107" s="188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9" t="s">
        <v>118</v>
      </c>
      <c r="AT107" s="189" t="s">
        <v>113</v>
      </c>
      <c r="AU107" s="189" t="s">
        <v>77</v>
      </c>
      <c r="AY107" s="13" t="s">
        <v>119</v>
      </c>
      <c r="BE107" s="190">
        <f>IF(N107="základní",J107,0)</f>
        <v>0</v>
      </c>
      <c r="BF107" s="190">
        <f>IF(N107="snížená",J107,0)</f>
        <v>0</v>
      </c>
      <c r="BG107" s="190">
        <f>IF(N107="zákl. přenesená",J107,0)</f>
        <v>0</v>
      </c>
      <c r="BH107" s="190">
        <f>IF(N107="sníž. přenesená",J107,0)</f>
        <v>0</v>
      </c>
      <c r="BI107" s="190">
        <f>IF(N107="nulová",J107,0)</f>
        <v>0</v>
      </c>
      <c r="BJ107" s="13" t="s">
        <v>77</v>
      </c>
      <c r="BK107" s="190">
        <f>ROUND(I107*H107,2)</f>
        <v>0</v>
      </c>
      <c r="BL107" s="13" t="s">
        <v>118</v>
      </c>
      <c r="BM107" s="189" t="s">
        <v>183</v>
      </c>
    </row>
    <row r="108" spans="1:65" s="2" customFormat="1" ht="44.25" customHeight="1">
      <c r="A108" s="34"/>
      <c r="B108" s="35"/>
      <c r="C108" s="178" t="s">
        <v>152</v>
      </c>
      <c r="D108" s="178" t="s">
        <v>113</v>
      </c>
      <c r="E108" s="179" t="s">
        <v>304</v>
      </c>
      <c r="F108" s="180" t="s">
        <v>305</v>
      </c>
      <c r="G108" s="181" t="s">
        <v>306</v>
      </c>
      <c r="H108" s="182">
        <v>4035</v>
      </c>
      <c r="I108" s="183"/>
      <c r="J108" s="184">
        <f>ROUND(I108*H108,2)</f>
        <v>0</v>
      </c>
      <c r="K108" s="180" t="s">
        <v>117</v>
      </c>
      <c r="L108" s="40"/>
      <c r="M108" s="185" t="s">
        <v>19</v>
      </c>
      <c r="N108" s="186" t="s">
        <v>40</v>
      </c>
      <c r="O108" s="80"/>
      <c r="P108" s="187">
        <f>O108*H108</f>
        <v>0</v>
      </c>
      <c r="Q108" s="187">
        <v>0</v>
      </c>
      <c r="R108" s="187">
        <f>Q108*H108</f>
        <v>0</v>
      </c>
      <c r="S108" s="187">
        <v>0</v>
      </c>
      <c r="T108" s="188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9" t="s">
        <v>118</v>
      </c>
      <c r="AT108" s="189" t="s">
        <v>113</v>
      </c>
      <c r="AU108" s="189" t="s">
        <v>77</v>
      </c>
      <c r="AY108" s="13" t="s">
        <v>119</v>
      </c>
      <c r="BE108" s="190">
        <f>IF(N108="základní",J108,0)</f>
        <v>0</v>
      </c>
      <c r="BF108" s="190">
        <f>IF(N108="snížená",J108,0)</f>
        <v>0</v>
      </c>
      <c r="BG108" s="190">
        <f>IF(N108="zákl. přenesená",J108,0)</f>
        <v>0</v>
      </c>
      <c r="BH108" s="190">
        <f>IF(N108="sníž. přenesená",J108,0)</f>
        <v>0</v>
      </c>
      <c r="BI108" s="190">
        <f>IF(N108="nulová",J108,0)</f>
        <v>0</v>
      </c>
      <c r="BJ108" s="13" t="s">
        <v>77</v>
      </c>
      <c r="BK108" s="190">
        <f>ROUND(I108*H108,2)</f>
        <v>0</v>
      </c>
      <c r="BL108" s="13" t="s">
        <v>118</v>
      </c>
      <c r="BM108" s="189" t="s">
        <v>188</v>
      </c>
    </row>
    <row r="109" spans="1:65" s="2" customFormat="1" ht="55.5" customHeight="1">
      <c r="A109" s="34"/>
      <c r="B109" s="35"/>
      <c r="C109" s="178" t="s">
        <v>190</v>
      </c>
      <c r="D109" s="178" t="s">
        <v>113</v>
      </c>
      <c r="E109" s="179" t="s">
        <v>309</v>
      </c>
      <c r="F109" s="180" t="s">
        <v>310</v>
      </c>
      <c r="G109" s="181" t="s">
        <v>116</v>
      </c>
      <c r="H109" s="182">
        <v>10</v>
      </c>
      <c r="I109" s="183"/>
      <c r="J109" s="184">
        <f>ROUND(I109*H109,2)</f>
        <v>0</v>
      </c>
      <c r="K109" s="180" t="s">
        <v>117</v>
      </c>
      <c r="L109" s="40"/>
      <c r="M109" s="185" t="s">
        <v>19</v>
      </c>
      <c r="N109" s="186" t="s">
        <v>40</v>
      </c>
      <c r="O109" s="80"/>
      <c r="P109" s="187">
        <f>O109*H109</f>
        <v>0</v>
      </c>
      <c r="Q109" s="187">
        <v>0</v>
      </c>
      <c r="R109" s="187">
        <f>Q109*H109</f>
        <v>0</v>
      </c>
      <c r="S109" s="187">
        <v>0</v>
      </c>
      <c r="T109" s="188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9" t="s">
        <v>118</v>
      </c>
      <c r="AT109" s="189" t="s">
        <v>113</v>
      </c>
      <c r="AU109" s="189" t="s">
        <v>77</v>
      </c>
      <c r="AY109" s="13" t="s">
        <v>119</v>
      </c>
      <c r="BE109" s="190">
        <f>IF(N109="základní",J109,0)</f>
        <v>0</v>
      </c>
      <c r="BF109" s="190">
        <f>IF(N109="snížená",J109,0)</f>
        <v>0</v>
      </c>
      <c r="BG109" s="190">
        <f>IF(N109="zákl. přenesená",J109,0)</f>
        <v>0</v>
      </c>
      <c r="BH109" s="190">
        <f>IF(N109="sníž. přenesená",J109,0)</f>
        <v>0</v>
      </c>
      <c r="BI109" s="190">
        <f>IF(N109="nulová",J109,0)</f>
        <v>0</v>
      </c>
      <c r="BJ109" s="13" t="s">
        <v>77</v>
      </c>
      <c r="BK109" s="190">
        <f>ROUND(I109*H109,2)</f>
        <v>0</v>
      </c>
      <c r="BL109" s="13" t="s">
        <v>118</v>
      </c>
      <c r="BM109" s="189" t="s">
        <v>193</v>
      </c>
    </row>
    <row r="110" spans="1:65" s="2" customFormat="1" ht="55.5" customHeight="1">
      <c r="A110" s="34"/>
      <c r="B110" s="35"/>
      <c r="C110" s="178" t="s">
        <v>157</v>
      </c>
      <c r="D110" s="178" t="s">
        <v>113</v>
      </c>
      <c r="E110" s="179" t="s">
        <v>311</v>
      </c>
      <c r="F110" s="180" t="s">
        <v>312</v>
      </c>
      <c r="G110" s="181" t="s">
        <v>116</v>
      </c>
      <c r="H110" s="182">
        <v>5</v>
      </c>
      <c r="I110" s="183"/>
      <c r="J110" s="184">
        <f>ROUND(I110*H110,2)</f>
        <v>0</v>
      </c>
      <c r="K110" s="180" t="s">
        <v>117</v>
      </c>
      <c r="L110" s="40"/>
      <c r="M110" s="185" t="s">
        <v>19</v>
      </c>
      <c r="N110" s="186" t="s">
        <v>40</v>
      </c>
      <c r="O110" s="80"/>
      <c r="P110" s="187">
        <f>O110*H110</f>
        <v>0</v>
      </c>
      <c r="Q110" s="187">
        <v>0</v>
      </c>
      <c r="R110" s="187">
        <f>Q110*H110</f>
        <v>0</v>
      </c>
      <c r="S110" s="187">
        <v>0</v>
      </c>
      <c r="T110" s="188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9" t="s">
        <v>118</v>
      </c>
      <c r="AT110" s="189" t="s">
        <v>113</v>
      </c>
      <c r="AU110" s="189" t="s">
        <v>77</v>
      </c>
      <c r="AY110" s="13" t="s">
        <v>119</v>
      </c>
      <c r="BE110" s="190">
        <f>IF(N110="základní",J110,0)</f>
        <v>0</v>
      </c>
      <c r="BF110" s="190">
        <f>IF(N110="snížená",J110,0)</f>
        <v>0</v>
      </c>
      <c r="BG110" s="190">
        <f>IF(N110="zákl. přenesená",J110,0)</f>
        <v>0</v>
      </c>
      <c r="BH110" s="190">
        <f>IF(N110="sníž. přenesená",J110,0)</f>
        <v>0</v>
      </c>
      <c r="BI110" s="190">
        <f>IF(N110="nulová",J110,0)</f>
        <v>0</v>
      </c>
      <c r="BJ110" s="13" t="s">
        <v>77</v>
      </c>
      <c r="BK110" s="190">
        <f>ROUND(I110*H110,2)</f>
        <v>0</v>
      </c>
      <c r="BL110" s="13" t="s">
        <v>118</v>
      </c>
      <c r="BM110" s="189" t="s">
        <v>197</v>
      </c>
    </row>
    <row r="111" spans="1:65" s="2" customFormat="1" ht="55.5" customHeight="1">
      <c r="A111" s="34"/>
      <c r="B111" s="35"/>
      <c r="C111" s="178" t="s">
        <v>199</v>
      </c>
      <c r="D111" s="178" t="s">
        <v>113</v>
      </c>
      <c r="E111" s="179" t="s">
        <v>317</v>
      </c>
      <c r="F111" s="180" t="s">
        <v>318</v>
      </c>
      <c r="G111" s="181" t="s">
        <v>116</v>
      </c>
      <c r="H111" s="182">
        <v>1</v>
      </c>
      <c r="I111" s="183"/>
      <c r="J111" s="184">
        <f>ROUND(I111*H111,2)</f>
        <v>0</v>
      </c>
      <c r="K111" s="180" t="s">
        <v>117</v>
      </c>
      <c r="L111" s="40"/>
      <c r="M111" s="185" t="s">
        <v>19</v>
      </c>
      <c r="N111" s="186" t="s">
        <v>40</v>
      </c>
      <c r="O111" s="80"/>
      <c r="P111" s="187">
        <f>O111*H111</f>
        <v>0</v>
      </c>
      <c r="Q111" s="187">
        <v>0</v>
      </c>
      <c r="R111" s="187">
        <f>Q111*H111</f>
        <v>0</v>
      </c>
      <c r="S111" s="187">
        <v>0</v>
      </c>
      <c r="T111" s="188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9" t="s">
        <v>118</v>
      </c>
      <c r="AT111" s="189" t="s">
        <v>113</v>
      </c>
      <c r="AU111" s="189" t="s">
        <v>77</v>
      </c>
      <c r="AY111" s="13" t="s">
        <v>119</v>
      </c>
      <c r="BE111" s="190">
        <f>IF(N111="základní",J111,0)</f>
        <v>0</v>
      </c>
      <c r="BF111" s="190">
        <f>IF(N111="snížená",J111,0)</f>
        <v>0</v>
      </c>
      <c r="BG111" s="190">
        <f>IF(N111="zákl. přenesená",J111,0)</f>
        <v>0</v>
      </c>
      <c r="BH111" s="190">
        <f>IF(N111="sníž. přenesená",J111,0)</f>
        <v>0</v>
      </c>
      <c r="BI111" s="190">
        <f>IF(N111="nulová",J111,0)</f>
        <v>0</v>
      </c>
      <c r="BJ111" s="13" t="s">
        <v>77</v>
      </c>
      <c r="BK111" s="190">
        <f>ROUND(I111*H111,2)</f>
        <v>0</v>
      </c>
      <c r="BL111" s="13" t="s">
        <v>118</v>
      </c>
      <c r="BM111" s="189" t="s">
        <v>202</v>
      </c>
    </row>
    <row r="112" spans="1:63" s="11" customFormat="1" ht="25.9" customHeight="1">
      <c r="A112" s="11"/>
      <c r="B112" s="206"/>
      <c r="C112" s="207"/>
      <c r="D112" s="208" t="s">
        <v>68</v>
      </c>
      <c r="E112" s="209" t="s">
        <v>329</v>
      </c>
      <c r="F112" s="209" t="s">
        <v>330</v>
      </c>
      <c r="G112" s="207"/>
      <c r="H112" s="207"/>
      <c r="I112" s="210"/>
      <c r="J112" s="211">
        <f>BK112</f>
        <v>0</v>
      </c>
      <c r="K112" s="207"/>
      <c r="L112" s="212"/>
      <c r="M112" s="213"/>
      <c r="N112" s="214"/>
      <c r="O112" s="214"/>
      <c r="P112" s="215">
        <f>SUM(P113:P119)</f>
        <v>0</v>
      </c>
      <c r="Q112" s="214"/>
      <c r="R112" s="215">
        <f>SUM(R113:R119)</f>
        <v>0</v>
      </c>
      <c r="S112" s="214"/>
      <c r="T112" s="216">
        <f>SUM(T113:T119)</f>
        <v>0</v>
      </c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R112" s="217" t="s">
        <v>77</v>
      </c>
      <c r="AT112" s="218" t="s">
        <v>68</v>
      </c>
      <c r="AU112" s="218" t="s">
        <v>69</v>
      </c>
      <c r="AY112" s="217" t="s">
        <v>119</v>
      </c>
      <c r="BK112" s="219">
        <f>SUM(BK113:BK119)</f>
        <v>0</v>
      </c>
    </row>
    <row r="113" spans="1:65" s="2" customFormat="1" ht="44.25" customHeight="1">
      <c r="A113" s="34"/>
      <c r="B113" s="35"/>
      <c r="C113" s="178" t="s">
        <v>161</v>
      </c>
      <c r="D113" s="178" t="s">
        <v>113</v>
      </c>
      <c r="E113" s="179" t="s">
        <v>304</v>
      </c>
      <c r="F113" s="180" t="s">
        <v>305</v>
      </c>
      <c r="G113" s="181" t="s">
        <v>306</v>
      </c>
      <c r="H113" s="182">
        <v>600</v>
      </c>
      <c r="I113" s="183"/>
      <c r="J113" s="184">
        <f>ROUND(I113*H113,2)</f>
        <v>0</v>
      </c>
      <c r="K113" s="180" t="s">
        <v>117</v>
      </c>
      <c r="L113" s="40"/>
      <c r="M113" s="185" t="s">
        <v>19</v>
      </c>
      <c r="N113" s="186" t="s">
        <v>40</v>
      </c>
      <c r="O113" s="80"/>
      <c r="P113" s="187">
        <f>O113*H113</f>
        <v>0</v>
      </c>
      <c r="Q113" s="187">
        <v>0</v>
      </c>
      <c r="R113" s="187">
        <f>Q113*H113</f>
        <v>0</v>
      </c>
      <c r="S113" s="187">
        <v>0</v>
      </c>
      <c r="T113" s="188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9" t="s">
        <v>118</v>
      </c>
      <c r="AT113" s="189" t="s">
        <v>113</v>
      </c>
      <c r="AU113" s="189" t="s">
        <v>77</v>
      </c>
      <c r="AY113" s="13" t="s">
        <v>119</v>
      </c>
      <c r="BE113" s="190">
        <f>IF(N113="základní",J113,0)</f>
        <v>0</v>
      </c>
      <c r="BF113" s="190">
        <f>IF(N113="snížená",J113,0)</f>
        <v>0</v>
      </c>
      <c r="BG113" s="190">
        <f>IF(N113="zákl. přenesená",J113,0)</f>
        <v>0</v>
      </c>
      <c r="BH113" s="190">
        <f>IF(N113="sníž. přenesená",J113,0)</f>
        <v>0</v>
      </c>
      <c r="BI113" s="190">
        <f>IF(N113="nulová",J113,0)</f>
        <v>0</v>
      </c>
      <c r="BJ113" s="13" t="s">
        <v>77</v>
      </c>
      <c r="BK113" s="190">
        <f>ROUND(I113*H113,2)</f>
        <v>0</v>
      </c>
      <c r="BL113" s="13" t="s">
        <v>118</v>
      </c>
      <c r="BM113" s="189" t="s">
        <v>206</v>
      </c>
    </row>
    <row r="114" spans="1:65" s="2" customFormat="1" ht="55.5" customHeight="1">
      <c r="A114" s="34"/>
      <c r="B114" s="35"/>
      <c r="C114" s="178" t="s">
        <v>7</v>
      </c>
      <c r="D114" s="178" t="s">
        <v>113</v>
      </c>
      <c r="E114" s="179" t="s">
        <v>323</v>
      </c>
      <c r="F114" s="180" t="s">
        <v>324</v>
      </c>
      <c r="G114" s="181" t="s">
        <v>116</v>
      </c>
      <c r="H114" s="182">
        <v>150</v>
      </c>
      <c r="I114" s="183"/>
      <c r="J114" s="184">
        <f>ROUND(I114*H114,2)</f>
        <v>0</v>
      </c>
      <c r="K114" s="180" t="s">
        <v>117</v>
      </c>
      <c r="L114" s="40"/>
      <c r="M114" s="185" t="s">
        <v>19</v>
      </c>
      <c r="N114" s="186" t="s">
        <v>40</v>
      </c>
      <c r="O114" s="80"/>
      <c r="P114" s="187">
        <f>O114*H114</f>
        <v>0</v>
      </c>
      <c r="Q114" s="187">
        <v>0</v>
      </c>
      <c r="R114" s="187">
        <f>Q114*H114</f>
        <v>0</v>
      </c>
      <c r="S114" s="187">
        <v>0</v>
      </c>
      <c r="T114" s="188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9" t="s">
        <v>118</v>
      </c>
      <c r="AT114" s="189" t="s">
        <v>113</v>
      </c>
      <c r="AU114" s="189" t="s">
        <v>77</v>
      </c>
      <c r="AY114" s="13" t="s">
        <v>119</v>
      </c>
      <c r="BE114" s="190">
        <f>IF(N114="základní",J114,0)</f>
        <v>0</v>
      </c>
      <c r="BF114" s="190">
        <f>IF(N114="snížená",J114,0)</f>
        <v>0</v>
      </c>
      <c r="BG114" s="190">
        <f>IF(N114="zákl. přenesená",J114,0)</f>
        <v>0</v>
      </c>
      <c r="BH114" s="190">
        <f>IF(N114="sníž. přenesená",J114,0)</f>
        <v>0</v>
      </c>
      <c r="BI114" s="190">
        <f>IF(N114="nulová",J114,0)</f>
        <v>0</v>
      </c>
      <c r="BJ114" s="13" t="s">
        <v>77</v>
      </c>
      <c r="BK114" s="190">
        <f>ROUND(I114*H114,2)</f>
        <v>0</v>
      </c>
      <c r="BL114" s="13" t="s">
        <v>118</v>
      </c>
      <c r="BM114" s="189" t="s">
        <v>210</v>
      </c>
    </row>
    <row r="115" spans="1:65" s="2" customFormat="1" ht="55.5" customHeight="1">
      <c r="A115" s="34"/>
      <c r="B115" s="35"/>
      <c r="C115" s="178" t="s">
        <v>166</v>
      </c>
      <c r="D115" s="178" t="s">
        <v>113</v>
      </c>
      <c r="E115" s="179" t="s">
        <v>307</v>
      </c>
      <c r="F115" s="180" t="s">
        <v>308</v>
      </c>
      <c r="G115" s="181" t="s">
        <v>116</v>
      </c>
      <c r="H115" s="182">
        <v>49</v>
      </c>
      <c r="I115" s="183"/>
      <c r="J115" s="184">
        <f>ROUND(I115*H115,2)</f>
        <v>0</v>
      </c>
      <c r="K115" s="180" t="s">
        <v>117</v>
      </c>
      <c r="L115" s="40"/>
      <c r="M115" s="185" t="s">
        <v>19</v>
      </c>
      <c r="N115" s="186" t="s">
        <v>40</v>
      </c>
      <c r="O115" s="80"/>
      <c r="P115" s="187">
        <f>O115*H115</f>
        <v>0</v>
      </c>
      <c r="Q115" s="187">
        <v>0</v>
      </c>
      <c r="R115" s="187">
        <f>Q115*H115</f>
        <v>0</v>
      </c>
      <c r="S115" s="187">
        <v>0</v>
      </c>
      <c r="T115" s="188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9" t="s">
        <v>118</v>
      </c>
      <c r="AT115" s="189" t="s">
        <v>113</v>
      </c>
      <c r="AU115" s="189" t="s">
        <v>77</v>
      </c>
      <c r="AY115" s="13" t="s">
        <v>119</v>
      </c>
      <c r="BE115" s="190">
        <f>IF(N115="základní",J115,0)</f>
        <v>0</v>
      </c>
      <c r="BF115" s="190">
        <f>IF(N115="snížená",J115,0)</f>
        <v>0</v>
      </c>
      <c r="BG115" s="190">
        <f>IF(N115="zákl. přenesená",J115,0)</f>
        <v>0</v>
      </c>
      <c r="BH115" s="190">
        <f>IF(N115="sníž. přenesená",J115,0)</f>
        <v>0</v>
      </c>
      <c r="BI115" s="190">
        <f>IF(N115="nulová",J115,0)</f>
        <v>0</v>
      </c>
      <c r="BJ115" s="13" t="s">
        <v>77</v>
      </c>
      <c r="BK115" s="190">
        <f>ROUND(I115*H115,2)</f>
        <v>0</v>
      </c>
      <c r="BL115" s="13" t="s">
        <v>118</v>
      </c>
      <c r="BM115" s="189" t="s">
        <v>214</v>
      </c>
    </row>
    <row r="116" spans="1:65" s="2" customFormat="1" ht="55.5" customHeight="1">
      <c r="A116" s="34"/>
      <c r="B116" s="35"/>
      <c r="C116" s="178" t="s">
        <v>216</v>
      </c>
      <c r="D116" s="178" t="s">
        <v>113</v>
      </c>
      <c r="E116" s="179" t="s">
        <v>309</v>
      </c>
      <c r="F116" s="180" t="s">
        <v>310</v>
      </c>
      <c r="G116" s="181" t="s">
        <v>116</v>
      </c>
      <c r="H116" s="182">
        <v>38</v>
      </c>
      <c r="I116" s="183"/>
      <c r="J116" s="184">
        <f>ROUND(I116*H116,2)</f>
        <v>0</v>
      </c>
      <c r="K116" s="180" t="s">
        <v>117</v>
      </c>
      <c r="L116" s="40"/>
      <c r="M116" s="185" t="s">
        <v>19</v>
      </c>
      <c r="N116" s="186" t="s">
        <v>40</v>
      </c>
      <c r="O116" s="80"/>
      <c r="P116" s="187">
        <f>O116*H116</f>
        <v>0</v>
      </c>
      <c r="Q116" s="187">
        <v>0</v>
      </c>
      <c r="R116" s="187">
        <f>Q116*H116</f>
        <v>0</v>
      </c>
      <c r="S116" s="187">
        <v>0</v>
      </c>
      <c r="T116" s="188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9" t="s">
        <v>118</v>
      </c>
      <c r="AT116" s="189" t="s">
        <v>113</v>
      </c>
      <c r="AU116" s="189" t="s">
        <v>77</v>
      </c>
      <c r="AY116" s="13" t="s">
        <v>119</v>
      </c>
      <c r="BE116" s="190">
        <f>IF(N116="základní",J116,0)</f>
        <v>0</v>
      </c>
      <c r="BF116" s="190">
        <f>IF(N116="snížená",J116,0)</f>
        <v>0</v>
      </c>
      <c r="BG116" s="190">
        <f>IF(N116="zákl. přenesená",J116,0)</f>
        <v>0</v>
      </c>
      <c r="BH116" s="190">
        <f>IF(N116="sníž. přenesená",J116,0)</f>
        <v>0</v>
      </c>
      <c r="BI116" s="190">
        <f>IF(N116="nulová",J116,0)</f>
        <v>0</v>
      </c>
      <c r="BJ116" s="13" t="s">
        <v>77</v>
      </c>
      <c r="BK116" s="190">
        <f>ROUND(I116*H116,2)</f>
        <v>0</v>
      </c>
      <c r="BL116" s="13" t="s">
        <v>118</v>
      </c>
      <c r="BM116" s="189" t="s">
        <v>219</v>
      </c>
    </row>
    <row r="117" spans="1:65" s="2" customFormat="1" ht="55.5" customHeight="1">
      <c r="A117" s="34"/>
      <c r="B117" s="35"/>
      <c r="C117" s="178" t="s">
        <v>170</v>
      </c>
      <c r="D117" s="178" t="s">
        <v>113</v>
      </c>
      <c r="E117" s="179" t="s">
        <v>311</v>
      </c>
      <c r="F117" s="180" t="s">
        <v>312</v>
      </c>
      <c r="G117" s="181" t="s">
        <v>116</v>
      </c>
      <c r="H117" s="182">
        <v>7</v>
      </c>
      <c r="I117" s="183"/>
      <c r="J117" s="184">
        <f>ROUND(I117*H117,2)</f>
        <v>0</v>
      </c>
      <c r="K117" s="180" t="s">
        <v>117</v>
      </c>
      <c r="L117" s="40"/>
      <c r="M117" s="185" t="s">
        <v>19</v>
      </c>
      <c r="N117" s="186" t="s">
        <v>40</v>
      </c>
      <c r="O117" s="80"/>
      <c r="P117" s="187">
        <f>O117*H117</f>
        <v>0</v>
      </c>
      <c r="Q117" s="187">
        <v>0</v>
      </c>
      <c r="R117" s="187">
        <f>Q117*H117</f>
        <v>0</v>
      </c>
      <c r="S117" s="187">
        <v>0</v>
      </c>
      <c r="T117" s="188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9" t="s">
        <v>118</v>
      </c>
      <c r="AT117" s="189" t="s">
        <v>113</v>
      </c>
      <c r="AU117" s="189" t="s">
        <v>77</v>
      </c>
      <c r="AY117" s="13" t="s">
        <v>119</v>
      </c>
      <c r="BE117" s="190">
        <f>IF(N117="základní",J117,0)</f>
        <v>0</v>
      </c>
      <c r="BF117" s="190">
        <f>IF(N117="snížená",J117,0)</f>
        <v>0</v>
      </c>
      <c r="BG117" s="190">
        <f>IF(N117="zákl. přenesená",J117,0)</f>
        <v>0</v>
      </c>
      <c r="BH117" s="190">
        <f>IF(N117="sníž. přenesená",J117,0)</f>
        <v>0</v>
      </c>
      <c r="BI117" s="190">
        <f>IF(N117="nulová",J117,0)</f>
        <v>0</v>
      </c>
      <c r="BJ117" s="13" t="s">
        <v>77</v>
      </c>
      <c r="BK117" s="190">
        <f>ROUND(I117*H117,2)</f>
        <v>0</v>
      </c>
      <c r="BL117" s="13" t="s">
        <v>118</v>
      </c>
      <c r="BM117" s="189" t="s">
        <v>223</v>
      </c>
    </row>
    <row r="118" spans="1:65" s="2" customFormat="1" ht="55.5" customHeight="1">
      <c r="A118" s="34"/>
      <c r="B118" s="35"/>
      <c r="C118" s="178" t="s">
        <v>224</v>
      </c>
      <c r="D118" s="178" t="s">
        <v>113</v>
      </c>
      <c r="E118" s="179" t="s">
        <v>317</v>
      </c>
      <c r="F118" s="180" t="s">
        <v>318</v>
      </c>
      <c r="G118" s="181" t="s">
        <v>116</v>
      </c>
      <c r="H118" s="182">
        <v>3</v>
      </c>
      <c r="I118" s="183"/>
      <c r="J118" s="184">
        <f>ROUND(I118*H118,2)</f>
        <v>0</v>
      </c>
      <c r="K118" s="180" t="s">
        <v>117</v>
      </c>
      <c r="L118" s="40"/>
      <c r="M118" s="185" t="s">
        <v>19</v>
      </c>
      <c r="N118" s="186" t="s">
        <v>40</v>
      </c>
      <c r="O118" s="80"/>
      <c r="P118" s="187">
        <f>O118*H118</f>
        <v>0</v>
      </c>
      <c r="Q118" s="187">
        <v>0</v>
      </c>
      <c r="R118" s="187">
        <f>Q118*H118</f>
        <v>0</v>
      </c>
      <c r="S118" s="187">
        <v>0</v>
      </c>
      <c r="T118" s="188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9" t="s">
        <v>118</v>
      </c>
      <c r="AT118" s="189" t="s">
        <v>113</v>
      </c>
      <c r="AU118" s="189" t="s">
        <v>77</v>
      </c>
      <c r="AY118" s="13" t="s">
        <v>119</v>
      </c>
      <c r="BE118" s="190">
        <f>IF(N118="základní",J118,0)</f>
        <v>0</v>
      </c>
      <c r="BF118" s="190">
        <f>IF(N118="snížená",J118,0)</f>
        <v>0</v>
      </c>
      <c r="BG118" s="190">
        <f>IF(N118="zákl. přenesená",J118,0)</f>
        <v>0</v>
      </c>
      <c r="BH118" s="190">
        <f>IF(N118="sníž. přenesená",J118,0)</f>
        <v>0</v>
      </c>
      <c r="BI118" s="190">
        <f>IF(N118="nulová",J118,0)</f>
        <v>0</v>
      </c>
      <c r="BJ118" s="13" t="s">
        <v>77</v>
      </c>
      <c r="BK118" s="190">
        <f>ROUND(I118*H118,2)</f>
        <v>0</v>
      </c>
      <c r="BL118" s="13" t="s">
        <v>118</v>
      </c>
      <c r="BM118" s="189" t="s">
        <v>227</v>
      </c>
    </row>
    <row r="119" spans="1:65" s="2" customFormat="1" ht="55.5" customHeight="1">
      <c r="A119" s="34"/>
      <c r="B119" s="35"/>
      <c r="C119" s="178" t="s">
        <v>174</v>
      </c>
      <c r="D119" s="178" t="s">
        <v>113</v>
      </c>
      <c r="E119" s="179" t="s">
        <v>325</v>
      </c>
      <c r="F119" s="180" t="s">
        <v>326</v>
      </c>
      <c r="G119" s="181" t="s">
        <v>116</v>
      </c>
      <c r="H119" s="182">
        <v>3</v>
      </c>
      <c r="I119" s="183"/>
      <c r="J119" s="184">
        <f>ROUND(I119*H119,2)</f>
        <v>0</v>
      </c>
      <c r="K119" s="180" t="s">
        <v>117</v>
      </c>
      <c r="L119" s="40"/>
      <c r="M119" s="185" t="s">
        <v>19</v>
      </c>
      <c r="N119" s="186" t="s">
        <v>40</v>
      </c>
      <c r="O119" s="80"/>
      <c r="P119" s="187">
        <f>O119*H119</f>
        <v>0</v>
      </c>
      <c r="Q119" s="187">
        <v>0</v>
      </c>
      <c r="R119" s="187">
        <f>Q119*H119</f>
        <v>0</v>
      </c>
      <c r="S119" s="187">
        <v>0</v>
      </c>
      <c r="T119" s="188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9" t="s">
        <v>118</v>
      </c>
      <c r="AT119" s="189" t="s">
        <v>113</v>
      </c>
      <c r="AU119" s="189" t="s">
        <v>77</v>
      </c>
      <c r="AY119" s="13" t="s">
        <v>119</v>
      </c>
      <c r="BE119" s="190">
        <f>IF(N119="základní",J119,0)</f>
        <v>0</v>
      </c>
      <c r="BF119" s="190">
        <f>IF(N119="snížená",J119,0)</f>
        <v>0</v>
      </c>
      <c r="BG119" s="190">
        <f>IF(N119="zákl. přenesená",J119,0)</f>
        <v>0</v>
      </c>
      <c r="BH119" s="190">
        <f>IF(N119="sníž. přenesená",J119,0)</f>
        <v>0</v>
      </c>
      <c r="BI119" s="190">
        <f>IF(N119="nulová",J119,0)</f>
        <v>0</v>
      </c>
      <c r="BJ119" s="13" t="s">
        <v>77</v>
      </c>
      <c r="BK119" s="190">
        <f>ROUND(I119*H119,2)</f>
        <v>0</v>
      </c>
      <c r="BL119" s="13" t="s">
        <v>118</v>
      </c>
      <c r="BM119" s="189" t="s">
        <v>231</v>
      </c>
    </row>
    <row r="120" spans="1:63" s="11" customFormat="1" ht="25.9" customHeight="1">
      <c r="A120" s="11"/>
      <c r="B120" s="206"/>
      <c r="C120" s="207"/>
      <c r="D120" s="208" t="s">
        <v>68</v>
      </c>
      <c r="E120" s="209" t="s">
        <v>331</v>
      </c>
      <c r="F120" s="209" t="s">
        <v>332</v>
      </c>
      <c r="G120" s="207"/>
      <c r="H120" s="207"/>
      <c r="I120" s="210"/>
      <c r="J120" s="211">
        <f>BK120</f>
        <v>0</v>
      </c>
      <c r="K120" s="207"/>
      <c r="L120" s="212"/>
      <c r="M120" s="213"/>
      <c r="N120" s="214"/>
      <c r="O120" s="214"/>
      <c r="P120" s="215">
        <f>SUM(P121:P127)</f>
        <v>0</v>
      </c>
      <c r="Q120" s="214"/>
      <c r="R120" s="215">
        <f>SUM(R121:R127)</f>
        <v>0</v>
      </c>
      <c r="S120" s="214"/>
      <c r="T120" s="216">
        <f>SUM(T121:T127)</f>
        <v>0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R120" s="217" t="s">
        <v>77</v>
      </c>
      <c r="AT120" s="218" t="s">
        <v>68</v>
      </c>
      <c r="AU120" s="218" t="s">
        <v>69</v>
      </c>
      <c r="AY120" s="217" t="s">
        <v>119</v>
      </c>
      <c r="BK120" s="219">
        <f>SUM(BK121:BK127)</f>
        <v>0</v>
      </c>
    </row>
    <row r="121" spans="1:65" s="2" customFormat="1" ht="55.5" customHeight="1">
      <c r="A121" s="34"/>
      <c r="B121" s="35"/>
      <c r="C121" s="178" t="s">
        <v>232</v>
      </c>
      <c r="D121" s="178" t="s">
        <v>113</v>
      </c>
      <c r="E121" s="179" t="s">
        <v>323</v>
      </c>
      <c r="F121" s="180" t="s">
        <v>324</v>
      </c>
      <c r="G121" s="181" t="s">
        <v>116</v>
      </c>
      <c r="H121" s="182">
        <v>311</v>
      </c>
      <c r="I121" s="183"/>
      <c r="J121" s="184">
        <f>ROUND(I121*H121,2)</f>
        <v>0</v>
      </c>
      <c r="K121" s="180" t="s">
        <v>117</v>
      </c>
      <c r="L121" s="40"/>
      <c r="M121" s="185" t="s">
        <v>19</v>
      </c>
      <c r="N121" s="186" t="s">
        <v>40</v>
      </c>
      <c r="O121" s="80"/>
      <c r="P121" s="187">
        <f>O121*H121</f>
        <v>0</v>
      </c>
      <c r="Q121" s="187">
        <v>0</v>
      </c>
      <c r="R121" s="187">
        <f>Q121*H121</f>
        <v>0</v>
      </c>
      <c r="S121" s="187">
        <v>0</v>
      </c>
      <c r="T121" s="188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9" t="s">
        <v>118</v>
      </c>
      <c r="AT121" s="189" t="s">
        <v>113</v>
      </c>
      <c r="AU121" s="189" t="s">
        <v>77</v>
      </c>
      <c r="AY121" s="13" t="s">
        <v>119</v>
      </c>
      <c r="BE121" s="190">
        <f>IF(N121="základní",J121,0)</f>
        <v>0</v>
      </c>
      <c r="BF121" s="190">
        <f>IF(N121="snížená",J121,0)</f>
        <v>0</v>
      </c>
      <c r="BG121" s="190">
        <f>IF(N121="zákl. přenesená",J121,0)</f>
        <v>0</v>
      </c>
      <c r="BH121" s="190">
        <f>IF(N121="sníž. přenesená",J121,0)</f>
        <v>0</v>
      </c>
      <c r="BI121" s="190">
        <f>IF(N121="nulová",J121,0)</f>
        <v>0</v>
      </c>
      <c r="BJ121" s="13" t="s">
        <v>77</v>
      </c>
      <c r="BK121" s="190">
        <f>ROUND(I121*H121,2)</f>
        <v>0</v>
      </c>
      <c r="BL121" s="13" t="s">
        <v>118</v>
      </c>
      <c r="BM121" s="189" t="s">
        <v>235</v>
      </c>
    </row>
    <row r="122" spans="1:65" s="2" customFormat="1" ht="55.5" customHeight="1">
      <c r="A122" s="34"/>
      <c r="B122" s="35"/>
      <c r="C122" s="178" t="s">
        <v>179</v>
      </c>
      <c r="D122" s="178" t="s">
        <v>113</v>
      </c>
      <c r="E122" s="179" t="s">
        <v>307</v>
      </c>
      <c r="F122" s="180" t="s">
        <v>308</v>
      </c>
      <c r="G122" s="181" t="s">
        <v>116</v>
      </c>
      <c r="H122" s="182">
        <v>140</v>
      </c>
      <c r="I122" s="183"/>
      <c r="J122" s="184">
        <f>ROUND(I122*H122,2)</f>
        <v>0</v>
      </c>
      <c r="K122" s="180" t="s">
        <v>117</v>
      </c>
      <c r="L122" s="40"/>
      <c r="M122" s="185" t="s">
        <v>19</v>
      </c>
      <c r="N122" s="186" t="s">
        <v>40</v>
      </c>
      <c r="O122" s="80"/>
      <c r="P122" s="187">
        <f>O122*H122</f>
        <v>0</v>
      </c>
      <c r="Q122" s="187">
        <v>0</v>
      </c>
      <c r="R122" s="187">
        <f>Q122*H122</f>
        <v>0</v>
      </c>
      <c r="S122" s="187">
        <v>0</v>
      </c>
      <c r="T122" s="188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9" t="s">
        <v>118</v>
      </c>
      <c r="AT122" s="189" t="s">
        <v>113</v>
      </c>
      <c r="AU122" s="189" t="s">
        <v>77</v>
      </c>
      <c r="AY122" s="13" t="s">
        <v>119</v>
      </c>
      <c r="BE122" s="190">
        <f>IF(N122="základní",J122,0)</f>
        <v>0</v>
      </c>
      <c r="BF122" s="190">
        <f>IF(N122="snížená",J122,0)</f>
        <v>0</v>
      </c>
      <c r="BG122" s="190">
        <f>IF(N122="zákl. přenesená",J122,0)</f>
        <v>0</v>
      </c>
      <c r="BH122" s="190">
        <f>IF(N122="sníž. přenesená",J122,0)</f>
        <v>0</v>
      </c>
      <c r="BI122" s="190">
        <f>IF(N122="nulová",J122,0)</f>
        <v>0</v>
      </c>
      <c r="BJ122" s="13" t="s">
        <v>77</v>
      </c>
      <c r="BK122" s="190">
        <f>ROUND(I122*H122,2)</f>
        <v>0</v>
      </c>
      <c r="BL122" s="13" t="s">
        <v>118</v>
      </c>
      <c r="BM122" s="189" t="s">
        <v>239</v>
      </c>
    </row>
    <row r="123" spans="1:65" s="2" customFormat="1" ht="55.5" customHeight="1">
      <c r="A123" s="34"/>
      <c r="B123" s="35"/>
      <c r="C123" s="178" t="s">
        <v>240</v>
      </c>
      <c r="D123" s="178" t="s">
        <v>113</v>
      </c>
      <c r="E123" s="179" t="s">
        <v>309</v>
      </c>
      <c r="F123" s="180" t="s">
        <v>310</v>
      </c>
      <c r="G123" s="181" t="s">
        <v>116</v>
      </c>
      <c r="H123" s="182">
        <v>79</v>
      </c>
      <c r="I123" s="183"/>
      <c r="J123" s="184">
        <f>ROUND(I123*H123,2)</f>
        <v>0</v>
      </c>
      <c r="K123" s="180" t="s">
        <v>117</v>
      </c>
      <c r="L123" s="40"/>
      <c r="M123" s="185" t="s">
        <v>19</v>
      </c>
      <c r="N123" s="186" t="s">
        <v>40</v>
      </c>
      <c r="O123" s="80"/>
      <c r="P123" s="187">
        <f>O123*H123</f>
        <v>0</v>
      </c>
      <c r="Q123" s="187">
        <v>0</v>
      </c>
      <c r="R123" s="187">
        <f>Q123*H123</f>
        <v>0</v>
      </c>
      <c r="S123" s="187">
        <v>0</v>
      </c>
      <c r="T123" s="18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9" t="s">
        <v>118</v>
      </c>
      <c r="AT123" s="189" t="s">
        <v>113</v>
      </c>
      <c r="AU123" s="189" t="s">
        <v>77</v>
      </c>
      <c r="AY123" s="13" t="s">
        <v>119</v>
      </c>
      <c r="BE123" s="190">
        <f>IF(N123="základní",J123,0)</f>
        <v>0</v>
      </c>
      <c r="BF123" s="190">
        <f>IF(N123="snížená",J123,0)</f>
        <v>0</v>
      </c>
      <c r="BG123" s="190">
        <f>IF(N123="zákl. přenesená",J123,0)</f>
        <v>0</v>
      </c>
      <c r="BH123" s="190">
        <f>IF(N123="sníž. přenesená",J123,0)</f>
        <v>0</v>
      </c>
      <c r="BI123" s="190">
        <f>IF(N123="nulová",J123,0)</f>
        <v>0</v>
      </c>
      <c r="BJ123" s="13" t="s">
        <v>77</v>
      </c>
      <c r="BK123" s="190">
        <f>ROUND(I123*H123,2)</f>
        <v>0</v>
      </c>
      <c r="BL123" s="13" t="s">
        <v>118</v>
      </c>
      <c r="BM123" s="189" t="s">
        <v>243</v>
      </c>
    </row>
    <row r="124" spans="1:65" s="2" customFormat="1" ht="55.5" customHeight="1">
      <c r="A124" s="34"/>
      <c r="B124" s="35"/>
      <c r="C124" s="178" t="s">
        <v>183</v>
      </c>
      <c r="D124" s="178" t="s">
        <v>113</v>
      </c>
      <c r="E124" s="179" t="s">
        <v>311</v>
      </c>
      <c r="F124" s="180" t="s">
        <v>312</v>
      </c>
      <c r="G124" s="181" t="s">
        <v>116</v>
      </c>
      <c r="H124" s="182">
        <v>4</v>
      </c>
      <c r="I124" s="183"/>
      <c r="J124" s="184">
        <f>ROUND(I124*H124,2)</f>
        <v>0</v>
      </c>
      <c r="K124" s="180" t="s">
        <v>117</v>
      </c>
      <c r="L124" s="40"/>
      <c r="M124" s="185" t="s">
        <v>19</v>
      </c>
      <c r="N124" s="186" t="s">
        <v>40</v>
      </c>
      <c r="O124" s="80"/>
      <c r="P124" s="187">
        <f>O124*H124</f>
        <v>0</v>
      </c>
      <c r="Q124" s="187">
        <v>0</v>
      </c>
      <c r="R124" s="187">
        <f>Q124*H124</f>
        <v>0</v>
      </c>
      <c r="S124" s="187">
        <v>0</v>
      </c>
      <c r="T124" s="18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9" t="s">
        <v>118</v>
      </c>
      <c r="AT124" s="189" t="s">
        <v>113</v>
      </c>
      <c r="AU124" s="189" t="s">
        <v>77</v>
      </c>
      <c r="AY124" s="13" t="s">
        <v>119</v>
      </c>
      <c r="BE124" s="190">
        <f>IF(N124="základní",J124,0)</f>
        <v>0</v>
      </c>
      <c r="BF124" s="190">
        <f>IF(N124="snížená",J124,0)</f>
        <v>0</v>
      </c>
      <c r="BG124" s="190">
        <f>IF(N124="zákl. přenesená",J124,0)</f>
        <v>0</v>
      </c>
      <c r="BH124" s="190">
        <f>IF(N124="sníž. přenesená",J124,0)</f>
        <v>0</v>
      </c>
      <c r="BI124" s="190">
        <f>IF(N124="nulová",J124,0)</f>
        <v>0</v>
      </c>
      <c r="BJ124" s="13" t="s">
        <v>77</v>
      </c>
      <c r="BK124" s="190">
        <f>ROUND(I124*H124,2)</f>
        <v>0</v>
      </c>
      <c r="BL124" s="13" t="s">
        <v>118</v>
      </c>
      <c r="BM124" s="189" t="s">
        <v>247</v>
      </c>
    </row>
    <row r="125" spans="1:65" s="2" customFormat="1" ht="55.5" customHeight="1">
      <c r="A125" s="34"/>
      <c r="B125" s="35"/>
      <c r="C125" s="178" t="s">
        <v>250</v>
      </c>
      <c r="D125" s="178" t="s">
        <v>113</v>
      </c>
      <c r="E125" s="179" t="s">
        <v>333</v>
      </c>
      <c r="F125" s="180" t="s">
        <v>334</v>
      </c>
      <c r="G125" s="181" t="s">
        <v>116</v>
      </c>
      <c r="H125" s="182">
        <v>1</v>
      </c>
      <c r="I125" s="183"/>
      <c r="J125" s="184">
        <f>ROUND(I125*H125,2)</f>
        <v>0</v>
      </c>
      <c r="K125" s="180" t="s">
        <v>117</v>
      </c>
      <c r="L125" s="40"/>
      <c r="M125" s="185" t="s">
        <v>19</v>
      </c>
      <c r="N125" s="186" t="s">
        <v>40</v>
      </c>
      <c r="O125" s="80"/>
      <c r="P125" s="187">
        <f>O125*H125</f>
        <v>0</v>
      </c>
      <c r="Q125" s="187">
        <v>0</v>
      </c>
      <c r="R125" s="187">
        <f>Q125*H125</f>
        <v>0</v>
      </c>
      <c r="S125" s="187">
        <v>0</v>
      </c>
      <c r="T125" s="18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118</v>
      </c>
      <c r="AT125" s="189" t="s">
        <v>113</v>
      </c>
      <c r="AU125" s="189" t="s">
        <v>77</v>
      </c>
      <c r="AY125" s="13" t="s">
        <v>119</v>
      </c>
      <c r="BE125" s="190">
        <f>IF(N125="základní",J125,0)</f>
        <v>0</v>
      </c>
      <c r="BF125" s="190">
        <f>IF(N125="snížená",J125,0)</f>
        <v>0</v>
      </c>
      <c r="BG125" s="190">
        <f>IF(N125="zákl. přenesená",J125,0)</f>
        <v>0</v>
      </c>
      <c r="BH125" s="190">
        <f>IF(N125="sníž. přenesená",J125,0)</f>
        <v>0</v>
      </c>
      <c r="BI125" s="190">
        <f>IF(N125="nulová",J125,0)</f>
        <v>0</v>
      </c>
      <c r="BJ125" s="13" t="s">
        <v>77</v>
      </c>
      <c r="BK125" s="190">
        <f>ROUND(I125*H125,2)</f>
        <v>0</v>
      </c>
      <c r="BL125" s="13" t="s">
        <v>118</v>
      </c>
      <c r="BM125" s="189" t="s">
        <v>273</v>
      </c>
    </row>
    <row r="126" spans="1:65" s="2" customFormat="1" ht="55.5" customHeight="1">
      <c r="A126" s="34"/>
      <c r="B126" s="35"/>
      <c r="C126" s="178" t="s">
        <v>188</v>
      </c>
      <c r="D126" s="178" t="s">
        <v>113</v>
      </c>
      <c r="E126" s="179" t="s">
        <v>317</v>
      </c>
      <c r="F126" s="180" t="s">
        <v>318</v>
      </c>
      <c r="G126" s="181" t="s">
        <v>116</v>
      </c>
      <c r="H126" s="182">
        <v>12</v>
      </c>
      <c r="I126" s="183"/>
      <c r="J126" s="184">
        <f>ROUND(I126*H126,2)</f>
        <v>0</v>
      </c>
      <c r="K126" s="180" t="s">
        <v>117</v>
      </c>
      <c r="L126" s="40"/>
      <c r="M126" s="185" t="s">
        <v>19</v>
      </c>
      <c r="N126" s="186" t="s">
        <v>40</v>
      </c>
      <c r="O126" s="80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118</v>
      </c>
      <c r="AT126" s="189" t="s">
        <v>113</v>
      </c>
      <c r="AU126" s="189" t="s">
        <v>77</v>
      </c>
      <c r="AY126" s="13" t="s">
        <v>119</v>
      </c>
      <c r="BE126" s="190">
        <f>IF(N126="základní",J126,0)</f>
        <v>0</v>
      </c>
      <c r="BF126" s="190">
        <f>IF(N126="snížená",J126,0)</f>
        <v>0</v>
      </c>
      <c r="BG126" s="190">
        <f>IF(N126="zákl. přenesená",J126,0)</f>
        <v>0</v>
      </c>
      <c r="BH126" s="190">
        <f>IF(N126="sníž. přenesená",J126,0)</f>
        <v>0</v>
      </c>
      <c r="BI126" s="190">
        <f>IF(N126="nulová",J126,0)</f>
        <v>0</v>
      </c>
      <c r="BJ126" s="13" t="s">
        <v>77</v>
      </c>
      <c r="BK126" s="190">
        <f>ROUND(I126*H126,2)</f>
        <v>0</v>
      </c>
      <c r="BL126" s="13" t="s">
        <v>118</v>
      </c>
      <c r="BM126" s="189" t="s">
        <v>274</v>
      </c>
    </row>
    <row r="127" spans="1:65" s="2" customFormat="1" ht="55.5" customHeight="1">
      <c r="A127" s="34"/>
      <c r="B127" s="35"/>
      <c r="C127" s="178" t="s">
        <v>335</v>
      </c>
      <c r="D127" s="178" t="s">
        <v>113</v>
      </c>
      <c r="E127" s="179" t="s">
        <v>325</v>
      </c>
      <c r="F127" s="180" t="s">
        <v>326</v>
      </c>
      <c r="G127" s="181" t="s">
        <v>116</v>
      </c>
      <c r="H127" s="182">
        <v>5</v>
      </c>
      <c r="I127" s="183"/>
      <c r="J127" s="184">
        <f>ROUND(I127*H127,2)</f>
        <v>0</v>
      </c>
      <c r="K127" s="180" t="s">
        <v>117</v>
      </c>
      <c r="L127" s="40"/>
      <c r="M127" s="185" t="s">
        <v>19</v>
      </c>
      <c r="N127" s="186" t="s">
        <v>40</v>
      </c>
      <c r="O127" s="80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118</v>
      </c>
      <c r="AT127" s="189" t="s">
        <v>113</v>
      </c>
      <c r="AU127" s="189" t="s">
        <v>77</v>
      </c>
      <c r="AY127" s="13" t="s">
        <v>119</v>
      </c>
      <c r="BE127" s="190">
        <f>IF(N127="základní",J127,0)</f>
        <v>0</v>
      </c>
      <c r="BF127" s="190">
        <f>IF(N127="snížená",J127,0)</f>
        <v>0</v>
      </c>
      <c r="BG127" s="190">
        <f>IF(N127="zákl. přenesená",J127,0)</f>
        <v>0</v>
      </c>
      <c r="BH127" s="190">
        <f>IF(N127="sníž. přenesená",J127,0)</f>
        <v>0</v>
      </c>
      <c r="BI127" s="190">
        <f>IF(N127="nulová",J127,0)</f>
        <v>0</v>
      </c>
      <c r="BJ127" s="13" t="s">
        <v>77</v>
      </c>
      <c r="BK127" s="190">
        <f>ROUND(I127*H127,2)</f>
        <v>0</v>
      </c>
      <c r="BL127" s="13" t="s">
        <v>118</v>
      </c>
      <c r="BM127" s="189" t="s">
        <v>336</v>
      </c>
    </row>
    <row r="128" spans="1:63" s="11" customFormat="1" ht="25.9" customHeight="1">
      <c r="A128" s="11"/>
      <c r="B128" s="206"/>
      <c r="C128" s="207"/>
      <c r="D128" s="208" t="s">
        <v>68</v>
      </c>
      <c r="E128" s="209" t="s">
        <v>337</v>
      </c>
      <c r="F128" s="209" t="s">
        <v>338</v>
      </c>
      <c r="G128" s="207"/>
      <c r="H128" s="207"/>
      <c r="I128" s="210"/>
      <c r="J128" s="211">
        <f>BK128</f>
        <v>0</v>
      </c>
      <c r="K128" s="207"/>
      <c r="L128" s="212"/>
      <c r="M128" s="213"/>
      <c r="N128" s="214"/>
      <c r="O128" s="214"/>
      <c r="P128" s="215">
        <f>SUM(P129:P131)</f>
        <v>0</v>
      </c>
      <c r="Q128" s="214"/>
      <c r="R128" s="215">
        <f>SUM(R129:R131)</f>
        <v>0</v>
      </c>
      <c r="S128" s="214"/>
      <c r="T128" s="216">
        <f>SUM(T129:T131)</f>
        <v>0</v>
      </c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R128" s="217" t="s">
        <v>77</v>
      </c>
      <c r="AT128" s="218" t="s">
        <v>68</v>
      </c>
      <c r="AU128" s="218" t="s">
        <v>69</v>
      </c>
      <c r="AY128" s="217" t="s">
        <v>119</v>
      </c>
      <c r="BK128" s="219">
        <f>SUM(BK129:BK131)</f>
        <v>0</v>
      </c>
    </row>
    <row r="129" spans="1:65" s="2" customFormat="1" ht="55.5" customHeight="1">
      <c r="A129" s="34"/>
      <c r="B129" s="35"/>
      <c r="C129" s="178" t="s">
        <v>193</v>
      </c>
      <c r="D129" s="178" t="s">
        <v>113</v>
      </c>
      <c r="E129" s="179" t="s">
        <v>307</v>
      </c>
      <c r="F129" s="180" t="s">
        <v>308</v>
      </c>
      <c r="G129" s="181" t="s">
        <v>116</v>
      </c>
      <c r="H129" s="182">
        <v>2</v>
      </c>
      <c r="I129" s="183"/>
      <c r="J129" s="184">
        <f>ROUND(I129*H129,2)</f>
        <v>0</v>
      </c>
      <c r="K129" s="180" t="s">
        <v>117</v>
      </c>
      <c r="L129" s="40"/>
      <c r="M129" s="185" t="s">
        <v>19</v>
      </c>
      <c r="N129" s="186" t="s">
        <v>40</v>
      </c>
      <c r="O129" s="80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118</v>
      </c>
      <c r="AT129" s="189" t="s">
        <v>113</v>
      </c>
      <c r="AU129" s="189" t="s">
        <v>77</v>
      </c>
      <c r="AY129" s="13" t="s">
        <v>119</v>
      </c>
      <c r="BE129" s="190">
        <f>IF(N129="základní",J129,0)</f>
        <v>0</v>
      </c>
      <c r="BF129" s="190">
        <f>IF(N129="snížená",J129,0)</f>
        <v>0</v>
      </c>
      <c r="BG129" s="190">
        <f>IF(N129="zákl. přenesená",J129,0)</f>
        <v>0</v>
      </c>
      <c r="BH129" s="190">
        <f>IF(N129="sníž. přenesená",J129,0)</f>
        <v>0</v>
      </c>
      <c r="BI129" s="190">
        <f>IF(N129="nulová",J129,0)</f>
        <v>0</v>
      </c>
      <c r="BJ129" s="13" t="s">
        <v>77</v>
      </c>
      <c r="BK129" s="190">
        <f>ROUND(I129*H129,2)</f>
        <v>0</v>
      </c>
      <c r="BL129" s="13" t="s">
        <v>118</v>
      </c>
      <c r="BM129" s="189" t="s">
        <v>339</v>
      </c>
    </row>
    <row r="130" spans="1:65" s="2" customFormat="1" ht="55.5" customHeight="1">
      <c r="A130" s="34"/>
      <c r="B130" s="35"/>
      <c r="C130" s="178" t="s">
        <v>340</v>
      </c>
      <c r="D130" s="178" t="s">
        <v>113</v>
      </c>
      <c r="E130" s="179" t="s">
        <v>309</v>
      </c>
      <c r="F130" s="180" t="s">
        <v>310</v>
      </c>
      <c r="G130" s="181" t="s">
        <v>116</v>
      </c>
      <c r="H130" s="182">
        <v>28</v>
      </c>
      <c r="I130" s="183"/>
      <c r="J130" s="184">
        <f>ROUND(I130*H130,2)</f>
        <v>0</v>
      </c>
      <c r="K130" s="180" t="s">
        <v>117</v>
      </c>
      <c r="L130" s="40"/>
      <c r="M130" s="185" t="s">
        <v>19</v>
      </c>
      <c r="N130" s="186" t="s">
        <v>40</v>
      </c>
      <c r="O130" s="80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118</v>
      </c>
      <c r="AT130" s="189" t="s">
        <v>113</v>
      </c>
      <c r="AU130" s="189" t="s">
        <v>77</v>
      </c>
      <c r="AY130" s="13" t="s">
        <v>119</v>
      </c>
      <c r="BE130" s="190">
        <f>IF(N130="základní",J130,0)</f>
        <v>0</v>
      </c>
      <c r="BF130" s="190">
        <f>IF(N130="snížená",J130,0)</f>
        <v>0</v>
      </c>
      <c r="BG130" s="190">
        <f>IF(N130="zákl. přenesená",J130,0)</f>
        <v>0</v>
      </c>
      <c r="BH130" s="190">
        <f>IF(N130="sníž. přenesená",J130,0)</f>
        <v>0</v>
      </c>
      <c r="BI130" s="190">
        <f>IF(N130="nulová",J130,0)</f>
        <v>0</v>
      </c>
      <c r="BJ130" s="13" t="s">
        <v>77</v>
      </c>
      <c r="BK130" s="190">
        <f>ROUND(I130*H130,2)</f>
        <v>0</v>
      </c>
      <c r="BL130" s="13" t="s">
        <v>118</v>
      </c>
      <c r="BM130" s="189" t="s">
        <v>341</v>
      </c>
    </row>
    <row r="131" spans="1:65" s="2" customFormat="1" ht="55.5" customHeight="1">
      <c r="A131" s="34"/>
      <c r="B131" s="35"/>
      <c r="C131" s="178" t="s">
        <v>197</v>
      </c>
      <c r="D131" s="178" t="s">
        <v>113</v>
      </c>
      <c r="E131" s="179" t="s">
        <v>311</v>
      </c>
      <c r="F131" s="180" t="s">
        <v>312</v>
      </c>
      <c r="G131" s="181" t="s">
        <v>116</v>
      </c>
      <c r="H131" s="182">
        <v>2</v>
      </c>
      <c r="I131" s="183"/>
      <c r="J131" s="184">
        <f>ROUND(I131*H131,2)</f>
        <v>0</v>
      </c>
      <c r="K131" s="180" t="s">
        <v>117</v>
      </c>
      <c r="L131" s="40"/>
      <c r="M131" s="185" t="s">
        <v>19</v>
      </c>
      <c r="N131" s="186" t="s">
        <v>40</v>
      </c>
      <c r="O131" s="80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118</v>
      </c>
      <c r="AT131" s="189" t="s">
        <v>113</v>
      </c>
      <c r="AU131" s="189" t="s">
        <v>77</v>
      </c>
      <c r="AY131" s="13" t="s">
        <v>119</v>
      </c>
      <c r="BE131" s="190">
        <f>IF(N131="základní",J131,0)</f>
        <v>0</v>
      </c>
      <c r="BF131" s="190">
        <f>IF(N131="snížená",J131,0)</f>
        <v>0</v>
      </c>
      <c r="BG131" s="190">
        <f>IF(N131="zákl. přenesená",J131,0)</f>
        <v>0</v>
      </c>
      <c r="BH131" s="190">
        <f>IF(N131="sníž. přenesená",J131,0)</f>
        <v>0</v>
      </c>
      <c r="BI131" s="190">
        <f>IF(N131="nulová",J131,0)</f>
        <v>0</v>
      </c>
      <c r="BJ131" s="13" t="s">
        <v>77</v>
      </c>
      <c r="BK131" s="190">
        <f>ROUND(I131*H131,2)</f>
        <v>0</v>
      </c>
      <c r="BL131" s="13" t="s">
        <v>118</v>
      </c>
      <c r="BM131" s="189" t="s">
        <v>342</v>
      </c>
    </row>
    <row r="132" spans="1:63" s="11" customFormat="1" ht="25.9" customHeight="1">
      <c r="A132" s="11"/>
      <c r="B132" s="206"/>
      <c r="C132" s="207"/>
      <c r="D132" s="208" t="s">
        <v>68</v>
      </c>
      <c r="E132" s="209" t="s">
        <v>343</v>
      </c>
      <c r="F132" s="209" t="s">
        <v>344</v>
      </c>
      <c r="G132" s="207"/>
      <c r="H132" s="207"/>
      <c r="I132" s="210"/>
      <c r="J132" s="211">
        <f>BK132</f>
        <v>0</v>
      </c>
      <c r="K132" s="207"/>
      <c r="L132" s="212"/>
      <c r="M132" s="213"/>
      <c r="N132" s="214"/>
      <c r="O132" s="214"/>
      <c r="P132" s="215">
        <f>SUM(P133:P135)</f>
        <v>0</v>
      </c>
      <c r="Q132" s="214"/>
      <c r="R132" s="215">
        <f>SUM(R133:R135)</f>
        <v>0</v>
      </c>
      <c r="S132" s="214"/>
      <c r="T132" s="216">
        <f>SUM(T133:T135)</f>
        <v>0</v>
      </c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R132" s="217" t="s">
        <v>77</v>
      </c>
      <c r="AT132" s="218" t="s">
        <v>68</v>
      </c>
      <c r="AU132" s="218" t="s">
        <v>69</v>
      </c>
      <c r="AY132" s="217" t="s">
        <v>119</v>
      </c>
      <c r="BK132" s="219">
        <f>SUM(BK133:BK135)</f>
        <v>0</v>
      </c>
    </row>
    <row r="133" spans="1:65" s="2" customFormat="1" ht="55.5" customHeight="1">
      <c r="A133" s="34"/>
      <c r="B133" s="35"/>
      <c r="C133" s="178" t="s">
        <v>345</v>
      </c>
      <c r="D133" s="178" t="s">
        <v>113</v>
      </c>
      <c r="E133" s="179" t="s">
        <v>307</v>
      </c>
      <c r="F133" s="180" t="s">
        <v>308</v>
      </c>
      <c r="G133" s="181" t="s">
        <v>116</v>
      </c>
      <c r="H133" s="182">
        <v>1</v>
      </c>
      <c r="I133" s="183"/>
      <c r="J133" s="184">
        <f>ROUND(I133*H133,2)</f>
        <v>0</v>
      </c>
      <c r="K133" s="180" t="s">
        <v>117</v>
      </c>
      <c r="L133" s="40"/>
      <c r="M133" s="185" t="s">
        <v>19</v>
      </c>
      <c r="N133" s="186" t="s">
        <v>40</v>
      </c>
      <c r="O133" s="80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118</v>
      </c>
      <c r="AT133" s="189" t="s">
        <v>113</v>
      </c>
      <c r="AU133" s="189" t="s">
        <v>77</v>
      </c>
      <c r="AY133" s="13" t="s">
        <v>119</v>
      </c>
      <c r="BE133" s="190">
        <f>IF(N133="základní",J133,0)</f>
        <v>0</v>
      </c>
      <c r="BF133" s="190">
        <f>IF(N133="snížená",J133,0)</f>
        <v>0</v>
      </c>
      <c r="BG133" s="190">
        <f>IF(N133="zákl. přenesená",J133,0)</f>
        <v>0</v>
      </c>
      <c r="BH133" s="190">
        <f>IF(N133="sníž. přenesená",J133,0)</f>
        <v>0</v>
      </c>
      <c r="BI133" s="190">
        <f>IF(N133="nulová",J133,0)</f>
        <v>0</v>
      </c>
      <c r="BJ133" s="13" t="s">
        <v>77</v>
      </c>
      <c r="BK133" s="190">
        <f>ROUND(I133*H133,2)</f>
        <v>0</v>
      </c>
      <c r="BL133" s="13" t="s">
        <v>118</v>
      </c>
      <c r="BM133" s="189" t="s">
        <v>346</v>
      </c>
    </row>
    <row r="134" spans="1:65" s="2" customFormat="1" ht="55.5" customHeight="1">
      <c r="A134" s="34"/>
      <c r="B134" s="35"/>
      <c r="C134" s="178" t="s">
        <v>202</v>
      </c>
      <c r="D134" s="178" t="s">
        <v>113</v>
      </c>
      <c r="E134" s="179" t="s">
        <v>309</v>
      </c>
      <c r="F134" s="180" t="s">
        <v>310</v>
      </c>
      <c r="G134" s="181" t="s">
        <v>116</v>
      </c>
      <c r="H134" s="182">
        <v>4</v>
      </c>
      <c r="I134" s="183"/>
      <c r="J134" s="184">
        <f>ROUND(I134*H134,2)</f>
        <v>0</v>
      </c>
      <c r="K134" s="180" t="s">
        <v>117</v>
      </c>
      <c r="L134" s="40"/>
      <c r="M134" s="185" t="s">
        <v>19</v>
      </c>
      <c r="N134" s="186" t="s">
        <v>40</v>
      </c>
      <c r="O134" s="80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118</v>
      </c>
      <c r="AT134" s="189" t="s">
        <v>113</v>
      </c>
      <c r="AU134" s="189" t="s">
        <v>77</v>
      </c>
      <c r="AY134" s="13" t="s">
        <v>119</v>
      </c>
      <c r="BE134" s="190">
        <f>IF(N134="základní",J134,0)</f>
        <v>0</v>
      </c>
      <c r="BF134" s="190">
        <f>IF(N134="snížená",J134,0)</f>
        <v>0</v>
      </c>
      <c r="BG134" s="190">
        <f>IF(N134="zákl. přenesená",J134,0)</f>
        <v>0</v>
      </c>
      <c r="BH134" s="190">
        <f>IF(N134="sníž. přenesená",J134,0)</f>
        <v>0</v>
      </c>
      <c r="BI134" s="190">
        <f>IF(N134="nulová",J134,0)</f>
        <v>0</v>
      </c>
      <c r="BJ134" s="13" t="s">
        <v>77</v>
      </c>
      <c r="BK134" s="190">
        <f>ROUND(I134*H134,2)</f>
        <v>0</v>
      </c>
      <c r="BL134" s="13" t="s">
        <v>118</v>
      </c>
      <c r="BM134" s="189" t="s">
        <v>347</v>
      </c>
    </row>
    <row r="135" spans="1:65" s="2" customFormat="1" ht="55.5" customHeight="1">
      <c r="A135" s="34"/>
      <c r="B135" s="35"/>
      <c r="C135" s="178" t="s">
        <v>348</v>
      </c>
      <c r="D135" s="178" t="s">
        <v>113</v>
      </c>
      <c r="E135" s="179" t="s">
        <v>311</v>
      </c>
      <c r="F135" s="180" t="s">
        <v>312</v>
      </c>
      <c r="G135" s="181" t="s">
        <v>116</v>
      </c>
      <c r="H135" s="182">
        <v>1</v>
      </c>
      <c r="I135" s="183"/>
      <c r="J135" s="184">
        <f>ROUND(I135*H135,2)</f>
        <v>0</v>
      </c>
      <c r="K135" s="180" t="s">
        <v>117</v>
      </c>
      <c r="L135" s="40"/>
      <c r="M135" s="185" t="s">
        <v>19</v>
      </c>
      <c r="N135" s="186" t="s">
        <v>40</v>
      </c>
      <c r="O135" s="80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118</v>
      </c>
      <c r="AT135" s="189" t="s">
        <v>113</v>
      </c>
      <c r="AU135" s="189" t="s">
        <v>77</v>
      </c>
      <c r="AY135" s="13" t="s">
        <v>119</v>
      </c>
      <c r="BE135" s="190">
        <f>IF(N135="základní",J135,0)</f>
        <v>0</v>
      </c>
      <c r="BF135" s="190">
        <f>IF(N135="snížená",J135,0)</f>
        <v>0</v>
      </c>
      <c r="BG135" s="190">
        <f>IF(N135="zákl. přenesená",J135,0)</f>
        <v>0</v>
      </c>
      <c r="BH135" s="190">
        <f>IF(N135="sníž. přenesená",J135,0)</f>
        <v>0</v>
      </c>
      <c r="BI135" s="190">
        <f>IF(N135="nulová",J135,0)</f>
        <v>0</v>
      </c>
      <c r="BJ135" s="13" t="s">
        <v>77</v>
      </c>
      <c r="BK135" s="190">
        <f>ROUND(I135*H135,2)</f>
        <v>0</v>
      </c>
      <c r="BL135" s="13" t="s">
        <v>118</v>
      </c>
      <c r="BM135" s="189" t="s">
        <v>349</v>
      </c>
    </row>
    <row r="136" spans="1:63" s="11" customFormat="1" ht="25.9" customHeight="1">
      <c r="A136" s="11"/>
      <c r="B136" s="206"/>
      <c r="C136" s="207"/>
      <c r="D136" s="208" t="s">
        <v>68</v>
      </c>
      <c r="E136" s="209" t="s">
        <v>350</v>
      </c>
      <c r="F136" s="209" t="s">
        <v>351</v>
      </c>
      <c r="G136" s="207"/>
      <c r="H136" s="207"/>
      <c r="I136" s="210"/>
      <c r="J136" s="211">
        <f>BK136</f>
        <v>0</v>
      </c>
      <c r="K136" s="207"/>
      <c r="L136" s="212"/>
      <c r="M136" s="213"/>
      <c r="N136" s="214"/>
      <c r="O136" s="214"/>
      <c r="P136" s="215">
        <f>SUM(P137:P138)</f>
        <v>0</v>
      </c>
      <c r="Q136" s="214"/>
      <c r="R136" s="215">
        <f>SUM(R137:R138)</f>
        <v>0</v>
      </c>
      <c r="S136" s="214"/>
      <c r="T136" s="216">
        <f>SUM(T137:T138)</f>
        <v>0</v>
      </c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R136" s="217" t="s">
        <v>77</v>
      </c>
      <c r="AT136" s="218" t="s">
        <v>68</v>
      </c>
      <c r="AU136" s="218" t="s">
        <v>69</v>
      </c>
      <c r="AY136" s="217" t="s">
        <v>119</v>
      </c>
      <c r="BK136" s="219">
        <f>SUM(BK137:BK138)</f>
        <v>0</v>
      </c>
    </row>
    <row r="137" spans="1:65" s="2" customFormat="1" ht="62.7" customHeight="1">
      <c r="A137" s="34"/>
      <c r="B137" s="35"/>
      <c r="C137" s="178" t="s">
        <v>206</v>
      </c>
      <c r="D137" s="178" t="s">
        <v>113</v>
      </c>
      <c r="E137" s="179" t="s">
        <v>131</v>
      </c>
      <c r="F137" s="180" t="s">
        <v>132</v>
      </c>
      <c r="G137" s="181" t="s">
        <v>133</v>
      </c>
      <c r="H137" s="182">
        <v>1200</v>
      </c>
      <c r="I137" s="183"/>
      <c r="J137" s="184">
        <f>ROUND(I137*H137,2)</f>
        <v>0</v>
      </c>
      <c r="K137" s="180" t="s">
        <v>117</v>
      </c>
      <c r="L137" s="40"/>
      <c r="M137" s="185" t="s">
        <v>19</v>
      </c>
      <c r="N137" s="186" t="s">
        <v>40</v>
      </c>
      <c r="O137" s="80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118</v>
      </c>
      <c r="AT137" s="189" t="s">
        <v>113</v>
      </c>
      <c r="AU137" s="189" t="s">
        <v>77</v>
      </c>
      <c r="AY137" s="13" t="s">
        <v>119</v>
      </c>
      <c r="BE137" s="190">
        <f>IF(N137="základní",J137,0)</f>
        <v>0</v>
      </c>
      <c r="BF137" s="190">
        <f>IF(N137="snížená",J137,0)</f>
        <v>0</v>
      </c>
      <c r="BG137" s="190">
        <f>IF(N137="zákl. přenesená",J137,0)</f>
        <v>0</v>
      </c>
      <c r="BH137" s="190">
        <f>IF(N137="sníž. přenesená",J137,0)</f>
        <v>0</v>
      </c>
      <c r="BI137" s="190">
        <f>IF(N137="nulová",J137,0)</f>
        <v>0</v>
      </c>
      <c r="BJ137" s="13" t="s">
        <v>77</v>
      </c>
      <c r="BK137" s="190">
        <f>ROUND(I137*H137,2)</f>
        <v>0</v>
      </c>
      <c r="BL137" s="13" t="s">
        <v>118</v>
      </c>
      <c r="BM137" s="189" t="s">
        <v>352</v>
      </c>
    </row>
    <row r="138" spans="1:65" s="2" customFormat="1" ht="24.15" customHeight="1">
      <c r="A138" s="34"/>
      <c r="B138" s="35"/>
      <c r="C138" s="178" t="s">
        <v>353</v>
      </c>
      <c r="D138" s="178" t="s">
        <v>113</v>
      </c>
      <c r="E138" s="179" t="s">
        <v>354</v>
      </c>
      <c r="F138" s="180" t="s">
        <v>355</v>
      </c>
      <c r="G138" s="181" t="s">
        <v>133</v>
      </c>
      <c r="H138" s="182">
        <v>1200</v>
      </c>
      <c r="I138" s="183"/>
      <c r="J138" s="184">
        <f>ROUND(I138*H138,2)</f>
        <v>0</v>
      </c>
      <c r="K138" s="180" t="s">
        <v>117</v>
      </c>
      <c r="L138" s="40"/>
      <c r="M138" s="224" t="s">
        <v>19</v>
      </c>
      <c r="N138" s="225" t="s">
        <v>40</v>
      </c>
      <c r="O138" s="222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118</v>
      </c>
      <c r="AT138" s="189" t="s">
        <v>113</v>
      </c>
      <c r="AU138" s="189" t="s">
        <v>77</v>
      </c>
      <c r="AY138" s="13" t="s">
        <v>119</v>
      </c>
      <c r="BE138" s="190">
        <f>IF(N138="základní",J138,0)</f>
        <v>0</v>
      </c>
      <c r="BF138" s="190">
        <f>IF(N138="snížená",J138,0)</f>
        <v>0</v>
      </c>
      <c r="BG138" s="190">
        <f>IF(N138="zákl. přenesená",J138,0)</f>
        <v>0</v>
      </c>
      <c r="BH138" s="190">
        <f>IF(N138="sníž. přenesená",J138,0)</f>
        <v>0</v>
      </c>
      <c r="BI138" s="190">
        <f>IF(N138="nulová",J138,0)</f>
        <v>0</v>
      </c>
      <c r="BJ138" s="13" t="s">
        <v>77</v>
      </c>
      <c r="BK138" s="190">
        <f>ROUND(I138*H138,2)</f>
        <v>0</v>
      </c>
      <c r="BL138" s="13" t="s">
        <v>118</v>
      </c>
      <c r="BM138" s="189" t="s">
        <v>356</v>
      </c>
    </row>
    <row r="139" spans="1:31" s="2" customFormat="1" ht="6.95" customHeight="1">
      <c r="A139" s="34"/>
      <c r="B139" s="55"/>
      <c r="C139" s="56"/>
      <c r="D139" s="56"/>
      <c r="E139" s="56"/>
      <c r="F139" s="56"/>
      <c r="G139" s="56"/>
      <c r="H139" s="56"/>
      <c r="I139" s="56"/>
      <c r="J139" s="56"/>
      <c r="K139" s="56"/>
      <c r="L139" s="40"/>
      <c r="M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</sheetData>
  <sheetProtection password="CC35" sheet="1" objects="1" scenarios="1" formatColumns="0" formatRows="0" autoFilter="0"/>
  <autoFilter ref="C87:K138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3" t="s">
        <v>91</v>
      </c>
    </row>
    <row r="3" spans="2:46" s="1" customFormat="1" ht="6.95" customHeight="1" hidden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6"/>
      <c r="AT3" s="13" t="s">
        <v>79</v>
      </c>
    </row>
    <row r="4" spans="2:46" s="1" customFormat="1" ht="24.95" customHeight="1" hidden="1">
      <c r="B4" s="16"/>
      <c r="D4" s="126" t="s">
        <v>92</v>
      </c>
      <c r="L4" s="16"/>
      <c r="M4" s="127" t="s">
        <v>10</v>
      </c>
      <c r="AT4" s="13" t="s">
        <v>4</v>
      </c>
    </row>
    <row r="5" spans="2:12" s="1" customFormat="1" ht="6.95" customHeight="1" hidden="1">
      <c r="B5" s="16"/>
      <c r="L5" s="16"/>
    </row>
    <row r="6" spans="2:12" s="1" customFormat="1" ht="12" customHeight="1" hidden="1">
      <c r="B6" s="16"/>
      <c r="D6" s="128" t="s">
        <v>16</v>
      </c>
      <c r="L6" s="16"/>
    </row>
    <row r="7" spans="2:12" s="1" customFormat="1" ht="16.5" customHeight="1" hidden="1">
      <c r="B7" s="16"/>
      <c r="E7" s="129" t="str">
        <f>'Rekapitulace stavby'!K6</f>
        <v>Cyklická údržba trati v úseku Třebovice v Čechách – Hoštejn</v>
      </c>
      <c r="F7" s="128"/>
      <c r="G7" s="128"/>
      <c r="H7" s="128"/>
      <c r="L7" s="16"/>
    </row>
    <row r="8" spans="1:31" s="2" customFormat="1" ht="12" customHeight="1" hidden="1">
      <c r="A8" s="34"/>
      <c r="B8" s="40"/>
      <c r="C8" s="34"/>
      <c r="D8" s="128" t="s">
        <v>93</v>
      </c>
      <c r="E8" s="34"/>
      <c r="F8" s="34"/>
      <c r="G8" s="34"/>
      <c r="H8" s="34"/>
      <c r="I8" s="34"/>
      <c r="J8" s="34"/>
      <c r="K8" s="34"/>
      <c r="L8" s="130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40"/>
      <c r="C9" s="34"/>
      <c r="D9" s="34"/>
      <c r="E9" s="131" t="s">
        <v>357</v>
      </c>
      <c r="F9" s="34"/>
      <c r="G9" s="34"/>
      <c r="H9" s="34"/>
      <c r="I9" s="34"/>
      <c r="J9" s="34"/>
      <c r="K9" s="34"/>
      <c r="L9" s="130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hidden="1">
      <c r="A10" s="34"/>
      <c r="B10" s="40"/>
      <c r="C10" s="34"/>
      <c r="D10" s="34"/>
      <c r="E10" s="34"/>
      <c r="F10" s="34"/>
      <c r="G10" s="34"/>
      <c r="H10" s="34"/>
      <c r="I10" s="34"/>
      <c r="J10" s="34"/>
      <c r="K10" s="34"/>
      <c r="L10" s="130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40"/>
      <c r="C11" s="34"/>
      <c r="D11" s="128" t="s">
        <v>18</v>
      </c>
      <c r="E11" s="34"/>
      <c r="F11" s="132" t="s">
        <v>19</v>
      </c>
      <c r="G11" s="34"/>
      <c r="H11" s="34"/>
      <c r="I11" s="128" t="s">
        <v>20</v>
      </c>
      <c r="J11" s="132" t="s">
        <v>19</v>
      </c>
      <c r="K11" s="34"/>
      <c r="L11" s="130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40"/>
      <c r="C12" s="34"/>
      <c r="D12" s="128" t="s">
        <v>21</v>
      </c>
      <c r="E12" s="34"/>
      <c r="F12" s="132" t="s">
        <v>22</v>
      </c>
      <c r="G12" s="34"/>
      <c r="H12" s="34"/>
      <c r="I12" s="128" t="s">
        <v>23</v>
      </c>
      <c r="J12" s="133" t="str">
        <f>'Rekapitulace stavby'!AN8</f>
        <v>17. 5. 2023</v>
      </c>
      <c r="K12" s="34"/>
      <c r="L12" s="130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 hidden="1">
      <c r="A13" s="34"/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130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40"/>
      <c r="C14" s="34"/>
      <c r="D14" s="128" t="s">
        <v>25</v>
      </c>
      <c r="E14" s="34"/>
      <c r="F14" s="34"/>
      <c r="G14" s="34"/>
      <c r="H14" s="34"/>
      <c r="I14" s="128" t="s">
        <v>26</v>
      </c>
      <c r="J14" s="132" t="str">
        <f>IF('Rekapitulace stavby'!AN10="","",'Rekapitulace stavby'!AN10)</f>
        <v/>
      </c>
      <c r="K14" s="34"/>
      <c r="L14" s="130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40"/>
      <c r="C15" s="34"/>
      <c r="D15" s="34"/>
      <c r="E15" s="132" t="str">
        <f>IF('Rekapitulace stavby'!E11="","",'Rekapitulace stavby'!E11)</f>
        <v xml:space="preserve"> </v>
      </c>
      <c r="F15" s="34"/>
      <c r="G15" s="34"/>
      <c r="H15" s="34"/>
      <c r="I15" s="128" t="s">
        <v>27</v>
      </c>
      <c r="J15" s="132" t="str">
        <f>IF('Rekapitulace stavby'!AN11="","",'Rekapitulace stavby'!AN11)</f>
        <v/>
      </c>
      <c r="K15" s="34"/>
      <c r="L15" s="130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40"/>
      <c r="C16" s="34"/>
      <c r="D16" s="34"/>
      <c r="E16" s="34"/>
      <c r="F16" s="34"/>
      <c r="G16" s="34"/>
      <c r="H16" s="34"/>
      <c r="I16" s="34"/>
      <c r="J16" s="34"/>
      <c r="K16" s="34"/>
      <c r="L16" s="130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40"/>
      <c r="C17" s="34"/>
      <c r="D17" s="128" t="s">
        <v>28</v>
      </c>
      <c r="E17" s="34"/>
      <c r="F17" s="34"/>
      <c r="G17" s="34"/>
      <c r="H17" s="34"/>
      <c r="I17" s="128" t="s">
        <v>26</v>
      </c>
      <c r="J17" s="29" t="str">
        <f>'Rekapitulace stavby'!AN13</f>
        <v>Vyplň údaj</v>
      </c>
      <c r="K17" s="34"/>
      <c r="L17" s="130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40"/>
      <c r="C18" s="34"/>
      <c r="D18" s="34"/>
      <c r="E18" s="29" t="str">
        <f>'Rekapitulace stavby'!E14</f>
        <v>Vyplň údaj</v>
      </c>
      <c r="F18" s="132"/>
      <c r="G18" s="132"/>
      <c r="H18" s="132"/>
      <c r="I18" s="128" t="s">
        <v>27</v>
      </c>
      <c r="J18" s="29" t="str">
        <f>'Rekapitulace stavby'!AN14</f>
        <v>Vyplň údaj</v>
      </c>
      <c r="K18" s="34"/>
      <c r="L18" s="130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40"/>
      <c r="C19" s="34"/>
      <c r="D19" s="34"/>
      <c r="E19" s="34"/>
      <c r="F19" s="34"/>
      <c r="G19" s="34"/>
      <c r="H19" s="34"/>
      <c r="I19" s="34"/>
      <c r="J19" s="34"/>
      <c r="K19" s="34"/>
      <c r="L19" s="130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40"/>
      <c r="C20" s="34"/>
      <c r="D20" s="128" t="s">
        <v>30</v>
      </c>
      <c r="E20" s="34"/>
      <c r="F20" s="34"/>
      <c r="G20" s="34"/>
      <c r="H20" s="34"/>
      <c r="I20" s="128" t="s">
        <v>26</v>
      </c>
      <c r="J20" s="132" t="str">
        <f>IF('Rekapitulace stavby'!AN16="","",'Rekapitulace stavby'!AN16)</f>
        <v/>
      </c>
      <c r="K20" s="34"/>
      <c r="L20" s="130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40"/>
      <c r="C21" s="34"/>
      <c r="D21" s="34"/>
      <c r="E21" s="132" t="str">
        <f>IF('Rekapitulace stavby'!E17="","",'Rekapitulace stavby'!E17)</f>
        <v xml:space="preserve"> </v>
      </c>
      <c r="F21" s="34"/>
      <c r="G21" s="34"/>
      <c r="H21" s="34"/>
      <c r="I21" s="128" t="s">
        <v>27</v>
      </c>
      <c r="J21" s="132" t="str">
        <f>IF('Rekapitulace stavby'!AN17="","",'Rekapitulace stavby'!AN17)</f>
        <v/>
      </c>
      <c r="K21" s="34"/>
      <c r="L21" s="130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130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40"/>
      <c r="C23" s="34"/>
      <c r="D23" s="128" t="s">
        <v>32</v>
      </c>
      <c r="E23" s="34"/>
      <c r="F23" s="34"/>
      <c r="G23" s="34"/>
      <c r="H23" s="34"/>
      <c r="I23" s="128" t="s">
        <v>26</v>
      </c>
      <c r="J23" s="132" t="str">
        <f>IF('Rekapitulace stavby'!AN19="","",'Rekapitulace stavby'!AN19)</f>
        <v/>
      </c>
      <c r="K23" s="34"/>
      <c r="L23" s="130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40"/>
      <c r="C24" s="34"/>
      <c r="D24" s="34"/>
      <c r="E24" s="132" t="str">
        <f>IF('Rekapitulace stavby'!E20="","",'Rekapitulace stavby'!E20)</f>
        <v xml:space="preserve"> </v>
      </c>
      <c r="F24" s="34"/>
      <c r="G24" s="34"/>
      <c r="H24" s="34"/>
      <c r="I24" s="128" t="s">
        <v>27</v>
      </c>
      <c r="J24" s="132" t="str">
        <f>IF('Rekapitulace stavby'!AN20="","",'Rekapitulace stavby'!AN20)</f>
        <v/>
      </c>
      <c r="K24" s="34"/>
      <c r="L24" s="130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40"/>
      <c r="C25" s="34"/>
      <c r="D25" s="34"/>
      <c r="E25" s="34"/>
      <c r="F25" s="34"/>
      <c r="G25" s="34"/>
      <c r="H25" s="34"/>
      <c r="I25" s="34"/>
      <c r="J25" s="34"/>
      <c r="K25" s="34"/>
      <c r="L25" s="130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40"/>
      <c r="C26" s="34"/>
      <c r="D26" s="128" t="s">
        <v>33</v>
      </c>
      <c r="E26" s="34"/>
      <c r="F26" s="34"/>
      <c r="G26" s="34"/>
      <c r="H26" s="34"/>
      <c r="I26" s="34"/>
      <c r="J26" s="34"/>
      <c r="K26" s="34"/>
      <c r="L26" s="130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34"/>
      <c r="B27" s="135"/>
      <c r="C27" s="134"/>
      <c r="D27" s="134"/>
      <c r="E27" s="136" t="s">
        <v>19</v>
      </c>
      <c r="F27" s="136"/>
      <c r="G27" s="136"/>
      <c r="H27" s="136"/>
      <c r="I27" s="134"/>
      <c r="J27" s="134"/>
      <c r="K27" s="134"/>
      <c r="L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s="2" customFormat="1" ht="6.95" customHeight="1" hidden="1">
      <c r="A28" s="34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130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40"/>
      <c r="C29" s="34"/>
      <c r="D29" s="138"/>
      <c r="E29" s="138"/>
      <c r="F29" s="138"/>
      <c r="G29" s="138"/>
      <c r="H29" s="138"/>
      <c r="I29" s="138"/>
      <c r="J29" s="138"/>
      <c r="K29" s="138"/>
      <c r="L29" s="130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 hidden="1">
      <c r="A30" s="34"/>
      <c r="B30" s="40"/>
      <c r="C30" s="34"/>
      <c r="D30" s="139" t="s">
        <v>35</v>
      </c>
      <c r="E30" s="34"/>
      <c r="F30" s="34"/>
      <c r="G30" s="34"/>
      <c r="H30" s="34"/>
      <c r="I30" s="34"/>
      <c r="J30" s="140">
        <f>ROUND(J79,2)</f>
        <v>0</v>
      </c>
      <c r="K30" s="34"/>
      <c r="L30" s="130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40"/>
      <c r="C31" s="34"/>
      <c r="D31" s="138"/>
      <c r="E31" s="138"/>
      <c r="F31" s="138"/>
      <c r="G31" s="138"/>
      <c r="H31" s="138"/>
      <c r="I31" s="138"/>
      <c r="J31" s="138"/>
      <c r="K31" s="138"/>
      <c r="L31" s="130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 hidden="1">
      <c r="A32" s="34"/>
      <c r="B32" s="40"/>
      <c r="C32" s="34"/>
      <c r="D32" s="34"/>
      <c r="E32" s="34"/>
      <c r="F32" s="141" t="s">
        <v>37</v>
      </c>
      <c r="G32" s="34"/>
      <c r="H32" s="34"/>
      <c r="I32" s="141" t="s">
        <v>36</v>
      </c>
      <c r="J32" s="141" t="s">
        <v>38</v>
      </c>
      <c r="K32" s="34"/>
      <c r="L32" s="130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40"/>
      <c r="C33" s="34"/>
      <c r="D33" s="142" t="s">
        <v>39</v>
      </c>
      <c r="E33" s="128" t="s">
        <v>40</v>
      </c>
      <c r="F33" s="143">
        <f>ROUND((SUM(BE79:BE90)),2)</f>
        <v>0</v>
      </c>
      <c r="G33" s="34"/>
      <c r="H33" s="34"/>
      <c r="I33" s="144">
        <v>0.21</v>
      </c>
      <c r="J33" s="143">
        <f>ROUND(((SUM(BE79:BE90))*I33),2)</f>
        <v>0</v>
      </c>
      <c r="K33" s="34"/>
      <c r="L33" s="130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40"/>
      <c r="C34" s="34"/>
      <c r="D34" s="34"/>
      <c r="E34" s="128" t="s">
        <v>41</v>
      </c>
      <c r="F34" s="143">
        <f>ROUND((SUM(BF79:BF90)),2)</f>
        <v>0</v>
      </c>
      <c r="G34" s="34"/>
      <c r="H34" s="34"/>
      <c r="I34" s="144">
        <v>0.15</v>
      </c>
      <c r="J34" s="143">
        <f>ROUND(((SUM(BF79:BF90))*I34),2)</f>
        <v>0</v>
      </c>
      <c r="K34" s="34"/>
      <c r="L34" s="130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40"/>
      <c r="C35" s="34"/>
      <c r="D35" s="34"/>
      <c r="E35" s="128" t="s">
        <v>42</v>
      </c>
      <c r="F35" s="143">
        <f>ROUND((SUM(BG79:BG90)),2)</f>
        <v>0</v>
      </c>
      <c r="G35" s="34"/>
      <c r="H35" s="34"/>
      <c r="I35" s="144">
        <v>0.21</v>
      </c>
      <c r="J35" s="143">
        <f>0</f>
        <v>0</v>
      </c>
      <c r="K35" s="34"/>
      <c r="L35" s="130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40"/>
      <c r="C36" s="34"/>
      <c r="D36" s="34"/>
      <c r="E36" s="128" t="s">
        <v>43</v>
      </c>
      <c r="F36" s="143">
        <f>ROUND((SUM(BH79:BH90)),2)</f>
        <v>0</v>
      </c>
      <c r="G36" s="34"/>
      <c r="H36" s="34"/>
      <c r="I36" s="144">
        <v>0.15</v>
      </c>
      <c r="J36" s="143">
        <f>0</f>
        <v>0</v>
      </c>
      <c r="K36" s="34"/>
      <c r="L36" s="130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40"/>
      <c r="C37" s="34"/>
      <c r="D37" s="34"/>
      <c r="E37" s="128" t="s">
        <v>44</v>
      </c>
      <c r="F37" s="143">
        <f>ROUND((SUM(BI79:BI90)),2)</f>
        <v>0</v>
      </c>
      <c r="G37" s="34"/>
      <c r="H37" s="34"/>
      <c r="I37" s="144">
        <v>0</v>
      </c>
      <c r="J37" s="143">
        <f>0</f>
        <v>0</v>
      </c>
      <c r="K37" s="34"/>
      <c r="L37" s="130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130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 hidden="1">
      <c r="A39" s="34"/>
      <c r="B39" s="40"/>
      <c r="C39" s="145"/>
      <c r="D39" s="146" t="s">
        <v>45</v>
      </c>
      <c r="E39" s="147"/>
      <c r="F39" s="147"/>
      <c r="G39" s="148" t="s">
        <v>46</v>
      </c>
      <c r="H39" s="149" t="s">
        <v>47</v>
      </c>
      <c r="I39" s="147"/>
      <c r="J39" s="150">
        <f>SUM(J30:J37)</f>
        <v>0</v>
      </c>
      <c r="K39" s="151"/>
      <c r="L39" s="130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30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t="12" hidden="1"/>
    <row r="42" ht="12" hidden="1"/>
    <row r="43" ht="12" hidden="1"/>
    <row r="44" spans="1:31" s="2" customFormat="1" ht="6.95" customHeight="1">
      <c r="A44" s="34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30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19" t="s">
        <v>95</v>
      </c>
      <c r="D45" s="36"/>
      <c r="E45" s="36"/>
      <c r="F45" s="36"/>
      <c r="G45" s="36"/>
      <c r="H45" s="36"/>
      <c r="I45" s="36"/>
      <c r="J45" s="36"/>
      <c r="K45" s="36"/>
      <c r="L45" s="130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30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16</v>
      </c>
      <c r="D47" s="36"/>
      <c r="E47" s="36"/>
      <c r="F47" s="36"/>
      <c r="G47" s="36"/>
      <c r="H47" s="36"/>
      <c r="I47" s="36"/>
      <c r="J47" s="36"/>
      <c r="K47" s="36"/>
      <c r="L47" s="130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156" t="str">
        <f>E7</f>
        <v>Cyklická údržba trati v úseku Třebovice v Čechách – Hoštejn</v>
      </c>
      <c r="F48" s="28"/>
      <c r="G48" s="28"/>
      <c r="H48" s="28"/>
      <c r="I48" s="36"/>
      <c r="J48" s="36"/>
      <c r="K48" s="36"/>
      <c r="L48" s="130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93</v>
      </c>
      <c r="D49" s="36"/>
      <c r="E49" s="36"/>
      <c r="F49" s="36"/>
      <c r="G49" s="36"/>
      <c r="H49" s="36"/>
      <c r="I49" s="36"/>
      <c r="J49" s="36"/>
      <c r="K49" s="36"/>
      <c r="L49" s="130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65" t="str">
        <f>E9</f>
        <v>SO 05 - VON</v>
      </c>
      <c r="F50" s="36"/>
      <c r="G50" s="36"/>
      <c r="H50" s="36"/>
      <c r="I50" s="36"/>
      <c r="J50" s="36"/>
      <c r="K50" s="36"/>
      <c r="L50" s="130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30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21</v>
      </c>
      <c r="D52" s="36"/>
      <c r="E52" s="36"/>
      <c r="F52" s="23" t="str">
        <f>F12</f>
        <v xml:space="preserve"> </v>
      </c>
      <c r="G52" s="36"/>
      <c r="H52" s="36"/>
      <c r="I52" s="28" t="s">
        <v>23</v>
      </c>
      <c r="J52" s="68" t="str">
        <f>IF(J12="","",J12)</f>
        <v>17. 5. 2023</v>
      </c>
      <c r="K52" s="36"/>
      <c r="L52" s="130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30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15" customHeight="1">
      <c r="A54" s="34"/>
      <c r="B54" s="35"/>
      <c r="C54" s="28" t="s">
        <v>25</v>
      </c>
      <c r="D54" s="36"/>
      <c r="E54" s="36"/>
      <c r="F54" s="23" t="str">
        <f>E15</f>
        <v xml:space="preserve"> </v>
      </c>
      <c r="G54" s="36"/>
      <c r="H54" s="36"/>
      <c r="I54" s="28" t="s">
        <v>30</v>
      </c>
      <c r="J54" s="32" t="str">
        <f>E21</f>
        <v xml:space="preserve"> </v>
      </c>
      <c r="K54" s="36"/>
      <c r="L54" s="130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8" t="s">
        <v>28</v>
      </c>
      <c r="D55" s="36"/>
      <c r="E55" s="36"/>
      <c r="F55" s="23" t="str">
        <f>IF(E18="","",E18)</f>
        <v>Vyplň údaj</v>
      </c>
      <c r="G55" s="36"/>
      <c r="H55" s="36"/>
      <c r="I55" s="28" t="s">
        <v>32</v>
      </c>
      <c r="J55" s="32" t="str">
        <f>E24</f>
        <v xml:space="preserve"> </v>
      </c>
      <c r="K55" s="36"/>
      <c r="L55" s="130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30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57" t="s">
        <v>96</v>
      </c>
      <c r="D57" s="158"/>
      <c r="E57" s="158"/>
      <c r="F57" s="158"/>
      <c r="G57" s="158"/>
      <c r="H57" s="158"/>
      <c r="I57" s="158"/>
      <c r="J57" s="159" t="s">
        <v>97</v>
      </c>
      <c r="K57" s="158"/>
      <c r="L57" s="130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30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8" customHeight="1">
      <c r="A59" s="34"/>
      <c r="B59" s="35"/>
      <c r="C59" s="160" t="s">
        <v>67</v>
      </c>
      <c r="D59" s="36"/>
      <c r="E59" s="36"/>
      <c r="F59" s="36"/>
      <c r="G59" s="36"/>
      <c r="H59" s="36"/>
      <c r="I59" s="36"/>
      <c r="J59" s="98">
        <f>J79</f>
        <v>0</v>
      </c>
      <c r="K59" s="36"/>
      <c r="L59" s="130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3" t="s">
        <v>98</v>
      </c>
    </row>
    <row r="60" spans="1:31" s="2" customFormat="1" ht="21.8" customHeight="1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130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6.95" customHeight="1">
      <c r="A61" s="34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130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5" spans="1:31" s="2" customFormat="1" ht="6.95" customHeight="1">
      <c r="A65" s="34"/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130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24.95" customHeight="1">
      <c r="A66" s="34"/>
      <c r="B66" s="35"/>
      <c r="C66" s="19" t="s">
        <v>100</v>
      </c>
      <c r="D66" s="36"/>
      <c r="E66" s="36"/>
      <c r="F66" s="36"/>
      <c r="G66" s="36"/>
      <c r="H66" s="36"/>
      <c r="I66" s="36"/>
      <c r="J66" s="36"/>
      <c r="K66" s="36"/>
      <c r="L66" s="130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5" customHeight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130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12" customHeight="1">
      <c r="A68" s="34"/>
      <c r="B68" s="35"/>
      <c r="C68" s="28" t="s">
        <v>16</v>
      </c>
      <c r="D68" s="36"/>
      <c r="E68" s="36"/>
      <c r="F68" s="36"/>
      <c r="G68" s="36"/>
      <c r="H68" s="36"/>
      <c r="I68" s="36"/>
      <c r="J68" s="36"/>
      <c r="K68" s="36"/>
      <c r="L68" s="130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16.5" customHeight="1">
      <c r="A69" s="34"/>
      <c r="B69" s="35"/>
      <c r="C69" s="36"/>
      <c r="D69" s="36"/>
      <c r="E69" s="156" t="str">
        <f>E7</f>
        <v>Cyklická údržba trati v úseku Třebovice v Čechách – Hoštejn</v>
      </c>
      <c r="F69" s="28"/>
      <c r="G69" s="28"/>
      <c r="H69" s="28"/>
      <c r="I69" s="36"/>
      <c r="J69" s="36"/>
      <c r="K69" s="36"/>
      <c r="L69" s="130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8" t="s">
        <v>93</v>
      </c>
      <c r="D70" s="36"/>
      <c r="E70" s="36"/>
      <c r="F70" s="36"/>
      <c r="G70" s="36"/>
      <c r="H70" s="36"/>
      <c r="I70" s="36"/>
      <c r="J70" s="36"/>
      <c r="K70" s="36"/>
      <c r="L70" s="130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6.5" customHeight="1">
      <c r="A71" s="34"/>
      <c r="B71" s="35"/>
      <c r="C71" s="36"/>
      <c r="D71" s="36"/>
      <c r="E71" s="65" t="str">
        <f>E9</f>
        <v>SO 05 - VON</v>
      </c>
      <c r="F71" s="36"/>
      <c r="G71" s="36"/>
      <c r="H71" s="36"/>
      <c r="I71" s="36"/>
      <c r="J71" s="36"/>
      <c r="K71" s="36"/>
      <c r="L71" s="130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30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8" t="s">
        <v>21</v>
      </c>
      <c r="D73" s="36"/>
      <c r="E73" s="36"/>
      <c r="F73" s="23" t="str">
        <f>F12</f>
        <v xml:space="preserve"> </v>
      </c>
      <c r="G73" s="36"/>
      <c r="H73" s="36"/>
      <c r="I73" s="28" t="s">
        <v>23</v>
      </c>
      <c r="J73" s="68" t="str">
        <f>IF(J12="","",J12)</f>
        <v>17. 5. 2023</v>
      </c>
      <c r="K73" s="36"/>
      <c r="L73" s="130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30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5.15" customHeight="1">
      <c r="A75" s="34"/>
      <c r="B75" s="35"/>
      <c r="C75" s="28" t="s">
        <v>25</v>
      </c>
      <c r="D75" s="36"/>
      <c r="E75" s="36"/>
      <c r="F75" s="23" t="str">
        <f>E15</f>
        <v xml:space="preserve"> </v>
      </c>
      <c r="G75" s="36"/>
      <c r="H75" s="36"/>
      <c r="I75" s="28" t="s">
        <v>30</v>
      </c>
      <c r="J75" s="32" t="str">
        <f>E21</f>
        <v xml:space="preserve"> </v>
      </c>
      <c r="K75" s="36"/>
      <c r="L75" s="130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5.15" customHeight="1">
      <c r="A76" s="34"/>
      <c r="B76" s="35"/>
      <c r="C76" s="28" t="s">
        <v>28</v>
      </c>
      <c r="D76" s="36"/>
      <c r="E76" s="36"/>
      <c r="F76" s="23" t="str">
        <f>IF(E18="","",E18)</f>
        <v>Vyplň údaj</v>
      </c>
      <c r="G76" s="36"/>
      <c r="H76" s="36"/>
      <c r="I76" s="28" t="s">
        <v>32</v>
      </c>
      <c r="J76" s="32" t="str">
        <f>E24</f>
        <v xml:space="preserve"> </v>
      </c>
      <c r="K76" s="36"/>
      <c r="L76" s="130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0.3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30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10" customFormat="1" ht="29.25" customHeight="1">
      <c r="A78" s="167"/>
      <c r="B78" s="168"/>
      <c r="C78" s="169" t="s">
        <v>101</v>
      </c>
      <c r="D78" s="170" t="s">
        <v>54</v>
      </c>
      <c r="E78" s="170" t="s">
        <v>50</v>
      </c>
      <c r="F78" s="170" t="s">
        <v>51</v>
      </c>
      <c r="G78" s="170" t="s">
        <v>102</v>
      </c>
      <c r="H78" s="170" t="s">
        <v>103</v>
      </c>
      <c r="I78" s="170" t="s">
        <v>104</v>
      </c>
      <c r="J78" s="170" t="s">
        <v>97</v>
      </c>
      <c r="K78" s="171" t="s">
        <v>105</v>
      </c>
      <c r="L78" s="172"/>
      <c r="M78" s="88" t="s">
        <v>19</v>
      </c>
      <c r="N78" s="89" t="s">
        <v>39</v>
      </c>
      <c r="O78" s="89" t="s">
        <v>106</v>
      </c>
      <c r="P78" s="89" t="s">
        <v>107</v>
      </c>
      <c r="Q78" s="89" t="s">
        <v>108</v>
      </c>
      <c r="R78" s="89" t="s">
        <v>109</v>
      </c>
      <c r="S78" s="89" t="s">
        <v>110</v>
      </c>
      <c r="T78" s="90" t="s">
        <v>111</v>
      </c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</row>
    <row r="79" spans="1:63" s="2" customFormat="1" ht="22.8" customHeight="1">
      <c r="A79" s="34"/>
      <c r="B79" s="35"/>
      <c r="C79" s="95" t="s">
        <v>112</v>
      </c>
      <c r="D79" s="36"/>
      <c r="E79" s="36"/>
      <c r="F79" s="36"/>
      <c r="G79" s="36"/>
      <c r="H79" s="36"/>
      <c r="I79" s="36"/>
      <c r="J79" s="173">
        <f>BK79</f>
        <v>0</v>
      </c>
      <c r="K79" s="36"/>
      <c r="L79" s="40"/>
      <c r="M79" s="91"/>
      <c r="N79" s="174"/>
      <c r="O79" s="92"/>
      <c r="P79" s="175">
        <f>SUM(P80:P90)</f>
        <v>0</v>
      </c>
      <c r="Q79" s="92"/>
      <c r="R79" s="175">
        <f>SUM(R80:R90)</f>
        <v>0</v>
      </c>
      <c r="S79" s="92"/>
      <c r="T79" s="176">
        <f>SUM(T80:T90)</f>
        <v>0</v>
      </c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T79" s="13" t="s">
        <v>68</v>
      </c>
      <c r="AU79" s="13" t="s">
        <v>98</v>
      </c>
      <c r="BK79" s="177">
        <f>SUM(BK80:BK90)</f>
        <v>0</v>
      </c>
    </row>
    <row r="80" spans="1:65" s="2" customFormat="1" ht="16.5" customHeight="1">
      <c r="A80" s="34"/>
      <c r="B80" s="35"/>
      <c r="C80" s="178" t="s">
        <v>77</v>
      </c>
      <c r="D80" s="178" t="s">
        <v>113</v>
      </c>
      <c r="E80" s="179" t="s">
        <v>358</v>
      </c>
      <c r="F80" s="180" t="s">
        <v>359</v>
      </c>
      <c r="G80" s="181" t="s">
        <v>360</v>
      </c>
      <c r="H80" s="228"/>
      <c r="I80" s="183"/>
      <c r="J80" s="184">
        <f>ROUND(I80*H80,2)</f>
        <v>0</v>
      </c>
      <c r="K80" s="180" t="s">
        <v>19</v>
      </c>
      <c r="L80" s="40"/>
      <c r="M80" s="185" t="s">
        <v>19</v>
      </c>
      <c r="N80" s="186" t="s">
        <v>40</v>
      </c>
      <c r="O80" s="80"/>
      <c r="P80" s="187">
        <f>O80*H80</f>
        <v>0</v>
      </c>
      <c r="Q80" s="187">
        <v>0</v>
      </c>
      <c r="R80" s="187">
        <f>Q80*H80</f>
        <v>0</v>
      </c>
      <c r="S80" s="187">
        <v>0</v>
      </c>
      <c r="T80" s="188">
        <f>S80*H80</f>
        <v>0</v>
      </c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R80" s="189" t="s">
        <v>118</v>
      </c>
      <c r="AT80" s="189" t="s">
        <v>113</v>
      </c>
      <c r="AU80" s="189" t="s">
        <v>69</v>
      </c>
      <c r="AY80" s="13" t="s">
        <v>119</v>
      </c>
      <c r="BE80" s="190">
        <f>IF(N80="základní",J80,0)</f>
        <v>0</v>
      </c>
      <c r="BF80" s="190">
        <f>IF(N80="snížená",J80,0)</f>
        <v>0</v>
      </c>
      <c r="BG80" s="190">
        <f>IF(N80="zákl. přenesená",J80,0)</f>
        <v>0</v>
      </c>
      <c r="BH80" s="190">
        <f>IF(N80="sníž. přenesená",J80,0)</f>
        <v>0</v>
      </c>
      <c r="BI80" s="190">
        <f>IF(N80="nulová",J80,0)</f>
        <v>0</v>
      </c>
      <c r="BJ80" s="13" t="s">
        <v>77</v>
      </c>
      <c r="BK80" s="190">
        <f>ROUND(I80*H80,2)</f>
        <v>0</v>
      </c>
      <c r="BL80" s="13" t="s">
        <v>118</v>
      </c>
      <c r="BM80" s="189" t="s">
        <v>79</v>
      </c>
    </row>
    <row r="81" spans="1:65" s="2" customFormat="1" ht="16.5" customHeight="1">
      <c r="A81" s="34"/>
      <c r="B81" s="35"/>
      <c r="C81" s="178" t="s">
        <v>79</v>
      </c>
      <c r="D81" s="178" t="s">
        <v>113</v>
      </c>
      <c r="E81" s="179" t="s">
        <v>361</v>
      </c>
      <c r="F81" s="180" t="s">
        <v>362</v>
      </c>
      <c r="G81" s="181" t="s">
        <v>360</v>
      </c>
      <c r="H81" s="228"/>
      <c r="I81" s="183"/>
      <c r="J81" s="184">
        <f>ROUND(I81*H81,2)</f>
        <v>0</v>
      </c>
      <c r="K81" s="180" t="s">
        <v>19</v>
      </c>
      <c r="L81" s="40"/>
      <c r="M81" s="185" t="s">
        <v>19</v>
      </c>
      <c r="N81" s="186" t="s">
        <v>40</v>
      </c>
      <c r="O81" s="80"/>
      <c r="P81" s="187">
        <f>O81*H81</f>
        <v>0</v>
      </c>
      <c r="Q81" s="187">
        <v>0</v>
      </c>
      <c r="R81" s="187">
        <f>Q81*H81</f>
        <v>0</v>
      </c>
      <c r="S81" s="187">
        <v>0</v>
      </c>
      <c r="T81" s="188">
        <f>S81*H81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R81" s="189" t="s">
        <v>118</v>
      </c>
      <c r="AT81" s="189" t="s">
        <v>113</v>
      </c>
      <c r="AU81" s="189" t="s">
        <v>69</v>
      </c>
      <c r="AY81" s="13" t="s">
        <v>119</v>
      </c>
      <c r="BE81" s="190">
        <f>IF(N81="základní",J81,0)</f>
        <v>0</v>
      </c>
      <c r="BF81" s="190">
        <f>IF(N81="snížená",J81,0)</f>
        <v>0</v>
      </c>
      <c r="BG81" s="190">
        <f>IF(N81="zákl. přenesená",J81,0)</f>
        <v>0</v>
      </c>
      <c r="BH81" s="190">
        <f>IF(N81="sníž. přenesená",J81,0)</f>
        <v>0</v>
      </c>
      <c r="BI81" s="190">
        <f>IF(N81="nulová",J81,0)</f>
        <v>0</v>
      </c>
      <c r="BJ81" s="13" t="s">
        <v>77</v>
      </c>
      <c r="BK81" s="190">
        <f>ROUND(I81*H81,2)</f>
        <v>0</v>
      </c>
      <c r="BL81" s="13" t="s">
        <v>118</v>
      </c>
      <c r="BM81" s="189" t="s">
        <v>118</v>
      </c>
    </row>
    <row r="82" spans="1:65" s="2" customFormat="1" ht="16.5" customHeight="1">
      <c r="A82" s="34"/>
      <c r="B82" s="35"/>
      <c r="C82" s="178" t="s">
        <v>126</v>
      </c>
      <c r="D82" s="178" t="s">
        <v>113</v>
      </c>
      <c r="E82" s="179" t="s">
        <v>363</v>
      </c>
      <c r="F82" s="180" t="s">
        <v>364</v>
      </c>
      <c r="G82" s="181" t="s">
        <v>360</v>
      </c>
      <c r="H82" s="228"/>
      <c r="I82" s="183"/>
      <c r="J82" s="184">
        <f>ROUND(I82*H82,2)</f>
        <v>0</v>
      </c>
      <c r="K82" s="180" t="s">
        <v>19</v>
      </c>
      <c r="L82" s="40"/>
      <c r="M82" s="185" t="s">
        <v>19</v>
      </c>
      <c r="N82" s="186" t="s">
        <v>40</v>
      </c>
      <c r="O82" s="80"/>
      <c r="P82" s="187">
        <f>O82*H82</f>
        <v>0</v>
      </c>
      <c r="Q82" s="187">
        <v>0</v>
      </c>
      <c r="R82" s="187">
        <f>Q82*H82</f>
        <v>0</v>
      </c>
      <c r="S82" s="187">
        <v>0</v>
      </c>
      <c r="T82" s="188">
        <f>S82*H82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R82" s="189" t="s">
        <v>118</v>
      </c>
      <c r="AT82" s="189" t="s">
        <v>113</v>
      </c>
      <c r="AU82" s="189" t="s">
        <v>69</v>
      </c>
      <c r="AY82" s="13" t="s">
        <v>119</v>
      </c>
      <c r="BE82" s="190">
        <f>IF(N82="základní",J82,0)</f>
        <v>0</v>
      </c>
      <c r="BF82" s="190">
        <f>IF(N82="snížená",J82,0)</f>
        <v>0</v>
      </c>
      <c r="BG82" s="190">
        <f>IF(N82="zákl. přenesená",J82,0)</f>
        <v>0</v>
      </c>
      <c r="BH82" s="190">
        <f>IF(N82="sníž. přenesená",J82,0)</f>
        <v>0</v>
      </c>
      <c r="BI82" s="190">
        <f>IF(N82="nulová",J82,0)</f>
        <v>0</v>
      </c>
      <c r="BJ82" s="13" t="s">
        <v>77</v>
      </c>
      <c r="BK82" s="190">
        <f>ROUND(I82*H82,2)</f>
        <v>0</v>
      </c>
      <c r="BL82" s="13" t="s">
        <v>118</v>
      </c>
      <c r="BM82" s="189" t="s">
        <v>129</v>
      </c>
    </row>
    <row r="83" spans="1:47" s="2" customFormat="1" ht="12">
      <c r="A83" s="34"/>
      <c r="B83" s="35"/>
      <c r="C83" s="36"/>
      <c r="D83" s="191" t="s">
        <v>120</v>
      </c>
      <c r="E83" s="36"/>
      <c r="F83" s="192" t="s">
        <v>365</v>
      </c>
      <c r="G83" s="36"/>
      <c r="H83" s="36"/>
      <c r="I83" s="193"/>
      <c r="J83" s="36"/>
      <c r="K83" s="36"/>
      <c r="L83" s="40"/>
      <c r="M83" s="194"/>
      <c r="N83" s="195"/>
      <c r="O83" s="80"/>
      <c r="P83" s="80"/>
      <c r="Q83" s="80"/>
      <c r="R83" s="80"/>
      <c r="S83" s="80"/>
      <c r="T83" s="81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3" t="s">
        <v>120</v>
      </c>
      <c r="AU83" s="13" t="s">
        <v>69</v>
      </c>
    </row>
    <row r="84" spans="1:65" s="2" customFormat="1" ht="16.5" customHeight="1">
      <c r="A84" s="34"/>
      <c r="B84" s="35"/>
      <c r="C84" s="178" t="s">
        <v>118</v>
      </c>
      <c r="D84" s="178" t="s">
        <v>113</v>
      </c>
      <c r="E84" s="179" t="s">
        <v>366</v>
      </c>
      <c r="F84" s="180" t="s">
        <v>367</v>
      </c>
      <c r="G84" s="181" t="s">
        <v>360</v>
      </c>
      <c r="H84" s="228"/>
      <c r="I84" s="183"/>
      <c r="J84" s="184">
        <f>ROUND(I84*H84,2)</f>
        <v>0</v>
      </c>
      <c r="K84" s="180" t="s">
        <v>19</v>
      </c>
      <c r="L84" s="40"/>
      <c r="M84" s="185" t="s">
        <v>19</v>
      </c>
      <c r="N84" s="186" t="s">
        <v>40</v>
      </c>
      <c r="O84" s="80"/>
      <c r="P84" s="187">
        <f>O84*H84</f>
        <v>0</v>
      </c>
      <c r="Q84" s="187">
        <v>0</v>
      </c>
      <c r="R84" s="187">
        <f>Q84*H84</f>
        <v>0</v>
      </c>
      <c r="S84" s="187">
        <v>0</v>
      </c>
      <c r="T84" s="188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89" t="s">
        <v>118</v>
      </c>
      <c r="AT84" s="189" t="s">
        <v>113</v>
      </c>
      <c r="AU84" s="189" t="s">
        <v>69</v>
      </c>
      <c r="AY84" s="13" t="s">
        <v>119</v>
      </c>
      <c r="BE84" s="190">
        <f>IF(N84="základní",J84,0)</f>
        <v>0</v>
      </c>
      <c r="BF84" s="190">
        <f>IF(N84="snížená",J84,0)</f>
        <v>0</v>
      </c>
      <c r="BG84" s="190">
        <f>IF(N84="zákl. přenesená",J84,0)</f>
        <v>0</v>
      </c>
      <c r="BH84" s="190">
        <f>IF(N84="sníž. přenesená",J84,0)</f>
        <v>0</v>
      </c>
      <c r="BI84" s="190">
        <f>IF(N84="nulová",J84,0)</f>
        <v>0</v>
      </c>
      <c r="BJ84" s="13" t="s">
        <v>77</v>
      </c>
      <c r="BK84" s="190">
        <f>ROUND(I84*H84,2)</f>
        <v>0</v>
      </c>
      <c r="BL84" s="13" t="s">
        <v>118</v>
      </c>
      <c r="BM84" s="189" t="s">
        <v>134</v>
      </c>
    </row>
    <row r="85" spans="1:65" s="2" customFormat="1" ht="16.5" customHeight="1">
      <c r="A85" s="34"/>
      <c r="B85" s="35"/>
      <c r="C85" s="178" t="s">
        <v>136</v>
      </c>
      <c r="D85" s="178" t="s">
        <v>113</v>
      </c>
      <c r="E85" s="179" t="s">
        <v>368</v>
      </c>
      <c r="F85" s="180" t="s">
        <v>369</v>
      </c>
      <c r="G85" s="181" t="s">
        <v>360</v>
      </c>
      <c r="H85" s="228"/>
      <c r="I85" s="183"/>
      <c r="J85" s="184">
        <f>ROUND(I85*H85,2)</f>
        <v>0</v>
      </c>
      <c r="K85" s="180" t="s">
        <v>19</v>
      </c>
      <c r="L85" s="40"/>
      <c r="M85" s="185" t="s">
        <v>19</v>
      </c>
      <c r="N85" s="186" t="s">
        <v>40</v>
      </c>
      <c r="O85" s="80"/>
      <c r="P85" s="187">
        <f>O85*H85</f>
        <v>0</v>
      </c>
      <c r="Q85" s="187">
        <v>0</v>
      </c>
      <c r="R85" s="187">
        <f>Q85*H85</f>
        <v>0</v>
      </c>
      <c r="S85" s="187">
        <v>0</v>
      </c>
      <c r="T85" s="188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89" t="s">
        <v>118</v>
      </c>
      <c r="AT85" s="189" t="s">
        <v>113</v>
      </c>
      <c r="AU85" s="189" t="s">
        <v>69</v>
      </c>
      <c r="AY85" s="13" t="s">
        <v>119</v>
      </c>
      <c r="BE85" s="190">
        <f>IF(N85="základní",J85,0)</f>
        <v>0</v>
      </c>
      <c r="BF85" s="190">
        <f>IF(N85="snížená",J85,0)</f>
        <v>0</v>
      </c>
      <c r="BG85" s="190">
        <f>IF(N85="zákl. přenesená",J85,0)</f>
        <v>0</v>
      </c>
      <c r="BH85" s="190">
        <f>IF(N85="sníž. přenesená",J85,0)</f>
        <v>0</v>
      </c>
      <c r="BI85" s="190">
        <f>IF(N85="nulová",J85,0)</f>
        <v>0</v>
      </c>
      <c r="BJ85" s="13" t="s">
        <v>77</v>
      </c>
      <c r="BK85" s="190">
        <f>ROUND(I85*H85,2)</f>
        <v>0</v>
      </c>
      <c r="BL85" s="13" t="s">
        <v>118</v>
      </c>
      <c r="BM85" s="189" t="s">
        <v>139</v>
      </c>
    </row>
    <row r="86" spans="1:65" s="2" customFormat="1" ht="16.5" customHeight="1">
      <c r="A86" s="34"/>
      <c r="B86" s="35"/>
      <c r="C86" s="178" t="s">
        <v>129</v>
      </c>
      <c r="D86" s="178" t="s">
        <v>113</v>
      </c>
      <c r="E86" s="179" t="s">
        <v>370</v>
      </c>
      <c r="F86" s="180" t="s">
        <v>371</v>
      </c>
      <c r="G86" s="181" t="s">
        <v>360</v>
      </c>
      <c r="H86" s="228"/>
      <c r="I86" s="183"/>
      <c r="J86" s="184">
        <f>ROUND(I86*H86,2)</f>
        <v>0</v>
      </c>
      <c r="K86" s="180" t="s">
        <v>117</v>
      </c>
      <c r="L86" s="40"/>
      <c r="M86" s="185" t="s">
        <v>19</v>
      </c>
      <c r="N86" s="186" t="s">
        <v>40</v>
      </c>
      <c r="O86" s="80"/>
      <c r="P86" s="187">
        <f>O86*H86</f>
        <v>0</v>
      </c>
      <c r="Q86" s="187">
        <v>0</v>
      </c>
      <c r="R86" s="187">
        <f>Q86*H86</f>
        <v>0</v>
      </c>
      <c r="S86" s="187">
        <v>0</v>
      </c>
      <c r="T86" s="188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89" t="s">
        <v>118</v>
      </c>
      <c r="AT86" s="189" t="s">
        <v>113</v>
      </c>
      <c r="AU86" s="189" t="s">
        <v>69</v>
      </c>
      <c r="AY86" s="13" t="s">
        <v>119</v>
      </c>
      <c r="BE86" s="190">
        <f>IF(N86="základní",J86,0)</f>
        <v>0</v>
      </c>
      <c r="BF86" s="190">
        <f>IF(N86="snížená",J86,0)</f>
        <v>0</v>
      </c>
      <c r="BG86" s="190">
        <f>IF(N86="zákl. přenesená",J86,0)</f>
        <v>0</v>
      </c>
      <c r="BH86" s="190">
        <f>IF(N86="sníž. přenesená",J86,0)</f>
        <v>0</v>
      </c>
      <c r="BI86" s="190">
        <f>IF(N86="nulová",J86,0)</f>
        <v>0</v>
      </c>
      <c r="BJ86" s="13" t="s">
        <v>77</v>
      </c>
      <c r="BK86" s="190">
        <f>ROUND(I86*H86,2)</f>
        <v>0</v>
      </c>
      <c r="BL86" s="13" t="s">
        <v>118</v>
      </c>
      <c r="BM86" s="189" t="s">
        <v>144</v>
      </c>
    </row>
    <row r="87" spans="1:65" s="2" customFormat="1" ht="16.5" customHeight="1">
      <c r="A87" s="34"/>
      <c r="B87" s="35"/>
      <c r="C87" s="178" t="s">
        <v>146</v>
      </c>
      <c r="D87" s="178" t="s">
        <v>113</v>
      </c>
      <c r="E87" s="179" t="s">
        <v>372</v>
      </c>
      <c r="F87" s="180" t="s">
        <v>373</v>
      </c>
      <c r="G87" s="181" t="s">
        <v>374</v>
      </c>
      <c r="H87" s="182">
        <v>1</v>
      </c>
      <c r="I87" s="183"/>
      <c r="J87" s="184">
        <f>ROUND(I87*H87,2)</f>
        <v>0</v>
      </c>
      <c r="K87" s="180" t="s">
        <v>19</v>
      </c>
      <c r="L87" s="40"/>
      <c r="M87" s="185" t="s">
        <v>19</v>
      </c>
      <c r="N87" s="186" t="s">
        <v>40</v>
      </c>
      <c r="O87" s="80"/>
      <c r="P87" s="187">
        <f>O87*H87</f>
        <v>0</v>
      </c>
      <c r="Q87" s="187">
        <v>0</v>
      </c>
      <c r="R87" s="187">
        <f>Q87*H87</f>
        <v>0</v>
      </c>
      <c r="S87" s="187">
        <v>0</v>
      </c>
      <c r="T87" s="188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9" t="s">
        <v>118</v>
      </c>
      <c r="AT87" s="189" t="s">
        <v>113</v>
      </c>
      <c r="AU87" s="189" t="s">
        <v>69</v>
      </c>
      <c r="AY87" s="13" t="s">
        <v>119</v>
      </c>
      <c r="BE87" s="190">
        <f>IF(N87="základní",J87,0)</f>
        <v>0</v>
      </c>
      <c r="BF87" s="190">
        <f>IF(N87="snížená",J87,0)</f>
        <v>0</v>
      </c>
      <c r="BG87" s="190">
        <f>IF(N87="zákl. přenesená",J87,0)</f>
        <v>0</v>
      </c>
      <c r="BH87" s="190">
        <f>IF(N87="sníž. přenesená",J87,0)</f>
        <v>0</v>
      </c>
      <c r="BI87" s="190">
        <f>IF(N87="nulová",J87,0)</f>
        <v>0</v>
      </c>
      <c r="BJ87" s="13" t="s">
        <v>77</v>
      </c>
      <c r="BK87" s="190">
        <f>ROUND(I87*H87,2)</f>
        <v>0</v>
      </c>
      <c r="BL87" s="13" t="s">
        <v>118</v>
      </c>
      <c r="BM87" s="189" t="s">
        <v>149</v>
      </c>
    </row>
    <row r="88" spans="1:47" s="2" customFormat="1" ht="12">
      <c r="A88" s="34"/>
      <c r="B88" s="35"/>
      <c r="C88" s="36"/>
      <c r="D88" s="191" t="s">
        <v>120</v>
      </c>
      <c r="E88" s="36"/>
      <c r="F88" s="192" t="s">
        <v>375</v>
      </c>
      <c r="G88" s="36"/>
      <c r="H88" s="36"/>
      <c r="I88" s="193"/>
      <c r="J88" s="36"/>
      <c r="K88" s="36"/>
      <c r="L88" s="40"/>
      <c r="M88" s="194"/>
      <c r="N88" s="195"/>
      <c r="O88" s="80"/>
      <c r="P88" s="80"/>
      <c r="Q88" s="80"/>
      <c r="R88" s="80"/>
      <c r="S88" s="80"/>
      <c r="T88" s="81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3" t="s">
        <v>120</v>
      </c>
      <c r="AU88" s="13" t="s">
        <v>69</v>
      </c>
    </row>
    <row r="89" spans="1:65" s="2" customFormat="1" ht="44.25" customHeight="1">
      <c r="A89" s="34"/>
      <c r="B89" s="35"/>
      <c r="C89" s="178" t="s">
        <v>69</v>
      </c>
      <c r="D89" s="178" t="s">
        <v>113</v>
      </c>
      <c r="E89" s="179" t="s">
        <v>376</v>
      </c>
      <c r="F89" s="180" t="s">
        <v>377</v>
      </c>
      <c r="G89" s="181" t="s">
        <v>116</v>
      </c>
      <c r="H89" s="182">
        <v>6</v>
      </c>
      <c r="I89" s="183"/>
      <c r="J89" s="184">
        <f>ROUND(I89*H89,2)</f>
        <v>0</v>
      </c>
      <c r="K89" s="180" t="s">
        <v>117</v>
      </c>
      <c r="L89" s="40"/>
      <c r="M89" s="185" t="s">
        <v>19</v>
      </c>
      <c r="N89" s="186" t="s">
        <v>40</v>
      </c>
      <c r="O89" s="80"/>
      <c r="P89" s="187">
        <f>O89*H89</f>
        <v>0</v>
      </c>
      <c r="Q89" s="187">
        <v>0</v>
      </c>
      <c r="R89" s="187">
        <f>Q89*H89</f>
        <v>0</v>
      </c>
      <c r="S89" s="187">
        <v>0</v>
      </c>
      <c r="T89" s="188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89" t="s">
        <v>118</v>
      </c>
      <c r="AT89" s="189" t="s">
        <v>113</v>
      </c>
      <c r="AU89" s="189" t="s">
        <v>69</v>
      </c>
      <c r="AY89" s="13" t="s">
        <v>119</v>
      </c>
      <c r="BE89" s="190">
        <f>IF(N89="základní",J89,0)</f>
        <v>0</v>
      </c>
      <c r="BF89" s="190">
        <f>IF(N89="snížená",J89,0)</f>
        <v>0</v>
      </c>
      <c r="BG89" s="190">
        <f>IF(N89="zákl. přenesená",J89,0)</f>
        <v>0</v>
      </c>
      <c r="BH89" s="190">
        <f>IF(N89="sníž. přenesená",J89,0)</f>
        <v>0</v>
      </c>
      <c r="BI89" s="190">
        <f>IF(N89="nulová",J89,0)</f>
        <v>0</v>
      </c>
      <c r="BJ89" s="13" t="s">
        <v>77</v>
      </c>
      <c r="BK89" s="190">
        <f>ROUND(I89*H89,2)</f>
        <v>0</v>
      </c>
      <c r="BL89" s="13" t="s">
        <v>118</v>
      </c>
      <c r="BM89" s="189" t="s">
        <v>152</v>
      </c>
    </row>
    <row r="90" spans="1:47" s="2" customFormat="1" ht="12">
      <c r="A90" s="34"/>
      <c r="B90" s="35"/>
      <c r="C90" s="36"/>
      <c r="D90" s="191" t="s">
        <v>120</v>
      </c>
      <c r="E90" s="36"/>
      <c r="F90" s="192" t="s">
        <v>378</v>
      </c>
      <c r="G90" s="36"/>
      <c r="H90" s="36"/>
      <c r="I90" s="193"/>
      <c r="J90" s="36"/>
      <c r="K90" s="36"/>
      <c r="L90" s="40"/>
      <c r="M90" s="220"/>
      <c r="N90" s="221"/>
      <c r="O90" s="222"/>
      <c r="P90" s="222"/>
      <c r="Q90" s="222"/>
      <c r="R90" s="222"/>
      <c r="S90" s="222"/>
      <c r="T90" s="223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3" t="s">
        <v>120</v>
      </c>
      <c r="AU90" s="13" t="s">
        <v>69</v>
      </c>
    </row>
    <row r="91" spans="1:31" s="2" customFormat="1" ht="6.95" customHeight="1">
      <c r="A91" s="34"/>
      <c r="B91" s="55"/>
      <c r="C91" s="56"/>
      <c r="D91" s="56"/>
      <c r="E91" s="56"/>
      <c r="F91" s="56"/>
      <c r="G91" s="56"/>
      <c r="H91" s="56"/>
      <c r="I91" s="56"/>
      <c r="J91" s="56"/>
      <c r="K91" s="56"/>
      <c r="L91" s="40"/>
      <c r="M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</sheetData>
  <sheetProtection password="CC35" sheet="1" objects="1" scenarios="1" formatColumns="0" formatRows="0" autoFilter="0"/>
  <autoFilter ref="C78:K9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Frnka Jan</dc:creator>
  <cp:keywords/>
  <dc:description/>
  <cp:lastModifiedBy>Frnka Jan</cp:lastModifiedBy>
  <dcterms:created xsi:type="dcterms:W3CDTF">2023-06-02T06:05:32Z</dcterms:created>
  <dcterms:modified xsi:type="dcterms:W3CDTF">2023-06-02T06:05:38Z</dcterms:modified>
  <cp:category/>
  <cp:version/>
  <cp:contentType/>
  <cp:contentStatus/>
</cp:coreProperties>
</file>