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worksheets/sheet7.xml" ContentType="application/vnd.openxmlformats-officedocument.spreadsheetml.worksheet+xml"/>
  <Override PartName="/xl/drawings/drawing7.xml" ContentType="application/vnd.openxmlformats-officedocument.drawing+xml"/>
  <Override PartName="/xl/worksheets/sheet8.xml" ContentType="application/vnd.openxmlformats-officedocument.spreadsheetml.worksheet+xml"/>
  <Override PartName="/xl/drawings/drawing8.xml" ContentType="application/vnd.openxmlformats-officedocument.drawing+xml"/>
  <Override PartName="/xl/worksheets/sheet9.xml" ContentType="application/vnd.openxmlformats-officedocument.spreadsheetml.worksheet+xml"/>
  <Override PartName="/xl/drawings/drawing9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JankoM" reservationPassword="0"/>
  <workbookPr/>
  <bookViews>
    <workbookView xWindow="240" yWindow="120" windowWidth="14940" windowHeight="9225" activeTab="0"/>
  </bookViews>
  <sheets>
    <sheet name="Rekapitulace" sheetId="1" r:id="rId1"/>
    <sheet name="PS 11-01-31" sheetId="2" r:id="rId2"/>
    <sheet name="SO 11-00-01" sheetId="3" r:id="rId3"/>
    <sheet name="SO 11-13-01" sheetId="4" r:id="rId4"/>
    <sheet name="SO 11-21-01" sheetId="5" r:id="rId5"/>
    <sheet name="SO 11-21-02" sheetId="6" r:id="rId6"/>
    <sheet name="SO 11-21-03" sheetId="7" r:id="rId7"/>
    <sheet name="SO 11-86-01" sheetId="8" r:id="rId8"/>
    <sheet name="SO 98-98" sheetId="9" r:id="rId9"/>
  </sheets>
  <definedNames/>
  <calcPr/>
  <webPublishing/>
</workbook>
</file>

<file path=xl/sharedStrings.xml><?xml version="1.0" encoding="utf-8"?>
<sst xmlns="http://schemas.openxmlformats.org/spreadsheetml/2006/main" count="2888" uniqueCount="702">
  <si>
    <t>Aspe</t>
  </si>
  <si>
    <t>Rekapitulace ceny</t>
  </si>
  <si>
    <t>S632100186</t>
  </si>
  <si>
    <t>Výstavba PZS P1815 v km 57,572 trati Rakovník – Bečov n.T.</t>
  </si>
  <si>
    <t>ZŘ</t>
  </si>
  <si>
    <t>20230405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</si>
  <si>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</si>
  <si>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</si>
  <si>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</si>
  <si>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</si>
  <si>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</si>
  <si>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</si>
  <si>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</si>
  <si>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Počet neoceněných položek</t>
  </si>
  <si>
    <t>D.1.1</t>
  </si>
  <si>
    <t>Železniční zabezpečovací zařízení</t>
  </si>
  <si>
    <t xml:space="preserve">  PS 11-01-31</t>
  </si>
  <si>
    <t>Zabezpečení přejezdu v km 57,572</t>
  </si>
  <si>
    <t>SŽDC05</t>
  </si>
  <si>
    <t>S</t>
  </si>
  <si>
    <t>O</t>
  </si>
  <si>
    <t>Soupis prací objektu</t>
  </si>
  <si>
    <t xml:space="preserve">Stavba: </t>
  </si>
  <si>
    <t>0,00</t>
  </si>
  <si>
    <t>15,00</t>
  </si>
  <si>
    <t>21,00</t>
  </si>
  <si>
    <t>3</t>
  </si>
  <si>
    <t>2</t>
  </si>
  <si>
    <t>Objekt: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</si>
  <si>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</si>
  <si>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</si>
  <si>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</si>
  <si>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</si>
  <si>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</si>
  <si>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</si>
  <si>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</si>
  <si>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Jednotková hmotnost</t>
  </si>
  <si>
    <t>Celková hmotnost</t>
  </si>
  <si>
    <t>Jednotková cena</t>
  </si>
  <si>
    <t>Dodávka</t>
  </si>
  <si>
    <t>Jednotková</t>
  </si>
  <si>
    <t>Celkem</t>
  </si>
  <si>
    <t>Cenové soustavy</t>
  </si>
  <si>
    <t>Počet položek s nulovou cenou</t>
  </si>
  <si>
    <t>O1</t>
  </si>
  <si>
    <t>PS 11-01-31</t>
  </si>
  <si>
    <t>SD</t>
  </si>
  <si>
    <t>0</t>
  </si>
  <si>
    <t>Všeobecné konstrukce a práce</t>
  </si>
  <si>
    <t>P</t>
  </si>
  <si>
    <t>52</t>
  </si>
  <si>
    <t>R1</t>
  </si>
  <si>
    <t/>
  </si>
  <si>
    <t>ÚPRAVA ADRESNÉHO SW SZZ</t>
  </si>
  <si>
    <t>KPL</t>
  </si>
  <si>
    <t>[bez vazby na CS]</t>
  </si>
  <si>
    <t>PP</t>
  </si>
  <si>
    <t>ASW v ŽST Bečov nad Teplou</t>
  </si>
  <si>
    <t>VV</t>
  </si>
  <si>
    <t>TS</t>
  </si>
  <si>
    <t>Položka obsahuje kompletní práce dle textu položky a dle informací v zadávací dokumnetaci pro tuto činnost.</t>
  </si>
  <si>
    <t>9</t>
  </si>
  <si>
    <t>Ostatní konstrukce a práce</t>
  </si>
  <si>
    <t>1</t>
  </si>
  <si>
    <t>111201</t>
  </si>
  <si>
    <t>ODSTRANĚNÍ KŘOVIN S ODVOZEM DO 1KM</t>
  </si>
  <si>
    <t>M2</t>
  </si>
  <si>
    <t>2022_OTSKP</t>
  </si>
  <si>
    <t>odstranění křovin a stromů do průměru 100 mm  
doprava dřevin na předepsanou vzdálenost  
spálení na hromadách nebo štěpkování</t>
  </si>
  <si>
    <t>12293A</t>
  </si>
  <si>
    <t>ODKOPÁVKY A PROKOPÁVKY OBECNÉ TŘ. III - BEZ DOPRAVY</t>
  </si>
  <si>
    <t>M3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</si>
  <si>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</si>
  <si>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17411</t>
  </si>
  <si>
    <t>ZÁSYP JAM A RÝH ZEMINOU SE ZHUTNĚNÍM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</si>
  <si>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</si>
  <si>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4</t>
  </si>
  <si>
    <t>13193A</t>
  </si>
  <si>
    <t>HLOUBENÍ JAM ZAPAŽ I NEPAŽ TŘ III - BEZ DOPRAVY</t>
  </si>
  <si>
    <t>položka zahrnuje:  
-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eventuelně nutné druhotné rozpojení odstřelené horniny  
- ruční vykopávky, odstranění kořenů a napadávek  
- pažení, vzepření a rozepření vč. přepažování (vyjma štětových stěn)  
- úpravu, ochranu a očištění dna, základové spáry, stěn a svahů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</si>
  <si>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5</t>
  </si>
  <si>
    <t>13293A</t>
  </si>
  <si>
    <t>HLOUBENÍ RÝH ŠÍŘ DO 2M PAŽ I NEPAŽ TŘ. III - BEZ DOPRAVY</t>
  </si>
  <si>
    <t>6</t>
  </si>
  <si>
    <t>747413</t>
  </si>
  <si>
    <t>MĚŘENÍ ZEMNÍCH ODPORŮ - ZEMNICÍ SÍTĚ DÉLKY PÁSKU DO 100 M</t>
  </si>
  <si>
    <t>KUS</t>
  </si>
  <si>
    <t>1. Položka obsahuje:  
 – cenu za měření dle příslušných norem a předpisů, včetně vystavení protokolu  
2. Položka neobsahuje:  
 X  
3. Způsob měření:  
Udává se počet kusů kompletní konstrukce nebo práce.</t>
  </si>
  <si>
    <t>7</t>
  </si>
  <si>
    <t>741B13</t>
  </si>
  <si>
    <t>ZEMNÍCÍ TYČ FEZN DÉLKY PŘES 4,5 M</t>
  </si>
  <si>
    <t>1. Položka obsahuje:  
 – přípravu podkladu pro osazení  
 – spojování  
 – ochranný nátěr spoje dle příslušných norem  
2. Položka neobsahuje:  
 X  
3. Způsob měření:  
Udává se počet kusů kompletní konstrukce nebo práce.</t>
  </si>
  <si>
    <t>8</t>
  </si>
  <si>
    <t>14113</t>
  </si>
  <si>
    <t>PROTLAČOVÁNÍ OCELOVÉHO POTRUBÍ DN DO 200MM</t>
  </si>
  <si>
    <t>M</t>
  </si>
  <si>
    <t>položka zahrnuje dodávku protlačovaného potrubí a veškeré pomocné práce (startovací zařízení, startovací a cílová jáma, opěrné a vodící bloky a pod.)</t>
  </si>
  <si>
    <t>702212</t>
  </si>
  <si>
    <t>KABELOVÁ CHRÁNIČKA ZEMNÍ DN PŘES 100 DO 200 MM</t>
  </si>
  <si>
    <t>1. Položka obsahuje:  
 – proražení otvoru zdivem o průřezu od 0,01 do 0,025m2  
 – úpravu a začištění omítky po montáži vedení  
 – pomocné mechanismy  
2. Položka neobsahuje:  
 – protipožární ucpávku  
3. Způsob měření:  
Udává se počet kusů kompletní konstrukce nebo práce.</t>
  </si>
  <si>
    <t>10</t>
  </si>
  <si>
    <t>701004</t>
  </si>
  <si>
    <t>VYHLEDÁVACÍ MARKER ZEMNÍ</t>
  </si>
  <si>
    <t>1. Položka obsahuje:  
 – veškeré práce a materiál obsažený v názvu položky  
2. Položka neobsahuje:  
 X  
3. Způsob měření:  
Udává se počet kusů kompletní konstrukce nebo práce.</t>
  </si>
  <si>
    <t>11</t>
  </si>
  <si>
    <t>702311</t>
  </si>
  <si>
    <t>ZAKRYTÍ KABELŮ VÝSTRAŽNOU FÓLIÍ ŠÍŘKY DO 20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</si>
  <si>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a povrchovou úpravu  
2. Položka neobsahuje:  
 X  
3. Způsob měření:  
Udává se počet sad, které se skládají z předepsaných dílů, jež tvoří požadovaný celek, za každý započatý měsíc pronájmu.</t>
  </si>
  <si>
    <t>12</t>
  </si>
  <si>
    <t>75A131</t>
  </si>
  <si>
    <t>KABEL METALICKÝ DVOUPLÁŠŤOVÝ DO 12 PÁRŮ - DODÁVKA</t>
  </si>
  <si>
    <t>KMPÁR</t>
  </si>
  <si>
    <t>1. Položka obsahuje:  
 – dodání kabelů podle typu od výrobců včetně mimostaveništní dopravy  
2. Položka neobsahuje:  
 X  
3. Způsob měření:  
Měří se n-násobky páru vodičů na kilometr.</t>
  </si>
  <si>
    <t>13</t>
  </si>
  <si>
    <t>75A217</t>
  </si>
  <si>
    <t>ZATAŽENÍ A SPOJKOVÁNÍ KABELŮ DO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</si>
  <si>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 
 – kontrolní a závěrečné měření na kabelu pro rozvod signalizace, zapojení po měření  
 – dodávka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</si>
  <si>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14</t>
  </si>
  <si>
    <t>75A161</t>
  </si>
  <si>
    <t>KABEL METALICKÝ SE STÍNĚNÍM PŘES 12 PÁRŮ - DODÁVKA</t>
  </si>
  <si>
    <t>15</t>
  </si>
  <si>
    <t>75A227</t>
  </si>
  <si>
    <t>ZATAŽENÍ A SPOJKOVÁNÍ KABELŮ PŘES 12 PÁRŮ - MONTÁŽ</t>
  </si>
  <si>
    <t>1. Položka obsahuje:  
 – uložení kabelu zatažením, dodávka a zhotovení plastové spojky včetně dodávky v počtu 3 kusy na 1 km kabelu, příprava spojovacího přípravku, spojení žil kabelu, kontrola správnosti spojení žil, vysušení, zajištění přívodu el. energie, zatavení konců kabelu a svaření středu spojky  
 – kontrolní a závěrečné měření na kabelu pro rozvod signalizace, zapojení po měření  
 – montáž štítku průběhu v počtu 2 ks na 1 km kabelu včetně montáže, montáž označovacího štítku kabelové spojky a kabelové formy, dodávka a montáž kabelových objímek  
 – veškeré potřebné mechanizmy, jejich obsluhu a pořízení všech potřebných materiálů, přesun hmot  
2. Položka neobsahuje:  
 X  
3. Způsob měření:  
Měří se n-násobky páru vodičů na kilometr.</t>
  </si>
  <si>
    <t>16</t>
  </si>
  <si>
    <t>75A311</t>
  </si>
  <si>
    <t>KABELOVÁ FORMA (UKONČENÍ KABELŮ) PRO KABELY ZABEZPEČOVACÍ DO 12 PÁRŮ</t>
  </si>
  <si>
    <t>1. Položka obsahuje:  
 – odstranění pláště kabelu, odstranění izolace z konců žil na svorkovnici, zhotovení vodní zábrany, zformování a konečná úprava kabelu  
 – kontrolní a závěrečné měření na kabelu pro rozvod signalizace, zapojení po měření, montáž příchytky a štítku  
2. Položka neobsahuje:  
 X  
3. Způsob měření:  
Udává se počet kusů kompletní konstrukce nebo práce.</t>
  </si>
  <si>
    <t>17</t>
  </si>
  <si>
    <t>75A312</t>
  </si>
  <si>
    <t>KABELOVÁ FORMA (UKONČENÍ KABELŮ) PRO KABELY ZABEZPEČOVACÍ PŘES 12 PÁRŮ</t>
  </si>
  <si>
    <t>18</t>
  </si>
  <si>
    <t>75A321</t>
  </si>
  <si>
    <t>SPOJKA ROVNÁ PRO PLASTOVÉ KABELY S JÁDRY O PRŮMĚRU 1 MM2 DO 12 PÁRŮ</t>
  </si>
  <si>
    <t>1. Položka obsahuje:  
 – dodávku spojky  
 – úplná montáž plastové spojky, příprava spojovacího přípravku, spojení žil kabelu, kontrola správnosti spojení žil, vysušení, zajištění přívodu el.energie, zatavení konců kabelu a svaření středu spojky  
 – veškeré potřebné mechanizmy, jejich obsluhu a pořízení všech potřebných materiálů i vlastní spojky, přesun hmot  
2. Položka neobsahuje:  
 X  
3. Způsob měření:  
Udává se počet kusů kompletní konstrukce nebo práce.</t>
  </si>
  <si>
    <t>19</t>
  </si>
  <si>
    <t>75A410</t>
  </si>
  <si>
    <t>OZNAČENÍ KABELŮ ZNAČKOVACÍ KABELOVÝM ŠTÍTKEM</t>
  </si>
  <si>
    <t>1. Položka obsahuje:  
 – zhotovení kabelového štítku, vyražení znaku kabelu, ovinutí štítku páskou PVC, připevnění objímky na kabel  
 – výrobu štítků, použití mechanizmu, dopravu k místnímu použití, mzdy  
2. Položka neobsahuje:  
 X  
3. Způsob měření:  
Udává se počet kusů kompletní konstrukce nebo práce.</t>
  </si>
  <si>
    <t>20</t>
  </si>
  <si>
    <t>75IH21</t>
  </si>
  <si>
    <t>UKONČENÍ KABELU CELOPLASTOVÝHO S PANCÍŘEM DO 40 ŽIL</t>
  </si>
  <si>
    <t>1. Položka obsahuje:  
 – kompletní ukončení specifikované kabelizace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</si>
  <si>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21</t>
  </si>
  <si>
    <t>75IH22</t>
  </si>
  <si>
    <t>UKONČENÍ KABELU CELOPLASTOVÝHO S PANCÍŘEM DO 100 ŽIL</t>
  </si>
  <si>
    <t>22</t>
  </si>
  <si>
    <t>75IFC1</t>
  </si>
  <si>
    <t>KABELOVÝ ZÁVĚR DO 20 ŽIL</t>
  </si>
  <si>
    <t>1. Položka obsahuje:  
 – dodávku specifikovaného bloku/zařízení včetně potřebného drobného montážního materiálu  
 – dodávku souvisejícího příslušenství pro specifikovaný blok/zařízení  
 – dopravu a skladování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a práce.</t>
  </si>
  <si>
    <t>23</t>
  </si>
  <si>
    <t>75IFC2</t>
  </si>
  <si>
    <t>KABELOVÝ ZÁVĚR DO 100 ŽIL</t>
  </si>
  <si>
    <t>24</t>
  </si>
  <si>
    <t>75IFCX</t>
  </si>
  <si>
    <t>KABELOVÝ ZÁVĚR - MONTÁŽ</t>
  </si>
  <si>
    <t>1. Položka obsahuje:  
 – kompletní montáž specifikovaného bloku/zařízení a souvisejícího příslušenství včetně potřebného drobného montážního materiálu  
 – veškeré potřebné mechanizmy, včetně obsluhy, náklady na mzdy a přibližné (průměrné) náklady na pořízení potřebných materiálů včetně všech ostatních vedlejších nákladů  
2. Položka neobsahuje:  
 X  
3. Způsob měření:  
Udává se počet kusů kompletní konstrukce nebo práce.</t>
  </si>
  <si>
    <t>M22</t>
  </si>
  <si>
    <t>Slaboproud</t>
  </si>
  <si>
    <t>25</t>
  </si>
  <si>
    <t>75C911</t>
  </si>
  <si>
    <t>SNÍMAČ POČÍTAČE NÁPRAV - DODÁVKA</t>
  </si>
  <si>
    <t>1. Položka obsahuje:  
 – kompletní dodávka snímače počítače náprav, potřebného pomocného materiálu a dopravy do staveništního skladu  
 – dodávku snímače počítače náprav a pomocného materiálu, dopravu do staveništního skladu  
2. Položka neobsahuje:  
 X  
3. Způsob měření:  
Udává se počet kusů kompletní konstrukce nebo práce.</t>
  </si>
  <si>
    <t>26</t>
  </si>
  <si>
    <t>75C917</t>
  </si>
  <si>
    <t>SNÍMAČ POČÍTAČE NÁPRAV - MONTÁŽ</t>
  </si>
  <si>
    <t>1. Položka obsahuje:  
 – montáž snímače počítače náprav včetně zapojení kabelových forem (včetně měření a zapojení po měření), přezkoušení  
 – montáž snímače počítače náprav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</si>
  <si>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27</t>
  </si>
  <si>
    <t>75C931</t>
  </si>
  <si>
    <t>SKŘÍŇ S POČÍTAČI NÁPRAV 8 BODŮ/7 ÚSEKŮ - DODÁVKA</t>
  </si>
  <si>
    <t>1. Položka obsahuje:  
 – dodávka skříně s počítači náprav 8 bodů/7 úseků včetně potřebného pomocného materiálu a dopravy do staveništního skladu  
 – dodávku skříně s počítači náprav 8 bodů/7 úseků do stavědlové ústředny včetně skříně podle určení a pomocného materiálu, dopravu do staveništního skladu  
2. Položka neobsahuje:  
 X  
3. Způsob měření:  
Udává se počet kusů kompletní konstrukce nebo práce.</t>
  </si>
  <si>
    <t>28</t>
  </si>
  <si>
    <t>75C937</t>
  </si>
  <si>
    <t>SKŘÍŇ S POČÍTAČI NÁPRAV 8 BODŮ/7 ÚSEKŮ - MONTÁŽ</t>
  </si>
  <si>
    <t>1. Položka obsahuje:  
 – montáž skříně s počítači náprav 8 bodů/7 úseků, osazení vnitřních prvků skříně, přezkoušení  
 – montáž skříně s počítači náprav 8 bodů/7 úseků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</si>
  <si>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29</t>
  </si>
  <si>
    <t>75B121</t>
  </si>
  <si>
    <t>VNITŘNÍ KABELOVÉ ROZVODY PŘES 20 DO 50 KABELŮ - DODÁVKA</t>
  </si>
  <si>
    <t>1. Položka obsahuje:  
 – dodávka kabelů vč. eventuálních konektorů a potřebného pomocného materiálu a jeho dopravy na místo určení  
 – kabely včetně pomocného materiálu  
 – dopravu do místa určení  
2. Položka neobsahuje:  
 X  
3. Způsob měření:  
Měří se v metrech délkových kabelových žlabů nebo jiné kabelové konstrukce.</t>
  </si>
  <si>
    <t>30</t>
  </si>
  <si>
    <t>75B127</t>
  </si>
  <si>
    <t>VNITŘNÍ KABELOVÉ ROZVODY PŘES 20 DO 50 KABELŮ - MONTÁŽ</t>
  </si>
  <si>
    <t>1. Položka obsahuje:  
 – položení kabelu do rozvodného žlabu, vyformování, vyvázání vč. zapojení na stojany nebo skříně  
 – montáž vnitřních kabelových rozvodů obsahuje všechny pomocné a doplňující práce a součásti, případné použití mechanizmů  
2. Položka neobsahuje:  
 X  
3. Způsob měření:  
Měří se v metrech délkových kabelových žlabů nebo jiné kabelové konstrukce.</t>
  </si>
  <si>
    <t>31</t>
  </si>
  <si>
    <t>75D111</t>
  </si>
  <si>
    <t>SKŘÍŇ LOGIKY RELÉOVÉHO PŘEJEZDOVÉHO ZABEZPEČOVACÍHO ZAŘÍZENÍ - DODÁVKA</t>
  </si>
  <si>
    <t>1. Položka obsahuje:  
 – dodávka skříně logiky reléového přejezdového zabezpečovacího zařízení, potřebného pomocného materiálu a dopravy do staveništního skladu  
 – dodávku skříňky místního ovládání přejezdového zabezpečovacího zařízení včetně pomocného materiálu, dopravu do staveništního skladu  
2. Položka neobsahuje:  
 X  
3. Způsob měření:  
Udává se počet kusů kompletní konstrukce nebo práce.</t>
  </si>
  <si>
    <t>32</t>
  </si>
  <si>
    <t>75D117</t>
  </si>
  <si>
    <t>SKŘÍŇ LOGIKY RELÉOVÉHO PŘEJEZDOVÉHO ZABEZPEČOVACÍHO ZAŘÍZENÍ - MONTÁŽ</t>
  </si>
  <si>
    <t>1. Položka obsahuje:  
 – určení místa umístění, montáž skříně logiky reléového přejezdového zabezpečovacího zařízení včetně potřebných závislostních prvků, zatažení kabelů, kontroly izolačního stavu, případný nátěr, přezkoušení  
 – montáž skříně logiky reléového přejezdového zabezpečovacího zařízení a skříňky místního ovládání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</si>
  <si>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33</t>
  </si>
  <si>
    <t>75B661</t>
  </si>
  <si>
    <t>SKŘÍŇ NAPÁJECÍ - DODÁVKA</t>
  </si>
  <si>
    <t>1. Položka obsahuje:  
 – dodání skříně napájecí a dalšího potřebného pomocného materiálu a jeho dopravy na místo určení  
 – pořízení kompletního zařízení podle položky, na dopravu do místa určení  
2. Položka neobsahuje:  
 X  
3. Způsob měření:  
Udává se počet kusů kompletní konstrukce nebo práce.</t>
  </si>
  <si>
    <t>34</t>
  </si>
  <si>
    <t>75B667</t>
  </si>
  <si>
    <t>SKŘÍŇ NAPÁJECÍ - MONTÁŽ</t>
  </si>
  <si>
    <t>1. Položka obsahuje:  
 – osazení skříně napájecí na místě určení, osazení vnitřních prvků skříně, regulace obvodů a přezkoušení funkce  
 – montáž dodaného zařízení se všemi pomocnými a doplňujícími pracemi a součástmi, případné použití mechanizmů  
2. Položka neobsahuje:  
 X  
3. Způsob měření:  
Udává se počet kusů kompletní konstrukce nebo práce.</t>
  </si>
  <si>
    <t>35</t>
  </si>
  <si>
    <t>744231</t>
  </si>
  <si>
    <t>KABELOVÁ SKŘÍŇ VENKOVNÍ SPOLEČNÁ PŘÍSTROJOVÁ PRO PŘEJEZDY</t>
  </si>
  <si>
    <t>1. Položka obsahuje:  
 – přípravu podkladu pro osazení vč. upevňovacího materiálu  
 – typová plastová pilířová lakovaná dle schválených technických podmínek, prázdná pro montáž výstroje elektro, telefonu a nouzových tlačítek včetně přívodky pro DA a příslušenství, veškerý podružný a pomocný materiál  
 – provedení zkoušek, dodání předepsaných zkoušek, revizí a atestů  
2. Položka neobsahuje:  
 X  
3. Způsob měření:  
Udává se počet kusů kompletní konstrukce nebo práce.</t>
  </si>
  <si>
    <t>36</t>
  </si>
  <si>
    <t>74665C</t>
  </si>
  <si>
    <t>PŘIPOJENÍ, OŽIVENÍ A ZPROVOZNĚNÍ PŘENOSOVÉ CESTY V OBJEKTU ŽST</t>
  </si>
  <si>
    <t>1. Položka obsahuje:  
 – veškerý podružný, spojovací a pomocný materiál. Dále obsahuje úpravu SW , parametrizaci, nastavení přenosových prvků a uvedení do provozu nebo komplexní přenastavení přenosových prvků stávajících po úpravách technologie, nastavení komunikace, nastavení komunikace přenosové prvky – nadřízený ŘS vč. úpravy nebo definice protokolu  
 – dodávku včetně kompletní montáže  
 – technický popis viz. projektová dokumentace  
 – výrobní dokumentaci, uvedení do provozu, předepsané zkoušky, revize a atesty  
 – veškeré potřebné mechanizmy, včetně obsluhy, náklady na mzdy a přibližné (průměrné) náklady na pořízení potřebných materiálů  
2. Položka neobsahuje:  
 X  
3. Způsob měření:  
Udává se počet kusů kompletní konstrukce nebo práce.</t>
  </si>
  <si>
    <t>37</t>
  </si>
  <si>
    <t>75B6A1</t>
  </si>
  <si>
    <t>USMĚRŇOVAČ 24 V/50 A - DODÁVKA</t>
  </si>
  <si>
    <t>1. Položka obsahuje:  
 – dodání kompletního usměrňovače podle typu včetně potřebného pomocného materiálu a jeho dopravy na místo určení  
 – pořízení příslušného usměrňovače, na dopravu do místa určení  
2. Položka neobsahuje:  
 X  
3. Způsob měření:  
Udává se počet kusů kompletní konstrukce nebo práce.</t>
  </si>
  <si>
    <t>38</t>
  </si>
  <si>
    <t>75B6G7</t>
  </si>
  <si>
    <t>USMĚRŇOVAČ - MONTÁŽ</t>
  </si>
  <si>
    <t>1. Položka obsahuje:  
 – montáž usměrňovače na místo určení, jeho připojení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</si>
  <si>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39</t>
  </si>
  <si>
    <t>75B6M1</t>
  </si>
  <si>
    <t>BEZÚDRŽBOVÁ BATERIE 24 V/250 AH - DODÁVKA</t>
  </si>
  <si>
    <t>1. Položka obsahuje:  
 – dodání kompletní baterie podle typu včetně potřebného pomocného materiálu a jeho dopravy na místo určení  
 – pořízení příslušné baterie včetně pomocného materiálu, na dopravu do místa určení  
2. Položka neobsahuje:  
 X  
3. Způsob měření:  
Udává se počet kusů kompletní konstrukce nebo práce.</t>
  </si>
  <si>
    <t>40</t>
  </si>
  <si>
    <t>75B6T7</t>
  </si>
  <si>
    <t>BATERIE - MONTÁŽ</t>
  </si>
  <si>
    <t>1. Položka obsahuje:  
 – montáž baterie na místo určení, její připojení, dobití na plnou kapacitu a přezkoušení  
 – montáž dodaného zařízení se všemi pomocnými a doplňujícími pracemi a součástmi, případné použití mechanizmů  
2. Položka neobsahuje:  
 X  
3. Způsob měření:  
Udává se počet kusů kompletní konstrukce nebo práce.</t>
  </si>
  <si>
    <t>41</t>
  </si>
  <si>
    <t>75D161</t>
  </si>
  <si>
    <t>RELÉOVÝ DOMEK (DO 18 M2) PREFABRIKOVANÝ, IZOLOVANÝ, S KLIMATIZACÍ A VNITŘNÍ KABELIZACÍ - DODÁVKA</t>
  </si>
  <si>
    <t>1. Položka obsahuje:  
 – dodávka reléového domku prefabrikovaného, izolovaného, s klimatizací a vnitřní kabelizací, doprava do staveništního skladu  
 – dodávku reléového domku prefabrikovaného, izolovaného, s klimatizací a vnitřní kabelizací včetně pomocného materiálu, dopravu do staveništního skladu  
2. Položka neobsahuje:  
 X  
3. Způsob měření:  
Udává se počet kusů kompletní konstrukce nebo práce.</t>
  </si>
  <si>
    <t>42</t>
  </si>
  <si>
    <t>75D167</t>
  </si>
  <si>
    <t>RELÉOVÝ DOMEK (DO 18 M2) PREFABRIKOVANÝ - MONTÁŽ</t>
  </si>
  <si>
    <t>1. Položka obsahuje:  
 – určení místa umístění, usazení reléového domku na základy, montáž reléového domku prefabrikovaného, izolovaného, s klimatizací a vnitřní kabelizací, určeného vnitřního zařízení včetně potřebných závislostních prvků, zatažení kabelů, kontroly izolačního stavu, případný nátěr, přezkoušení  
 – montáž reléového domku prefabrikovaného, izolovaného, s klimatizací a vnitřní kabelizací, vnitřního zařízení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</si>
  <si>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43</t>
  </si>
  <si>
    <t>75D211</t>
  </si>
  <si>
    <t>VÝSTRAŽNÍK SE ZÁVOROU, 1 SKŘÍŇ - DODÁVKA</t>
  </si>
  <si>
    <t>1. Položka obsahuje:  
 – dodávka výstražníku se závorou 1 skříň podle jeho typu a potřebného pomocného materiálu a dopravy do staveništního skladu  
 – dodávku výstražníku se závorou 1 skříň včetně pomocného materiálu, dopravu do místa určení  
2. Položka neobsahuje:  
 X  
3. Způsob měření:  
Udává se počet kusů kompletní konstrukce nebo práce.</t>
  </si>
  <si>
    <t>44</t>
  </si>
  <si>
    <t>75D217</t>
  </si>
  <si>
    <t>VÝSTRAŽNÍK SE ZÁVOROU, 1 SKŘÍŇ - MONTÁŽ</t>
  </si>
  <si>
    <t>1. Položka obsahuje:  
 – výkop jámy pro BETONOVÝ základ výstražníku  
 – usazení betonového základu, montáž výstražníku se závorou 1 skříň, zapojení kabelových forem (včetně měření a zapojení po měření)  
 – montáž výstražníku se závorou 1 skříň se všemi pomocnými a doplňujícími pracemi a součástmi, případné použití mechanizmů, včetně dopravy ze skladu k místu montáže  
2. Položka neobsahuje:  
 X  
3. Způsob měření:  
Udává se počet kusů kompletní konstrukce nebo práce.</t>
  </si>
  <si>
    <t>45</t>
  </si>
  <si>
    <t>75E117</t>
  </si>
  <si>
    <t>DOZOR PRACOVNÍKŮ PROVOZOVATELE PŘI PRÁCI NA ŽIVÉM ZAŘÍZENÍ</t>
  </si>
  <si>
    <t>HOD</t>
  </si>
  <si>
    <t>1. Položka obsahuje:  
 – při provádění prací na zařízení, které je v provozu, určují pracovníci správy dopravní cesty kdy a jak je možné potřebný zásah provést  
 – ztrátu času pracovníků prozozovatele, kteří tento čas využijí ve prospěch prováděné stavby  
2. Položka neobsahuje:  
 X  
3. Způsob měření:  
Udává se počet hodin provádění dozoru, revize nebo práce.</t>
  </si>
  <si>
    <t>46</t>
  </si>
  <si>
    <t>75E197</t>
  </si>
  <si>
    <t>PŘÍPRAVA A CELKOVÉ ZKOUŠKY PŘEJEZDOVÉHO ZABEZPEČOVACÍHO ZAŘÍZENÍ PRO JEDNU KOLEJ</t>
  </si>
  <si>
    <t>1. Položka obsahuje:  
 – regulování a aktivování automatického přejezdového zařízení  
 – příprava a provedení celkových zkoušek přejezdového zab.zařízení  
 – kompletní přezkoušení a regulaci  
2. Položka neobsahuje:  
 X  
3. Způsob měření:  
Udává se počet kusů kompletní konstrukce nebo práce.</t>
  </si>
  <si>
    <t>47</t>
  </si>
  <si>
    <t>75E1B7</t>
  </si>
  <si>
    <t>REGULACE A ZKOUŠENÍ ZABEZPEČOVACÍHO ZAŘÍZENÍ</t>
  </si>
  <si>
    <t>1. Položka obsahuje:  
 – zajištění a provedení čiností určenných položkou včetně dodávky potřebného pomocného materiálu a dopravy na místo určení  
 – provedení zkušebního provozu se všemi pomocnými a doplňujícími pracemi a součástmi, případné použití mechanizmů  
2. Položka neobsahuje:  
 X  
3. Způsob měření:  
Udává se počet hodin provádění dozoru, revize nebo práce.</t>
  </si>
  <si>
    <t>48</t>
  </si>
  <si>
    <t>75E1C7</t>
  </si>
  <si>
    <t>PROTOKOL UTZ</t>
  </si>
  <si>
    <t>1. Položka obsahuje:  
 – protokol autorizovanou osobou podle požadavku ČSN, včetně hodnocení  
2. Položka neobsahuje:  
 X  
3. Způsob měření:  
Udává se počet kusů kompletní konstrukce nebo práce.</t>
  </si>
  <si>
    <t>49</t>
  </si>
  <si>
    <t>747213</t>
  </si>
  <si>
    <t>CELKOVÁ PROHLÍDKA, ZKOUŠENÍ, MĚŘENÍ A VYHOTOVENÍ VÝCHOZÍ REVIZNÍ ZPRÁVY, PRO OBJEM IN PŘES 500 DO 1000 TIS. KČ</t>
  </si>
  <si>
    <t>1. Položka obsahuje:  
 – cenu za celkovou prohlídku zařízení PS/SO, vč. měření, komplexních zkoušek a revizi zařízení tohoto PS/SO autorizovaným revizním technikem na silnoproudá zařízení podle požadavku ČSN, včetně hodnocení a vyhotovení celkové revizní zprávy  
2. Položka neobsahuje:  
 X  
3. Způsob měření:  
Udává se počet kusů kompletní konstrukce nebo práce.</t>
  </si>
  <si>
    <t>50</t>
  </si>
  <si>
    <t>747214</t>
  </si>
  <si>
    <t>CELKOVÁ PROHLÍDKA, ZKOUŠENÍ, MĚŘENÍ A VYHOTOVENÍ VÝCHOZÍ REVIZNÍ ZPRÁVY, PRO OBJEM IN - PŘÍPLATEK ZA KAŽDÝCH DALŠÍCH I ZAPOČATÝCH 500 TIS. KČ</t>
  </si>
  <si>
    <t>51</t>
  </si>
  <si>
    <t>75B742</t>
  </si>
  <si>
    <t>OCHRANNÁ OPATŘENÍ  PROTI ATMOSFÉRICKÝM VLIVŮM - JEDNOKOLEJNÁ TRAŤ BEZ TRAKCÍ</t>
  </si>
  <si>
    <t>KM</t>
  </si>
  <si>
    <t>1. Položka obsahuje:  
 – dodávku a montáž ochrany (dle předpisu dodavatele) včetně potřebných skupinových pospojení, mezikolejnicových propojení a uzemnění - ochrana přepěťová, tlumivka, rozvodnice, ocelová konstrukce, silové vodiče, svorka, bočnice, koncovka, lano ocelové, tyč zemnící; montáž pasivní ochrany pro omezení atmosférických vlivů  
 – montáž dodaného zařízení se všemi pomocnými a doplňujícími pracemi a součástmi, případné použití mechanizmů  
2. Položka neobsahuje:  
 X  
3. Způsob měření:  
Udává se délka v km chráněné trati.</t>
  </si>
  <si>
    <t>D.2.1.1</t>
  </si>
  <si>
    <t>Železniční svršek a spodek</t>
  </si>
  <si>
    <t xml:space="preserve">  SO 11-00-01</t>
  </si>
  <si>
    <t>SO 11-00-01</t>
  </si>
  <si>
    <t>015111</t>
  </si>
  <si>
    <t>POPLATKY ZA LIKVIDACI ODPADŮ NEKONTAMINOVANÝCH - 17 05 04  VYTĚŽENÉ ZEMINY A HORNINY -  I. TŘÍDA TĚŽITELNOSTI</t>
  </si>
  <si>
    <t>T</t>
  </si>
  <si>
    <t>skládkování výkopu zeminy pod kolejí</t>
  </si>
  <si>
    <t>144.879m3*2600kg/m3=376.685t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</si>
  <si>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541/2020 Sb., o nakládání s odpady, v platném znění.</t>
  </si>
  <si>
    <t>015150</t>
  </si>
  <si>
    <t>POPLATKY ZA LIKVIDACI ODPADŮ NEKONTAMINOVANÝCH - 17 05 08  ŠTĚRK Z KOLEJIŠTĚ (ODPAD PO RECYKLACI)</t>
  </si>
  <si>
    <t>skládkování veškerého vytěženého štěrku</t>
  </si>
  <si>
    <t>(74.323m3-29,810m3)*1800kg/m3=80.123t</t>
  </si>
  <si>
    <t>015520</t>
  </si>
  <si>
    <t>POPLATKY ZA LIKVIDACI ODPADŮ NEBEZPEČNÝCH - 17 02 04*  ŽELEZNIČNÍ PRAŽCE DŘEVĚNÉ</t>
  </si>
  <si>
    <t>skládková vyzískaných dřevěných pražců</t>
  </si>
  <si>
    <t>24.800m/0,675m*80,000kg=2.939t</t>
  </si>
  <si>
    <t>Zemní práce</t>
  </si>
  <si>
    <t>123737</t>
  </si>
  <si>
    <t>ODKOP PRO SPOD STAVBU SILNIC A ŽELEZNIC TŘ. I, ODVOZ DO 16KM</t>
  </si>
  <si>
    <t>výkop pro zřízení vrstev KPP, ZKPP a odvodňovacích zařízení</t>
  </si>
  <si>
    <t>kubatura odměřena z příčných řezů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</si>
  <si>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</si>
  <si>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18110</t>
  </si>
  <si>
    <t>ÚPRAVA PLÁNĚ SE ZHUTNĚNÍM V HORNINĚ TŘ. I</t>
  </si>
  <si>
    <t>úprava zemní pláně železniční trati</t>
  </si>
  <si>
    <t>24.800m*6.200m=153.760m2</t>
  </si>
  <si>
    <t>položka zahrnuje úpravu pláně včetně vyrovnání výškových rozdílů. Míru zhutnění určuje projekt.</t>
  </si>
  <si>
    <t>Základy</t>
  </si>
  <si>
    <t>12931</t>
  </si>
  <si>
    <t>ČIŠTĚNÍ PŘÍKOPŮ OD NÁNOSU DO 0,25M3/M</t>
  </si>
  <si>
    <t>součet délek trativodů</t>
  </si>
  <si>
    <t>73m+21m+60m</t>
  </si>
  <si>
    <t>Součástí položky je vodorovná a svislá doprava, přemístění, přeložení, manipulace s materiálem a uložení na skládku.  
 Nezahrnuje poplatek za skládku, který se vykazuje v položce 0141** (s výjimkou malého množství  materiálu, kde je možné poplatek zahrnout do jednotkové ceny položky – tento fakt musí být uveden v doplňujícím textu k položce)</t>
  </si>
  <si>
    <t>212635</t>
  </si>
  <si>
    <t>TRATIVODY KOMPL Z TRUB Z PLAST HM DN DO 150MM, RÝHA TŘ I</t>
  </si>
  <si>
    <t>trativod v místě přejezdu</t>
  </si>
  <si>
    <t>Délka trativodu odměřena ze situace</t>
  </si>
  <si>
    <t>Položka platí pro kompletní konstrukce trativodů a zahrnuje zejména:  
- výkop rýhy předepsaného tvaru v dané třídě těžitelnosti, výplň, zásyp trativodu včetně dopravy, uložení přebytečného materiálu, dodávky předepsaného materiálu pro výplň a zásyp  
- zřízení spojovací vrstvy  
- zřízení podkladu a lože trativodu z předepsaného materiálu  
- dodávka a uložení trativodu předepsaného materiálu a profilu  
- obsyp trativodu předepsaným materiálem  
- ukončení trativodu zaústěním do potrubí nebo vodoteče, případně vybudování ukončujícího objektu (kapličky) dle VL  
- veškerý materiál, výrobky a polotovary, včetně mimostaveništní a vnitrostaveništní dopravy  
- nezahrnuje opláštění z geotextilie, fólie</t>
  </si>
  <si>
    <t>Komunikace</t>
  </si>
  <si>
    <t>501101</t>
  </si>
  <si>
    <t>ZŘÍZENÍ KONSTRUKČNÍ VRSTVY TĚLESA ŽELEZNIČNÍHO SPODKU ZE ŠTĚRKODRTI NOVÉ</t>
  </si>
  <si>
    <t>zřízení vrstvy KPP a ZKPP ze štěrkodrti fr. 0/32</t>
  </si>
  <si>
    <t>kubatura odměřena z příčného řezu</t>
  </si>
  <si>
    <t>1. Položka obsahuje:  
 – nákup a dodání štěrkodrtě v požadované kvalitě podle zadávací dokumentace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</si>
  <si>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501103</t>
  </si>
  <si>
    <t>ZŘÍZENÍ KONSTRUKČNÍ VRSTVY TĚLESA ŽELEZNIČNÍHO SPODKU ZE ŠTĚRKODRTI VYZÍSKANÉ</t>
  </si>
  <si>
    <t>konstrukční vrstvy ze štěrkodrti v úseku ZKPP</t>
  </si>
  <si>
    <t>19.500m*1.529m2=29.810m3</t>
  </si>
  <si>
    <t>1. Položka obsahuje:  
 – přezkoušení kvality vyzískaného materiálu  
 – dopravu vyzískané štěrkodrti z mezideponie na místo určení včetně případných překládek na jiný dopravní prostředek nebo meziskladování  
 – očištění podkladu, případně zřízení spojovací vrstvy  
 – uložení štěrkodrtě dle předepsaného technologického předpisu  
 – zřízení podkladní nebo konstrukční vrstvy ze štěrkodrtě bez rozlišení šířky, pokládání vrstvy po etapách, případně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vč. klimatických opatření  
 – ztížení v okolí inženýrských vedení, konstrukcí a objektů a jejich dočasné zajištění  
 – ztížení provádění včetně hutnění ve ztížených podmínkách a stísněných prostorech  
 – úpravu povrchu vrstvy  
2. Položka neobsahuje:  
 X  
3. Způsob měření:  
Měří se metr krychlový.</t>
  </si>
  <si>
    <t>501410</t>
  </si>
  <si>
    <t>ZŘÍZENÍ KONSTRUKČNÍ VRSTVY TĚLESA ŽELEZNIČNÍHO SPODKU ZE ZEMINY ZLEPŠENÉ (STABILIZOVANÉ) CEMENTEM</t>
  </si>
  <si>
    <t>zřízení vrstvy ZKPP ze štěrkodrti fr. 0/32 stabilizované cementem</t>
  </si>
  <si>
    <t>19.500m*2.101m2=40.975m3</t>
  </si>
  <si>
    <t>1. Položka obsahuje:  
 – nákup a dodání materiálů pro uvedenou stabilizaci v požadované kvalitě podle zadávací dokumentace, včetně pojiva  
 – očištění podkladu případně zřízení spojovací vrstvy  
 – uložení materiálů pro stabilizaci dle předepsaného technologického předpisu  
 – zřízení vrstvy na místě nebo z dovezeného materiálu (z mísícího centra), bez rozlišení šířky, pokládání vrstvy po etapách, příp. dílčích vrstvách, včetně pracovních spar a spojů  
 – hutnění na předepsanou míru hutnění  
 – průkazní zkoušky, kontrolní zkoušky a kontrolní měření  
 – úpravu napojení, ukončení a těsnění podél odvodňovacích zařízení, vpustí, šachet apod.  
 – těsnění, tmelení a výplň spar a otvorů  
 – ošetření úložiště po celou dobu práce v něm včetně klimatických opatření  
 – ztížení v okolí vedení, konstrukcí a objektů a jejich dočasné zajištění  
 – ztížení provádění vč. hutnění ve ztížených podmínkách a stísněných prostorech  
 – úpravu povrchu vrstvy  
2. Položka neobsahuje:  
 X  
3. Způsob měření:  
Měří se metr krychlový.</t>
  </si>
  <si>
    <t>502941</t>
  </si>
  <si>
    <t>ZŘÍZENÍ KONSTRUKČNÍ VRSTVY TĚLESA ŽELEZNIČNÍHO SPODKU Z GEOTEXTILIE</t>
  </si>
  <si>
    <t>zřízení vrstvy KPP z filtrační a separační geotextilie a pokrytí trativodní rýhy</t>
  </si>
  <si>
    <t>Plocha geotextilie odměřena z příčnýh řezů</t>
  </si>
  <si>
    <t>1. Položka obsahuje:  
 – nákup a dodání geosyntetika v požadované kvalitě  
 – očištění a urovnání podkladu  
 – uložení geosyntetika dle předepsaného technologického předpisu  
 – zřízení konstrukční vrstvy z geosyntetika bez rozlišení šířky, pokládání vrstvy po etapách, včetně pracovních spar a spojů  
 – průkazní zkoušky, kontrolní zkoušky a kontrolní měření  
 – úpravu napojení, ukončení a těsnění podél trativodů, vpustí, šachet a pod.  
 – úpravu povrchu vrstvy  
2. Položka neobsahuje:  
 X  
3. Způsob měření:  
Měří se metr čtverečný projektované nebo skutečné plochy, přičemž do výměry je již zahrnuto ztratné, přesahy, prořezy.</t>
  </si>
  <si>
    <t>512550</t>
  </si>
  <si>
    <t>KOLEJOVÉ LOŽE - ZŘÍZENÍ Z KAMENIVA HRUBÉHO DRCENÉHO (ŠTĚRK)</t>
  </si>
  <si>
    <t>zřízení kolejového lože + zásyp demolovaných propustků</t>
  </si>
  <si>
    <t>61.701m3+36m3</t>
  </si>
  <si>
    <t>1. Položka obsahuje:  
 – dodávku, dopravu a uložení kameniva předepsané specifikace a frakce v požadované míře zhutnění  
2. Položka neobsahuje:  
 X  
3. Způsob měření:  
Měří se objem kolejového lože v projektovaném profilu.</t>
  </si>
  <si>
    <t>513550</t>
  </si>
  <si>
    <t>KOLEJOVÉ LOŽE - DOPLNĚNÍ Z KAMENIVA HRUBÉHO DRCENÉHO (ŠTĚRK)</t>
  </si>
  <si>
    <t>doplnění kameniva pro směrové a výškové vyrovnání, uvažovánaná přisypávka 10% ze současného kol. lože</t>
  </si>
  <si>
    <t>528352</t>
  </si>
  <si>
    <t>KOLEJ 49 E1, ROZD. "U", BEZSTYKOVÁ, PR. BET. BEZPODKLADNICOVÝ, UP. PRUŽNÉ</t>
  </si>
  <si>
    <t>zřízení nového kolejového roštu</t>
  </si>
  <si>
    <t>1. Položka obsahuje:  
 – defektoskopické zkoušky kolejnic, jsou-li vyžadovány  
 – dodávku uvedeného typu kolejnic, pražců (popř. mostnic), upevňovadel a drobného kolejiva v uvedeném rozdělení koleje pro normální rozchod kolejí (1435 mm)  
 – montáž kolejových polí ze součástí železničního svršku uvedených typů na montážní základně, popř. přímo na staveništi nebo strojní linkou  
 – dopravu smontovaných kolejových polí nebo součástí z montážní základny na místo určení, pokud si to zvolená technologie pokládky vyžaduje  
 – zřízení koleje pomocí kolejových polí za použití vhodného kladecího prostředku  
 – sespojkování kolejových polí bez jejich svaření  
 – směrovou a výškovou úpravu koleje do předepsané polohy včetně stabilizace kolejového lože  
 – očištění a naolejování spojkových a svěrkových šroubů před zahájením provozu  
 – pomocné a dokončovací práce  
 – případné ztížení práce při překážách na jedné nebo obou stranách, v tunelu i při rekonstrukcích  
2. Položka neobsahuje:  
 – zřízení kolejového lože  
 – svařování kolejnic do bezstykové koleje  
 – broušení koleje  
 – případnou dodávku a montáž pražcových kotev  
 – následnou úpravu směrového a výškového uspořádání koleje  
3. Způsob měření:  
Měří se délka koleje ve smyslu ČSN 73 6360, tj. v ose koleje.</t>
  </si>
  <si>
    <t>542121</t>
  </si>
  <si>
    <t>SMĚROVÉ A VÝŠKOVÉ VYROVNÁNÍ KOLEJE NA PRAŽCÍCH BETONOVÝCH DO 0,05 M</t>
  </si>
  <si>
    <t>podbití koleje</t>
  </si>
  <si>
    <t>1. Položka obsahuje:  
 – podbíjení pražců, vyrovnání nivelety stávající koleje nebo výhybkové konstrukce do 50 mm při zapojování na novostavbu (přechodový úsek)  
 – příplatky za ztížené podmínky při práci v koleji, např. překážky po stranách koleje, práci v tunelu apod.  
2. Položka neobsahuje:  
 – případné doplnění štěrkového lože  
3. Způsob měření:  
Měří se délka koleje ve smyslu ČSN 73 6360, tj. v ose koleje.</t>
  </si>
  <si>
    <t>542312</t>
  </si>
  <si>
    <t>NÁSLEDNÁ ÚPRAVA SMĚROVÉHO A VÝŠKOVÉHO USPOŘÁDÁNÍ KOLEJE - PRAŽCE BETONOVÉ</t>
  </si>
  <si>
    <t>1.Položka obsahuje:  
- geodetické měření koleje pro následnou směrovou a výškovou úpravu koleje do předepsané polohy  
- následnou směrovou a výškovou úpravu koleje do předepsané polohy  
- kontrolní geodetické měření koleje a posouzení odchylek od předepsané polohy vzhledem k příslušným technickým normám  
- pomocné a dokončovací práce, kterými mohou být dle místních podmínek např. rozebrání a montáž přejezdových konstrukcí, ukolejnění – montáž a demontáž, stabilizace kolejového lože, snížení kolejového lože pod patou kolejnice – v koleji i ve výhybce, výluky – vypnutí trakce  
- případné ztížení práce při překážkách na jedné nebo obou stranách (např. u nástupišť), v tunelu i při rekonstrukcích  
2. Položka neobsahuje: případně nutné doplnění kolejového lože, které se řeší vždy jako reklamace nedodaného materiálu původních položek  řady 51  
3. Měrná jednotka: metr  
4. Způsob měření:v koleji se měří délka koleje ve smyslu ČSN 73 6360, tj. v ose koleje, u kolejových konstrukcí tzv. rozvinutá délka ve smyslu předpisu SR103/7</t>
  </si>
  <si>
    <t>544100</t>
  </si>
  <si>
    <t>IZOLOVANÝ STYK MONTOVANÝ JAKÉHOKOLIV TVARU</t>
  </si>
  <si>
    <t>styky nových kolejnic se stávajícími</t>
  </si>
  <si>
    <t>1. Položka obsahuje:  
 – případné rozebrání stávajícího montovaného styku  
 – očištění a upravení spáry  
 – dodávku a montáž kompletní sady kolejnicových izolačních spojek příslušného tvaru v místě styku kolejnice  
 – příplatky za ztížené podmínky při práci v koleji, např. překážky po stranách koleje, práci v tunelu ap.  
2. Položka neobsahuje:  
 – demontáž izolovaného styku montovaného  
 – řezání koleje  
 – případnou úpravu pražců s povolením svěrkových šroubů apod.  
3. Způsob měření:  
Udává se počet kusů izolovaného styku libovolné délky v každém kolejnicovém pasu. V běžné koleji jsou tyto IS zpravidla v párech.</t>
  </si>
  <si>
    <t>549111</t>
  </si>
  <si>
    <t>BROUŠENÍ KOLEJE A VÝHYBEK</t>
  </si>
  <si>
    <t>broušení nových kolejnic</t>
  </si>
  <si>
    <t>1. Položka obsahuje:  
 – přípravné práce, zejména odstraňování překážek v koleji a výhybce, např. odstranění kolejových propojek, ukolejnění ap.  
 – vlastní broušení a související práce a materiál, např. brusivo  
 – dokončovací práce, zejména zpětná montáž odstraněného zařízení, např. kolejových propojek, ukolejnění ap.  
 – dopravu brousící soupravy a doprovodných vozů na místo broušení a zpět  
 – příplatky za ztížené podmínky při práci v koleji, např. překážky po stranách koleje, práci v tunelu ap.  
2. Položka neobsahuje:  
 X  
3. Způsob měření:  
Měří se délka koleje ve smyslu ČSN 73 6360, tj. v ose koleje.</t>
  </si>
  <si>
    <t>549210</t>
  </si>
  <si>
    <t>PRAŽCOVÁ KOTVA V NOVĚ ZŘIZOVANÉ KOLEJI</t>
  </si>
  <si>
    <t>dodávka pražcových kotev a jejich montáž v stykové koleji</t>
  </si>
  <si>
    <t>1. Položka obsahuje:  
 – dodávku a montáž pražcové kotvy  
 – případné odhrabání štěrku v místě zabudování pražcové kotvy bez ohledu na ulehlost  
 – po dokončení montáže navrácení štěrku na původní místo a uvedení koleje do normového stavu  
 – příplatky za ztížené podmínky při práci v koleji, např. překážky po stranách koleje, práci v tunelu ap.  
2. Položka neobsahuje:  
 X  
3. Způsob měření:  
Udává se počet kusů kompletní konstrukce nebo práce.</t>
  </si>
  <si>
    <t>Potrubí</t>
  </si>
  <si>
    <t>451314</t>
  </si>
  <si>
    <t>PODKLADNÍ A VÝPLŇOVÉ VRSTVY Z PROSTÉHO BETONU C25/30</t>
  </si>
  <si>
    <t>podkladní beton pod svodným potrubím</t>
  </si>
  <si>
    <t>- dodání  čerstvého  betonu  (betonové  směsi)  požadované  kvality,  jeho  uložení  do požadovaného tvaru při jakékoliv hustotě výztuže, konzistenci čerstvého betonu a způsobu hutnění, ošetření a ochranu betonu,  
- zhotovení nepropustného, mrazuvzdorného betonu a betonu požadované trvanlivosti a vlastností,  
- užití potřebných přísad a technologií výroby betonu,  
- zřízení pracovních a dilatačních spar, včetně potřebných úprav, výplně, vložek, opracování, očištění a ošetření,  
- bednění  požadovaných  konstr. (i ztracené) s úpravou  dle požadované  kvality povrchu betonu, včetně odbedňovacích a odskružovacích prostředků,  
- podpěrné  konstr. (skruže) a lešení všech druhů pro bednění, uložení čerstvého betonu, výztuže a doplňkových konstr., vč. požadovaných otvorů, ochranných a bezpečnostních opatření a základů těchto konstrukcí a lešení,  
- vytvoření kotevních čel, kapes, nálitků, a sedel,  
- zřízení  všech  požadovaných  otvorů, kapes, výklenků, prostupů, dutin, drážek a pod., vč. ztížení práce a úprav  kolem nich,  
- úpravy pro osazení výztuže, doplňkových konstrukcí a vybavení,  
- úpravy povrchu pro položení požadované izolace, povlaků a nátěrů, případně vyspravení,  
- ztížení práce u kabelových a injektážních trubek a ostatních zařízení osazovaných do betonu,  
- konstrukce betonových kloubů, upevnění kotevních prvků a doplňkových konstrukcí,  
- nátěry zabraňující soudržnost betonu a bednění,  
- výplň, těsnění  a tmelení spar a spojů,  
- opatření  povrchů  betonu  izolací  proti zemní vlhkosti v částech, kde přijdou do styku se zeminou nebo kamenivem,  
- případné zřízení spojovací vrstvy u základů,  
- úpravy pro osazení zařízení ochrany konstrukce proti vlivu bludných proudů</t>
  </si>
  <si>
    <t>451315</t>
  </si>
  <si>
    <t>PODKLADNÍ A VÝPLŇOVÉ VRSTVY Z PROSTÉHO BETONU C30/37</t>
  </si>
  <si>
    <t>567304</t>
  </si>
  <si>
    <t>VRSTVY PRO OBNOVU A OPRAVY ZE ŠTĚRKOPÍSKU</t>
  </si>
  <si>
    <t>obsyp svodého potrubí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</si>
  <si>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</si>
  <si>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87433</t>
  </si>
  <si>
    <t>POTRUBÍ Z TRUB PLASTOVÝCH ODPADNÍCH DN DO 150MM</t>
  </si>
  <si>
    <t>dl. svodného potrubí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</si>
  <si>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  
nezahrnuje zkoušky vodotěsnosti a televizní prohlídku</t>
  </si>
  <si>
    <t>87434</t>
  </si>
  <si>
    <t>POTRUBÍ Z TRUB PLASTOVÝCH ODPADNÍCH DN DO 200MM</t>
  </si>
  <si>
    <t>894846</t>
  </si>
  <si>
    <t>ŠACHTY KANALIZAČNÍ PLASTOVÉ D 400MM</t>
  </si>
  <si>
    <t>plastové šachty</t>
  </si>
  <si>
    <t>položka zahrnuje:  
- poklopy s rámem z předepsaného materiálu a tvaru  
- předepsané plastové skruže, dno a není-li uvedeno jinak i podkladní vrstvu (z kameniva nebo betonu).  
- výplň, těsnění a tmelení spár a spojů,  
- očištění a ošetření úložných ploch,  
- předepsané podkladní konstrukce</t>
  </si>
  <si>
    <t>921930</t>
  </si>
  <si>
    <t>ANTIKOROZNÍ PROVEDENÍ UPEVŇOVADEL A JINÉHO DROBNÉHO KOLEJIVA</t>
  </si>
  <si>
    <t>ošetření upevnění a drobného kolejova v místě přejezdu antikorozní úpravou</t>
  </si>
  <si>
    <t>(Položka je příplatkovou jakožto materiálový rozdíl oproti standardnímu upevnění. Samostatně ji tedy nelze použít.)  
1. Položka obsahuje:  
 – antikorozní provedení určených částí upevnění žárovým zinkováním nebo jiným vhodným způsobem ve výrobním závodu  
 – příplatky za ztížené podmínky vyskytující se při zřízení kolejových vah, např. za překážky na straně koleje apod.  
2. Položka neobsahuje:  
 – dodávku materiálu, je součástí položek zřízení koleje nebo přejezdu  
3. Způsob měření:  
Měří se metr délkový.</t>
  </si>
  <si>
    <t>965010</t>
  </si>
  <si>
    <t>ODSTRANĚNÍ KOLEJOVÉHO LOŽE A DRÁŽNÍCH STEZEK</t>
  </si>
  <si>
    <t>odtěžení kolejového lože pod demontovaným svrškem</t>
  </si>
  <si>
    <t>1. Položka obsahuje:  
 – odstranění kolejového lože ručně nebo mechanizací, a to po nebo bez sejmutí kolejového roštu  
 – příplatky za ztížené podmínky při práci v kolejišti, např. za překážky na straně koleje apod.  
 – naložení vybouraného materiálu na dopravní prostředek  
2. Položka neobsahuje:  
 – odvoz vybouraného materiálu do skladu nebo na likvidaci  
 – poplatky za likvidaci odpadů, nacení se položkami ze ssd 0  
3. Způsob měření:  
Měří se metry krychlové odtěženého kolejového lože v ulehlém (původním) stavu.</t>
  </si>
  <si>
    <t>965021</t>
  </si>
  <si>
    <t>ODSTRANĚNÍ KOLEJOVÉHO LOŽE A DRÁŽNÍCH STEZEK - ODVOZ NA SKLÁDKU</t>
  </si>
  <si>
    <t>M3KM</t>
  </si>
  <si>
    <t>kubatura odměřena z příčných řezů, uvažovaná vzdálenost na skládku je 16 km</t>
  </si>
  <si>
    <t>1. Položka obsahuje:  
 – odvoz jakýmkoliv dopravním prostředkem a složení  
 – případné překládky na trase  
2. Položka neobsahuje:  
 – naložení vybouraného materiálu na dopravní prostředek (je zahrnuto ve zdrojové položce)  
 – poplatky za likvidaci odpadů, nacení se položkami ze ssd 0  
3. Způsob měření:  
Výměra je součtem součinů metrů krychlových vytěženého v rostlém (původním) stavu nebo vybouraného materiálu a jednotlivých vzdáleností v kilometrech.</t>
  </si>
  <si>
    <t>R9658841</t>
  </si>
  <si>
    <t>DEMONTÁŽ JAKÉKOLIV NÁVĚSTI VČETNĚ ODVOZU DO 20KM</t>
  </si>
  <si>
    <t>demontáže pískačů</t>
  </si>
  <si>
    <t>"1. Položka obsahuje:  
– odvoz jakýmkoliv dopravním prostředkem a složení  
– případné překládky na trase  
– naložení vybouraného materiálu na dopravní prostředek (je zahrnuto ve zdrojové položce)  
– poplatky za likvidaci odpadů, nacení se položkami ze ssd 0  
2. Způsob měření:  
Výměra je součtem součinů metrů krychlových tun vybouraného materiálu v původním stavu  
a jednotlivých vzdáleností v kilometrech."</t>
  </si>
  <si>
    <t>R9327213</t>
  </si>
  <si>
    <t>Obklad z lomového kamene do betonu C20/25 tl. 0.1m</t>
  </si>
  <si>
    <t>příkop</t>
  </si>
  <si>
    <t>22+26m2</t>
  </si>
  <si>
    <t>"položka zahrnuje dodávku a osazení lomového kamene, jeho výběr a případnou úpravu, jeho  
případné kotvení se všemi souvisejícími materiály a pracemi, dodávku předepsané malty,  
spárování."</t>
  </si>
  <si>
    <t>965113</t>
  </si>
  <si>
    <t>DEMONTÁŽ KOLEJE NA BETONOVÝCH PRAŽCÍCH DO KOLEJOVÝCH POLÍ S ODVOZEM NA MONTÁŽNÍ ZÁKLADNU S NÁSLEDNÝM ROZEBRÁNÍM</t>
  </si>
  <si>
    <t>demontáž kolejového pole v rozsahu úpravy koleje</t>
  </si>
  <si>
    <t>1. Položka obsahuje:  
 – uvolnění kolejového roštu z kolejového lože  
 – odstranění kolejnicových propojek, uzemnění a jiného vybavení  
 – případné rozřezání kolejového roštu  
 – úplné rozebrání koleje v místě demontáže do kolejových polí a jejich hrubé očištění  
 – naložení vybouraného materiálu na dopravní prostředek  
 – odvoz kolejových polí z místa demontáže na montážní základnu  
 – rozebrání kolejových polí na montážní základně do součástí  
 – příplatky za ztížené podmínky při práci v kolejišti, např. za překážky na straně koleje apod.   
 2. Položka neobsahuje:  
 – odvoz nevyhovujícího materiálu na likvidaci  
 – poplatky za likvidaci odpadů, nacení se položkami ze ssd 0  
3. Způsob měření:  
Měří se délka koleje ve smyslu ČSN 73 6360, tj. v ose koleje.</t>
  </si>
  <si>
    <t>D.2.1.3</t>
  </si>
  <si>
    <t>Železniční přejezdy</t>
  </si>
  <si>
    <t xml:space="preserve">  SO 11-13-01</t>
  </si>
  <si>
    <t>Přejezdová konstrukce</t>
  </si>
  <si>
    <t>SO 11-13-01</t>
  </si>
  <si>
    <t>skládka odkopané zeminy</t>
  </si>
  <si>
    <t>29,584m3*2100kg/m3=62,13t</t>
  </si>
  <si>
    <t>015130</t>
  </si>
  <si>
    <t>POPLATKY ZA LIKVIDACI ODPADŮ NEKONTAMINOVANÝCH - 17 03 02  VYBOURANÝ ASFALTOVÝ BETON BEZ DEHTU</t>
  </si>
  <si>
    <t>skládka odtěženého nekontaminovaného asfaltu</t>
  </si>
  <si>
    <t>0,5*33,771m3*2200kg/m3=37,15t</t>
  </si>
  <si>
    <t>015330</t>
  </si>
  <si>
    <t>POPLATKY ZA LIKVIDACI ODPADŮ NEKONTAMINOVANÝCH - 17 05 04  KAMENNÁ SUŤ</t>
  </si>
  <si>
    <t>skládka odtěžené štěrkodrti</t>
  </si>
  <si>
    <t>50,656m3*2050kg/m3=103,84t</t>
  </si>
  <si>
    <t>015670</t>
  </si>
  <si>
    <t>POPLATKY ZA LIKVIDACI ODPADŮ NEBEZPEČNÝCH - 17 01 06*  KONTAMINOVANÁ STAVEBNÍ SUŤ A BETONY Z DEMOLIC</t>
  </si>
  <si>
    <t>skládka odtěženého kontaminovaného asfaltu</t>
  </si>
  <si>
    <t>113437</t>
  </si>
  <si>
    <t>ODSTRAN KRYTU ZPEVNĚNÝCH PLOCH S ASFALT POJIVEM VČET PODKLADU, ODVOZ DO 16KM</t>
  </si>
  <si>
    <t>vybourání asfaltového krytu vozovky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</si>
  <si>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</si>
  <si>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odkop zeminy</t>
  </si>
  <si>
    <t>úprava zemní pláně vozovky</t>
  </si>
  <si>
    <t>zásyp rýh vyhloubených pro zřízení závěrných zídek přejezdové konstrukce</t>
  </si>
  <si>
    <t>212625</t>
  </si>
  <si>
    <t>TRATIVODY KOMPL Z TRUB Z PLAST HM DN DO 100MM, RÝHA TŘ I</t>
  </si>
  <si>
    <t>podélná drenáž, silniční těleso</t>
  </si>
  <si>
    <t>56110</t>
  </si>
  <si>
    <t>PODKLADNÍ BETON</t>
  </si>
  <si>
    <t>základ závěrných zídek přejezdové konstrukce</t>
  </si>
  <si>
    <t>- dodání směsi v požadované kvalitě  
- očištění podkladu  
- uložení směsi dle předepsaného technologického předpisu a zhutnění vrstvy v předepsané tloušťce  
- zřízení vrstvy bez rozlišení šířky, pokládání vrstvy po etapách, včetně pracovních spar a spojů  
- úpravu napojení, ukončení  
- úpravu dilatačních spar včetně předepsané výztuže  
- nezahrnuje postřiky, nátěry  
- nezahrnuje úpravu povrchu krytu</t>
  </si>
  <si>
    <t>56310</t>
  </si>
  <si>
    <t>VOZOVKOVÉ VRSTVY Z MECHANICKY ZPEVNĚNÉHO KAMENIVA</t>
  </si>
  <si>
    <t>podkladní vrstva mechanicky zpevněného kameniva tl. 170 mm</t>
  </si>
  <si>
    <t>278,988m2*0,17m=47,428m3</t>
  </si>
  <si>
    <t>56330</t>
  </si>
  <si>
    <t>VOZOVKOVÉ VRSTVY ZE ŠTĚRKODRTI</t>
  </si>
  <si>
    <t>krajnice, podkladní vrstva</t>
  </si>
  <si>
    <t>36,419m2*0,42m=15,296m3</t>
  </si>
  <si>
    <t>56335</t>
  </si>
  <si>
    <t>VOZOVKOVÉ VRSTVY ZE ŠTĚRKODRTI TL. DO 250MM</t>
  </si>
  <si>
    <t>podkladní vrstva štěrkodrti fr. 0/32 Ge tl. min. 250mm</t>
  </si>
  <si>
    <t>56963</t>
  </si>
  <si>
    <t>ZPEVNĚNÍ KRAJNIC Z RECYKLOVANÉHO MATERIÁLU TL DO 150MM</t>
  </si>
  <si>
    <t>nezpevněná krajnice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</si>
  <si>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</si>
  <si>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572123</t>
  </si>
  <si>
    <t>INFILTRAČNÍ POSTŘIK Z EMULZE DO 1,0KG/M2</t>
  </si>
  <si>
    <t>infiltrační postřik z kationaktivní asfaltové emulze s posypem HDK fr. 2/4 3,0 kg/m2 (1,0 kg/m2), postřik mezi vrstvami MZK a asfaltového betonu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</si>
  <si>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</si>
  <si>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572213</t>
  </si>
  <si>
    <t>SPOJOVACÍ POSTŘIK Z EMULZE DO 0,5KG/M2</t>
  </si>
  <si>
    <t>spojovací postřik z kationaktivní asfaltové emulze (0,35 kg/m2)</t>
  </si>
  <si>
    <t>2x 278,988m2=557,976m2</t>
  </si>
  <si>
    <t>574A34</t>
  </si>
  <si>
    <t>ASFALTOVÝ BETON PRO OBRUSNÉ VRSTVY ACO 11+, 11S TL. 40MM</t>
  </si>
  <si>
    <t>asfaltový beton pro obrusné vrstvy ACO 11+ tl. 40 mm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</si>
  <si>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</si>
  <si>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574A56</t>
  </si>
  <si>
    <t>ASFALTOVÝ BETON PRO OBRUSNÉ VRSTVY ACO 16+, 16S TL. 60MM</t>
  </si>
  <si>
    <t>asfaltový beton pro obrusné vrstvy ACO 16+ tl. 60 mm</t>
  </si>
  <si>
    <t>574E46</t>
  </si>
  <si>
    <t>ASFALTOVÝ BETON PRO PODKLADNÍ VRSTVY ACP 16+, 16S TL. 50MM</t>
  </si>
  <si>
    <t>asfaltový beton pro podkladní vrstvy ACP 16+ tl. 50 mm</t>
  </si>
  <si>
    <t>58920</t>
  </si>
  <si>
    <t>VÝPLŇ SPAR MODIFIKOVANÝM ASFALTEM</t>
  </si>
  <si>
    <t>výplň spar na rozhraních úpravy vozovky, mezi vozovkou a závěrnými zídkami</t>
  </si>
  <si>
    <t>položka zahrnuje:  
- dodávku předepsaného materiálu  
- vyčištění a výplň spar tímto materiálem</t>
  </si>
  <si>
    <t>915111</t>
  </si>
  <si>
    <t>VODOROVNÉ DOPRAVNÍ ZNAČENÍ BARVOU HLADKÉ - DODÁVKA A POKLÁDKA</t>
  </si>
  <si>
    <t>vodorovné dopravní značky V4</t>
  </si>
  <si>
    <t>položka zahrnuje:  
- dodání a pokládku nátěrového materiálu (měří se pouze natíraná plocha)  
- předznačení a reflexní úpravu</t>
  </si>
  <si>
    <t>921112</t>
  </si>
  <si>
    <t>ŽELEZNIČNÍ PŘEJEZD CELOPRYŽOVÝ NA BETONOVÝCH PRAŽCÍCH</t>
  </si>
  <si>
    <t>dodávka a montáž přejezdové konstrukce</t>
  </si>
  <si>
    <t>1. Položka obsahuje:  
 – úpravu a hutnění podloží přejezdové konstrukce  
 – dodávku přejezdové konstrukce s veškerými prvky a částmi daného typu přejezdové konstrukce včetně závěrných zídek a jejich betonového základu dle odpovídajících vzorových listů a TKP  
 – montáž přejezdové konstrukce z dílů a součástí na místě při přerušení železničního a silničního provozu  
 – speciální montážní nářadí, závěsné zařízení  
 – ochranné náběhy, koncové i mezilehlé zarážky, podélnou fixaci atd.  
 – příplatky za ztížené podmínky vyskytující se při zřízení přejezdu, např. za překážky na straně koleje ap.  
2. Položka neobsahuje:  
 – zřízení, pronájem a odstranění dopravního značení objízdné trasy  
 – úpravy koleje (např. posun pražců, doplnění kolejového lože, směrová a výšková úprava)  
 – silniční panely v přechodu těles  
 – prahovou vpusť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</si>
  <si>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93544</t>
  </si>
  <si>
    <t>ŽLABY Z DÍLCŮ Z POLYMERBET SVĚTLÉ ŠÍŘKY DO 250MM VČET MŘÍŽÍ</t>
  </si>
  <si>
    <t>příčný odvodňovací žlab</t>
  </si>
  <si>
    <t>položka zahrnuje:  
-dodávku a uložení dílců žlabu z předepsaného materiálu předepsaných rozměrů včetně mříže  
- spárování, úpravy vtoku a výtoku  
- nezahrnuje nutné zemní práce, předepsané lože, obetonování  
- měří se v metrech běžných délky osy žlabu, odečítají se čistící kusy a vpustě</t>
  </si>
  <si>
    <t>965311</t>
  </si>
  <si>
    <t>ROZEBRÁNÍ PŘEJEZDU, PŘECHODU Z DÍLCŮ</t>
  </si>
  <si>
    <t>demolice přejezdové konstrukce</t>
  </si>
  <si>
    <t>1. Položka obsahuje:  
 – rozebrání železničního přejezdu nebo přechodu do součástí včetně hrubého očištění  
 – naložení vybouraného materiálu na dopravní prostředek  
 – příplatky za ztížené podmínky při práci v kolejišti, např. za překážky na straně koleje apod.  
2. Položka neobsahuje:  
 – náklady na zřízení a odstranění dopravního značení objízdné trasy  
 – odvoz vybouraného materiálu do skladu nebo na likvidaci  
 – poplatky za likvidaci odpadů, nacení se položkami ze ssd 0  
3. Způsob měření:  
Měří se půdorysná plocha (pojízdná nebo pochozí) vlastní přejezdové konstrukce tvořené daným systémem. kolejnice a žlábky se z plochy neodečítají. Do plochy se nezapočítávají ochranné klíny, prahové vpusti apod.</t>
  </si>
  <si>
    <t>D.2.1.4</t>
  </si>
  <si>
    <t>Mosty, propustky, zdi</t>
  </si>
  <si>
    <t xml:space="preserve">  SO 11-21-01</t>
  </si>
  <si>
    <t>Propustek v km 57.576</t>
  </si>
  <si>
    <t>SO 11-21-01</t>
  </si>
  <si>
    <t>R015111</t>
  </si>
  <si>
    <t>POPLATKY ZA LIKVIDACI ODPADŮ NEKONTAMINOVANÝCH - 17 05 04 VYTĚŽENÉ ZEMINY A HORNINY - I. TŘÍDA TĚŽITELNOSTI VČETNĚ DOPRAV VČETNĚ DOPRAVY</t>
  </si>
  <si>
    <t>Evidenční položka</t>
  </si>
  <si>
    <t>dle pol.č. 13173A: 270,0*1,9=513,000 [A]</t>
  </si>
  <si>
    <t>1. Položka obsahuje:   
 - veškeré poplatky provozovateli skládky, recyklační linky nebo jiného zařízení na zpracování nebo likvidaci odpadů související s převzetím, uložením, zpracováním nebo likvidací odpadu,   
 - náklady spojené s dopravou odpadu z místa stavby na místo převzetí provozovatelem skládky, recyklační linky nebo jiného zařízení na zpracování nebo likvidaci odpadů,   
 - náklady spojené s vyložením a manipulací s materiálem v místě skládky.   
2. Položka neobsahuje:   
 - náklady spojené s naložením a manipulací s materiálem.   
3. Způsob měření:    
 - měrná jednotka tuna určující množství odpadu vytříděného v souladu se zákonem č. 185/2001 Sb., o nakládání s odpady, v platném znění</t>
  </si>
  <si>
    <t>13173A</t>
  </si>
  <si>
    <t>HLOUBENÍ JAM ZAPAŽ I NEPAŽ TŘ. I - BEZ DOPRAVY</t>
  </si>
  <si>
    <t>výkop</t>
  </si>
  <si>
    <t>30,0*9,0=270,000 [A]</t>
  </si>
  <si>
    <t>položka zahrnuje:   
- svislá doprava, přemístění, přeložení, manipulace s výkopkem   
- kompletní provedení vykopávky nezapažené i zapažené   
- ošetření výkopiště po celou dobu práce v něm vč. klimatických opatření   
- ztížení vykopávek v blízkosti podzemního vedení, konstrukcí a objektů vč. jejich dočasného zajištění   
- ztížení pod vodou, v okolí výbušnin, ve stísněných prostorech a pod.   
- příplatek za lepivost   
- těžení po vrstvách, pásech a po jiných nutných částech (figurách)   
- čerpání vody vč. čerpacích jímek, potrubí a pohotovostní čerpací soupravy (viz ustanovení k pol. 1151,2)   
- potřebné snížení hladiny podzemní vody   
- těžení a rozpojování jednotlivých balvanů   
- vytahování a nošení výkopku   
- svahování a přesvah. svahů do konečného tvaru, výměna hornin v podloží a v pláni znehodnocené klimatickými vlivy   
- ruční vykopávky, odstranění kořenů a napadávek   
- pažení, vzepření a rozepření vč. přepažování (vyjma štětových stěn)   
- úpravu, ochranu a očištění dna, základové spáry, stěn a svahů   
- odvedení nebo obvedení vody v okolí výkopiště a ve výkopišti   
- třídění výkopku   
- veškeré pomocné konstrukce umožňující provedení vykopávky (příjezdy, sjezdy, nájezdy, lešení, podpěr. konstr., přemostění, zpevněné plochy, zakrytí a pod.)   
- nezahrnuje uložení zeminy (na skládku, do násypu) ani poplatky za skládku, vykazují se v položce č.0141**</t>
  </si>
  <si>
    <t>17120</t>
  </si>
  <si>
    <t>ULOŽENÍ SYPANINY DO NÁSYPŮ A NA SKLÁDKY BEZ ZHUTNĚNÍ</t>
  </si>
  <si>
    <t>dle pol.č. 13173A: 270,0=270,000 [A]</t>
  </si>
  <si>
    <t>položka zahrnuje:   
- kompletní provedení zemní konstrukce do předepsaného tvaru   
- ošetření úložiště po celou dobu práce v něm vč. klimatických opatření   
- ztížení v okolí vedení, konstrukcí a objektů a jejich dočasné zajištění   
- ztížení provádění ve ztížených podmínkách a stísněných prostorech   
- ztížené ukládání sypaniny pod vodu   
- ukládání po vrstvách a po jiných nutných částech (figurách) vč. dosypávek   
- spouštění a nošení materiálu   
- úprava, očištění a ochrana podloží a svahů   
- svahování, uzavírání povrchů svahů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</t>
  </si>
  <si>
    <t>17581</t>
  </si>
  <si>
    <t>OBSYP POTRUBÍ A OBJEKTŮ Z NAKUPOVANÝCH MATERIÁLŮ</t>
  </si>
  <si>
    <t>5,3*13,0=68,900 [A]</t>
  </si>
  <si>
    <t>položka zahrnuje:   
- kompletní provedení zemní konstrukce včetně nákupu a dopravy materiálu dle zadávací dokumentace   
- úprava  ukládaného  materiálu  vlhčením,  tříděním,  promícháním  nebo  vysoušením,  příp. jiné úpravy za účelem zlepšení jeho  mech. vlastností   
- hutnění i různé míry hutnění    
- ošetření úložiště po celou dobu práce v něm vč. klimatických opatření   
- ztížení v okolí vedení, konstrukcí a objektů a jejich dočasné zajištění   
- ztížení provádění vč. hutnění ve ztížených podmínkách a stísněných prostorech   
- ztížené ukládání sypaniny pod vodu   
- ukládání po vrstvách a po jiných nutných částech (figurách) vč. dosypávek   
- spouštění a nošení materiálu   
- výměna částí zemní konstrukce znehodnocené klimatickými vlivy   
- ruční hutnění a výplň jam a prohlubní v podloží   
- úprava, očištění, ochrana a zhutnění podloží   
- svahování, hutnění a uzavírání povrchů svahů   
- zřízení lavic na svazích   
- udržování úložiště a jeho ochrana proti vodě   
- odvedení nebo obvedení vody v okolí úložiště a v úložišti   
- veškeré  pomocné konstrukce umožňující provedení  zemní konstrukce  (příjezdy,  sjezdy,  nájezdy, lešení, podpěrné konstrukce, přemostění, zpevněné plochy, zakrytí a pod.)   
- zemina vytlačená potrubím o DN do 180mm se od kubatury obsypů neodečítá</t>
  </si>
  <si>
    <t>272325</t>
  </si>
  <si>
    <t>ZÁKLADY ZE ŽELEZOBETONU DO C30/37</t>
  </si>
  <si>
    <t>1,1*4,9*0,2=1,078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</si>
  <si>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proudů,</t>
  </si>
  <si>
    <t>272366</t>
  </si>
  <si>
    <t>VÝZTUŽ ZÁKLADŮ Z KARI SÍTÍ</t>
  </si>
  <si>
    <t>12,35kg/m2*6,0m2*1,1/1000=0,082 [A]</t>
  </si>
  <si>
    <t>Položka zahrnuje veškerý materiál, výrobky a polotovary, včetně mimostaveništní a vnitrostaveništní dopravy (rovněž přesuny), včetně naložení a složení, případně s uložením   
- dodání betonářské výztuže v požadované kvalitě, stříhání, řezání, ohýbání a spojování do všech požadovaných tvarů (vč. armakošů) a uložení s požadovaným zajištěním polohy a krytí výztuže betonem,   
- veškeré svary nebo jiné spoje výztuže,   
- pomocné konstrukce a práce pro osazení a upevnění výztuže,   
- zednické výpomoci pro montáž betonářské výztuže,   
- úpravy výztuže pro osazení doplňkových konstrukcí,   
- ochranu výztuže do doby jejího zabetonování,   
- úpravy výztuže pro zřízení železobetonových kloubů, kotevních prvků, závěsných ok a doplňkových konstrukcí,   
- veškerá opatření pro zajištění soudržnosti výztuže a betonu,   
- vodivé propojení výztuže, které je součástí ochrany konstrukce proti vlivům bludných proudů, vyvedení do měřících skříní nebo míst pro měření bludných proudů (vlastní měřící skříně se uvádějí položkami SD 74),   
- povrchovou antikorozní úpravu výztuže,   
- separaci výztuže,   
- osazení měřících zařízení a úpravy pro ně,   
- osazení měřících skříní nebo míst pro měření bludných proudů.</t>
  </si>
  <si>
    <t>Vodorovné konstrukce</t>
  </si>
  <si>
    <t>451312</t>
  </si>
  <si>
    <t>PODKLADNÍ A VÝPLŇOVÉ VRSTVY Z PROSTÉHO BETONU C12/15</t>
  </si>
  <si>
    <t>2*1,2*7,34*0,1=1,762 [A]</t>
  </si>
  <si>
    <t>- dodání  čerstvého  betonu  (betonové  směsi)  požadované  kvality,  jeho  uložení  do požadovaného tvaru při jakékoliv hustotě výztuže, konzistenci čerstvého betonu a způsobu hutnění, ošetření a ochranu betonu,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</t>
  </si>
  <si>
    <t>45131A</t>
  </si>
  <si>
    <t>PODKLADNÍ A VÝPLŇOVÉ VRSTVY Z PROSTÉHO BETONU C20/25</t>
  </si>
  <si>
    <t>pod dlažbu</t>
  </si>
  <si>
    <t>(20,0+18,0)m2*0,1m=3,800 [A]</t>
  </si>
  <si>
    <t>45152</t>
  </si>
  <si>
    <t>PODKLADNÍ A VÝPLŇOVÉ VRSTVY Z KAMENIVA DRCENÉHO</t>
  </si>
  <si>
    <t>výplň vsakovací jímky</t>
  </si>
  <si>
    <t>2,0*0,4*0,4*3,14=1,005 [A]</t>
  </si>
  <si>
    <t>položka zahrnuje dodávku předepsaného kameniva, mimostaveništní a vnitrostaveništní dopravu a jeho uložení   
není-li v zadávací dokumentaci uvedeno jinak, jedná se o nakupovaný materiál</t>
  </si>
  <si>
    <t>465512</t>
  </si>
  <si>
    <t>DLAŽBY Z LOMOVÉHO KAMENE NA MC</t>
  </si>
  <si>
    <t>(20,0+18,0)m2*0,2m=7,600 [A]</t>
  </si>
  <si>
    <t>položka zahrnuje:   
- nutné zemní práce (svahování, úpravu pláně a pod.)   
- zřízení spojovací vrstvy   
- zřízení lože dlažby z cementové malty předepsané kvality a předepsané tloušťky   
- dodávku a položení dlažby z lomového kamene do předepsaného tvaru   
- spárování, těsnění, tmelení a vyplnění spar MC případně s vyklínováním   
- úprava povrchu pro odvedení srážkové vody   
- nezahrnuje podklad pod dlažbu, vykazuje se samostatně položkami SD 45</t>
  </si>
  <si>
    <t>Přidružená stavební výroba</t>
  </si>
  <si>
    <t>711111</t>
  </si>
  <si>
    <t>IZOLACE BĚŽNÝCH KONSTRUKCÍ PROTI ZEMNÍ VLHKOSTI ASFALTOVÝMI NÁTĚRY</t>
  </si>
  <si>
    <t>1x asfaltovým penetračním nátěrem + 2x asfaltový nátěr</t>
  </si>
  <si>
    <t>3*(3,3*4,9+2*2,8*7,14+2*1,2*7,14)=219,870 [A]</t>
  </si>
  <si>
    <t>položka zahrnuje:   
- dodání  předepsaného izolačního materiálu   
- očištění a ošetření podkladu, zadávací dokumentace může zahrnout i případné vyspravení   
- zřízení izolace jako kompletního povlaku, případně komplet. soustavy nebo systému podle příslušného  technolog. předpisu   
- zřízení izolace i jednotlivých vrstev po etapách, včetně pracovních spár a spojů   
- úprava u okrajů, rohů, hran, dilatačních i pracovních spojů, kotev, obrubníků, dilatačních zařízení, odvodnění, otvorů, neizolovaných míst a pod.   
- zajištění odvodnění povrchu izolace, včetně odvodnění nejnižších míst, pokud dokumentace pro zadání stavby nestanoví jinak   
- ochrana izolace do doby zřízení definitivní ochranné vrstvy nebo konstrukce   
- úprava, očištění a ošetření prostoru kolem izolace   
- provedení požadovaných zkoušek   
- nezahrnuje ochranné vrstvy, např. geotextilii</t>
  </si>
  <si>
    <t>711509</t>
  </si>
  <si>
    <t>OCHRANA IZOLACE NA POVRCHU TEXTILIÍ</t>
  </si>
  <si>
    <t>(3,3*4,9+2*2,8*7,14+2*1,2*7,14)=73,290 [A]</t>
  </si>
  <si>
    <t>položka zahrnuje:   
- dodání  předepsaného ochranného materiálu   
- zřízení ochrany izolace</t>
  </si>
  <si>
    <t>89914</t>
  </si>
  <si>
    <t>ŠACHTOVÉ BETONOVÉ SKRUŽE SAMOSTATNÉ</t>
  </si>
  <si>
    <t>VSAKOVACÍ JÍMKA Ř800; h=2000mm</t>
  </si>
  <si>
    <t>- Položka zahrnuje veškerý materiál, výrobky a polotovary, včetně mimostaveništní a vnitrostaveništní dopravy (rovněž přesuny), včetně naložení a složení,případně s uložením.</t>
  </si>
  <si>
    <t>935212</t>
  </si>
  <si>
    <t>PŘÍKOPOVÉ ŽLABY Z BETON TVÁRNIC ŠÍŘ DO 600MM DO BETONU TL 100MM</t>
  </si>
  <si>
    <t>položka zahrnuje:   
- dodávku a uložení příkopových tvárnic předepsaného rozměru a kvality   
- dodání a rozprostření lože z předepsaného materiálu v předepsané kvalitěa v předepsané tloušťce   
- veškerou manipulaci s materiálem, vnitrostaveništní i mimostaveništní dopravu   
- ukončení, patky, spárování   
- měří se v metrech běžných délky osy žlabu</t>
  </si>
  <si>
    <t>9112A1</t>
  </si>
  <si>
    <t>ZÁBRADLÍ MOSTNÍ S VODOR MADLY - DODÁVKA A MONTÁŽ</t>
  </si>
  <si>
    <t>2*7,14=14,280 [A]</t>
  </si>
  <si>
    <t>položka zahrnuje:   
dodání zábradlí včetně předepsané povrchové úpravy   
kotvení sloupků, t.j. kotevní desky, šrouby z nerez oceli, vrty a zálivku, pokud zadávací dokumentace nestanoví jinak   
případné nivelační hmoty pod kotevní desky</t>
  </si>
  <si>
    <t>917223</t>
  </si>
  <si>
    <t>SILNIČNÍ A CHODNÍKOVÉ OBRUBY Z BETONOVÝCH OBRUBNÍKŮ ŠÍŘ 100MM</t>
  </si>
  <si>
    <t>10,6+9,3=19,900 [A]</t>
  </si>
  <si>
    <t>Položka zahrnuje:   
dodání a pokládku betonových obrubníků o rozměrech předepsaných zadávací dokumentací   
betonové lože i boční betonovou opěrku.</t>
  </si>
  <si>
    <t>918115</t>
  </si>
  <si>
    <t>ČELA PROPUSTU Z BETONU DO C 30/37</t>
  </si>
  <si>
    <t>vč. vyznačení letopočtu výstavby</t>
  </si>
  <si>
    <t>2*1,8m2*7,14=25,704 [A]</t>
  </si>
  <si>
    <t>Položka zahrnuje kompletní čelo (základ, dřík, římsu)   
- dodání  čerstvého  betonu  (betonové  směsi)  požadované  kvality,  jeho  uložení  do požadovaného tvaru při jakékoliv hustotě výztuže, konzistenci čerstvého betonu a způsobu hutnění, ošetření a ochranu betonu,   
- dodání a osazení výztuže,   
- případně dokumentací předepsaný kamenný obklad,   
- zhotovení nepropustného, mrazuvzdorného betonu a betonu požadované trvanlivosti a vlastností,   
- užití potřebných přísad a technologií výroby betonu,   
- zřízení pracovních a dilatačních spar, včetně potřebných úprav, výplně, vložek, opracování, očištění a ošetření,   
- bednění  požadovaných  konstr. (i ztracené) s úpravou  dle požadované  kvality povrchu betonu, včetně odbedňovacích a odskružovacích prostředků,   
- podpěrné  konstr. (skruže) a lešení všech druhů pro bednění, uložení čerstvého betonu, výztuže a doplňkových konstr., vč. požadovaných otvorů, ochranných a bezpečnostních opatření a základů těchto konstrukcí a lešení,   
- vytvoření kotevních čel, kapes, nálitků, a sedel,   
- zřízení  všech  požadovaných  otvorů, kapes, výklenků, prostupů, dutin, drážek a pod., vč. ztížení práce a úprav  kolem nich,   
- úpravy pro osazení výztuže, doplňkových konstrukcí a vybavení,   
- úpravy povrchu pro položení požadované izolace, povlaků a nátěrů, případně vyspravení,   
- ztížení práce u kabelových a injektážních trubek a ostatních zařízení osazovaných do betonu,   
- konstrukce betonových kloubů, upevnění kotevních prvků a doplňkových konstrukcí,   
- nátěry zabraňující soudržnost betonu a bednění,   
- výplň, těsnění  a tmelení spar a spojů,   
- opatření  povrchů  betonu  izolací  proti zemní vlhkosti v částech, kde přijdou do styku se zeminou nebo kamenivem,   
- případné zřízení spojovací vrstvy u základů,   
- úpravy pro osazení zařízení ochrany konstrukce proti vlivu bludných proudů.</t>
  </si>
  <si>
    <t>9183E2</t>
  </si>
  <si>
    <t>PROPUSTY Z TRUB DN 800MM ŽELEZOBETONOVÝCH</t>
  </si>
  <si>
    <t>Položka zahrnuje:   
- dodání a položení potrubí z trub z dokumentací předepsaného materiálu a předepsaného průměru   
- případné úpravy trub (zkrácení, šikmé seříznutí)   
Nezahrnuje podkladní vrstvy a obetonování.</t>
  </si>
  <si>
    <t xml:space="preserve">  SO 11-21-02</t>
  </si>
  <si>
    <t>Proupustek v km 57.567 - demolice</t>
  </si>
  <si>
    <t>SO 11-21-02</t>
  </si>
  <si>
    <t>dle pol.č. 13173A: 18,0*1,9=34,200 [A]</t>
  </si>
  <si>
    <t>R015330</t>
  </si>
  <si>
    <t>POPLATKY ZA LIKVIDACŮ ODPADŮ NEKONTAMINOVANÝCH - 17 05 04 KAMENNÁ SUŤ</t>
  </si>
  <si>
    <t>dle pol.č. 96613A: 5,94*2,2=13,068 [A]</t>
  </si>
  <si>
    <t>1. Položka obsahuje:    
– veškeré poplatky provozovateli skládky, recyklační linky nebo jiného zařízení na zpracování nebo likvidaci odpadů související s převzetím, uložením, zpracováním nebo likvidací odpadu    
2. Položka neobsahuje:    
– náklady spojené s dopravou odpadu z místa stavby na místo převzetí provozovatelem skládky, recyklační linky nebo jiného zařízení na zpracování nebo likvidaci odpadů    
3. Způsob měření:    
Tunou se rozumí hmotnost odpadu vytříděného v souladu se zákonem č. 185/2001 Sb., o nakládání s odpady, v platném znění.</t>
  </si>
  <si>
    <t>R015140</t>
  </si>
  <si>
    <t>POPLATKY ZA LIKVIDACI ODPADŮ NEKONTAMINOVANÝCH - 17 01 01 BETON Z DEMOLIC OBJEKTŮ, ZÁKLADŮ TV VČETNĚ DOPRAV VČETNĚ DOPRAVY</t>
  </si>
  <si>
    <t>dle pol.č. 96616A: 10,584*2,5=26,460 [A]  
dle pol.č. 966358: 6,0*0,62t/m=3,720 [B]  
Celkem: A+B=30,180 [C]</t>
  </si>
  <si>
    <t>2,0*1,5*6,0=18,000 [A]</t>
  </si>
  <si>
    <t>dle pol.č. 13173A: 18,0=18,000 [A]</t>
  </si>
  <si>
    <t>9112A3</t>
  </si>
  <si>
    <t>ZÁBRADLÍ MOSTNÍ S VODOR MADLY - DEMONTÁŽ S PŘESUNEM</t>
  </si>
  <si>
    <t>2*3,0=6,000 [A]</t>
  </si>
  <si>
    <t>položka zahrnuje:   
- demontáž a odstranění zařízení   
- jeho odvoz na předepsané místo</t>
  </si>
  <si>
    <t>96613A</t>
  </si>
  <si>
    <t>BOURÁNÍ KONSTRUKCÍ Z KAMENE NA MC - BEZ DOPRAVY</t>
  </si>
  <si>
    <t>(3,4+3,2)*1,0*0,9=5,940 [A]</t>
  </si>
  <si>
    <t>položka zahrnuje:   
- rozbourání konstrukce bez ohledu na použitou technologii   
- veškeré pomocné konstrukce (lešení a pod.)   
- veškerou manipulaci s vybouranou sutí a hmotami, kromě vodorovné dopravy,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</t>
  </si>
  <si>
    <t>96616A</t>
  </si>
  <si>
    <t>BOURÁNÍ KONSTRUKCÍ ZE ŽELEZOBETONU - BEZ DOPRAVY</t>
  </si>
  <si>
    <t>2*0,9*2,3*2,2+0,6*0,6*0,6+1,5*0,2*4,2=10,584 [A]</t>
  </si>
  <si>
    <t>966358</t>
  </si>
  <si>
    <t>BOURÁNÍ PROPUSTŮ Z TRUB DN DO 600MM</t>
  </si>
  <si>
    <t>položka zahrnuje:   
- odstranění trub včetně případného obetonování a lože   
- veškeré pomocné konstrukce (lešení a pod.)   
- veškerou manipulaci s vybouranou sutí a hmotami včetně uložení na skládku. Nezahrnuje poplatek za skládku, který se vykazuje v položce 0141** (s výjimkou malého množství bouraného materiálu, kde je možné poplatek zahrnout do jednotkové ceny bourání – tento fakt musí být uveden v doplňujícím textu k položce)   
- veškeré další práce plynoucí z technologického předpisu a z platných předpisů   
- nezahrnuje bourání čel, vtokových a výtokových jímek, odstranění zábradlí</t>
  </si>
  <si>
    <t xml:space="preserve">  SO 11-21-03</t>
  </si>
  <si>
    <t>Proupustek v km 57.576 - demolice</t>
  </si>
  <si>
    <t>SO 11-21-03</t>
  </si>
  <si>
    <t>dle pol.č. 96613A: 12,24*2,2=26,928 [A]</t>
  </si>
  <si>
    <t>(3,3+3,5)*2,0*0,9=12,240 [A]</t>
  </si>
  <si>
    <t>D.2.3.6</t>
  </si>
  <si>
    <t>Rozvodny vn, nn, osvětlení a dálkové ovládání odpojovačů</t>
  </si>
  <si>
    <t xml:space="preserve">  SO 11-86-01</t>
  </si>
  <si>
    <t>Přípojka NN pro napájení RD</t>
  </si>
  <si>
    <t>SO 11-86-01</t>
  </si>
  <si>
    <t>744165</t>
  </si>
  <si>
    <t>ROZVODNICE NN PRÁZDNÁ S FUNKČNÍ ODOLNOSTÍ PŘI POŽÁRU 510-800 X 910-1500 MM</t>
  </si>
  <si>
    <t>1. Položka obsahuje:  
 – přípravu podkladu pro osazení vč. upevňovacího materiálu  
 – veškerý podružný a pomocný materiál ( včetně můstků, vnitřních propojů-vodičů a pod ), nosnou konstrukci, kotevní a spojovací prvky  
 – provedení zkoušek, dodání předepsaných zkoušek, revizí a atestů  
2. Položka neobsahuje:  
 – přístrojové vybavení ( jističe, stykače apod. )  
3. Způsob měření:  
Udává se počet kusů kompletní konstrukce nebo práce.</t>
  </si>
  <si>
    <t>744634</t>
  </si>
  <si>
    <t>JISTIČ TŘÍPÓLOVÝ (10 KA) OD 25 DO 40 A</t>
  </si>
  <si>
    <t>1. Položka obsahuje:  
 – veškerý spojovací materiál vč. připojovacího vedení  
 – technický popis viz. projektová dokumentace  
2. Položka neobsahuje:  
 X  
3. Způsob měření:  
Udává se počet kusů kompletní konstrukce nebo práce.</t>
  </si>
  <si>
    <t>744O14</t>
  </si>
  <si>
    <t>ELEKTROMĚR</t>
  </si>
  <si>
    <t>744633</t>
  </si>
  <si>
    <t>JISTIČ TŘÍPÓLOVÝ (10 KA) OD 13 DO 20 A</t>
  </si>
  <si>
    <t>744613</t>
  </si>
  <si>
    <t>JISTIČ JEDNOPÓLOVÝ (10 KA) OD 13 DO 20 A</t>
  </si>
  <si>
    <t>742H24</t>
  </si>
  <si>
    <t>KABEL NN ČTYŘ- A PĚTIŽÍLOVÝ AL S PLASTOVOU IZOLACÍ OD 70 DO 120 MM2</t>
  </si>
  <si>
    <t>1. Položka obsahuje:  
 – manipulace a uložení kabelu (do země, chráničky, kanálu, na rošty, na TV a pod.)  
2. Položka neobsahuje:  
 – příchytky, spojky, koncovky, chráničky apod.  
3. Způsob měření:  
Měří se metr délkový.</t>
  </si>
  <si>
    <t>742G12</t>
  </si>
  <si>
    <t>KABEL NN DVOU- A TŘÍŽÍLOVÝ CU S PLASTOVOU IZOLACÍ OD 4 DO 16 MM2</t>
  </si>
  <si>
    <t>742L14</t>
  </si>
  <si>
    <t>UKONČENÍ DVOU AŽ PĚTIŽÍLOVÉHO KABELU V ROZVADĚČI NEBO NA PŘÍSTROJI OD 70 DO 120 MM2</t>
  </si>
  <si>
    <t>1. Položka obsahuje:  
 – všechny práce spojené s úpravou kabelů pro montáž včetně veškerého příslušentsví  
2. Položka neobsahuje:  
 X  
3. Způsob měření:  
Udává se počet kusů kompletní konstrukce nebo práce.</t>
  </si>
  <si>
    <t>742L13</t>
  </si>
  <si>
    <t>UKONČENÍ DVOU AŽ PĚTIŽÍLOVÉHO KABELU V ROZVADĚČI NEBO NA PŘÍSTROJI OD 25 DO 50 MM2</t>
  </si>
  <si>
    <t>742L12</t>
  </si>
  <si>
    <t>UKONČENÍ DVOU AŽ PĚTIŽÍLOVÉHO KABELU V ROZVADĚČI NEBO NA PŘÍSTROJI OD 4 DO 16 MM2</t>
  </si>
  <si>
    <t>702211</t>
  </si>
  <si>
    <t>KABELOVÁ CHRÁNIČKA ZEMNÍ DN DO 100 MM</t>
  </si>
  <si>
    <t>742P13</t>
  </si>
  <si>
    <t>ZATAŽENÍ KABELU DO CHRÁNIČKY - KABEL DO 4 KG/M</t>
  </si>
  <si>
    <t>1. Položka obsahuje:  
 – montáž kabelu o váze do 4 kg/m do chráničky/ kolektoru  
2. Položka neobsahuje:  
 X  
3. Způsob měření:  
Měří se metr délkový.</t>
  </si>
  <si>
    <t>702312</t>
  </si>
  <si>
    <t>ZAKRYTÍ KABELŮ VÝSTRAŽNOU FÓLIÍ ŠÍŘKY PŘES 20 DO 40 CM</t>
  </si>
  <si>
    <t>1. Položka obsahuje:  
 – kompletní montáž, návrh, rozměření, upevnění, začištění, sváření, vrtání, řezání, spojování a pod.   
 – veškerý spojovací a montážní materiál vč. upevňovacího materiálu  
 – sestavení a upevnění konstrukce na stanovišti  
 – pomocné mechanismy  
2. Položka neobsahuje:  
 X  
3. Způsob měření:  
Udává se počet sad, které se skládají z předepsaných dílů, jež tvoří požadovaný celek, za každý započatý měsíc pronájmu.</t>
  </si>
  <si>
    <t>741B11</t>
  </si>
  <si>
    <t>ZEMNÍCÍ TYČ FEZN DÉLKY DO 2 M</t>
  </si>
  <si>
    <t>741911</t>
  </si>
  <si>
    <t>UZEMŇOVACÍ VODIČ V ZEMI FEZN DO 120 MM2</t>
  </si>
  <si>
    <t>1. Položka obsahuje:  
 – přípravu podkladu pro osazení  
 – měření, dělení, spojování, tvarování  
 – ochranný nátěr spojů a při průchodu vodiče nad terén apod. dle příslušných norem  
2. Položka neobsahuje:  
 – zemní práce  
 – ochranu vodiče - chráničky apod.  
3. Způsob měření:  
Měří se metr délkový.</t>
  </si>
  <si>
    <t>741D11</t>
  </si>
  <si>
    <t>HROMOSVODOVÝ VODIČ FEZN NA POVRCHU</t>
  </si>
  <si>
    <t>1. Položka obsahuje:  
 – dělení, spojování  
 – upevnění vč. veškerého příslušenství  
2. Položka neobsahuje:  
 X  
3. Způsob měření:  
Měří se metr délkový.</t>
  </si>
  <si>
    <t>741D12</t>
  </si>
  <si>
    <t>HROMOSVODOVÝ VODIČ FEZN POD POVRCHEM</t>
  </si>
  <si>
    <t>741C05</t>
  </si>
  <si>
    <t>SPOJOVÁNÍ UZEMŇOVACÍCH VODIČŮ</t>
  </si>
  <si>
    <t>1. Položka obsahuje:  
 – tvarování, přípravu spojů  
 – svařování  
 – ochranný nátěr spoje dle příslušných norem  
2. Položka neobsahuje:  
 X  
3. Způsob měření:  
Udává se počet kusů kompletní konstrukce nebo práce.</t>
  </si>
  <si>
    <t>747411</t>
  </si>
  <si>
    <t>MĚŘENÍ ZEMNÍCH ODPORŮ - ZEMNIČE PRVNÍHO NEBO SAMOSTATNÉHO</t>
  </si>
  <si>
    <t>747412</t>
  </si>
  <si>
    <t>MĚŘENÍ ZEMNÍCH ODPORŮ - PŘÍPLATEK K CENĚ ZA KAŽDÝ DALŠÍ ZEMNIČ</t>
  </si>
  <si>
    <t>13283A</t>
  </si>
  <si>
    <t>HLOUBENÍ RÝH ŠÍŘ DO 2M PAŽ I NEPAŽ TŘ. II - BEZ DOPRAVY</t>
  </si>
  <si>
    <t>141733</t>
  </si>
  <si>
    <t>PROTLAČOVÁNÍ POTRUBÍ Z PLAST HMOT DN DO 150MM</t>
  </si>
  <si>
    <t>D.9.8</t>
  </si>
  <si>
    <t>SO 98-98 – Všeobecný objekt</t>
  </si>
  <si>
    <t xml:space="preserve">  SO 98-98</t>
  </si>
  <si>
    <t>Všeobecný objekt</t>
  </si>
  <si>
    <t>SO 98-98</t>
  </si>
  <si>
    <t>Dokumentace stavby</t>
  </si>
  <si>
    <t>VSEOB01</t>
  </si>
  <si>
    <t>Geodetická dokumentace skutečného provedení stavby</t>
  </si>
  <si>
    <t>R-položka</t>
  </si>
  <si>
    <t>Vypracování geodetické části dokumentace skutečného provedení</t>
  </si>
  <si>
    <t>v předepsaném rozsahu a počtu dle VTP a ZTP</t>
  </si>
  <si>
    <t>Položka zahrnuje veškeré činnosti nezbytné k vypracování dokumentace skutečného provedení dle SOD na zhotovení stavby a v rozsahu vyhlášky č. 499/2006 Sb., v platném znění,  a dle požadavků VTP a ZTP. Jedná se o souhrn činností zahrnujících vyhotovení dokumentace skutečného provedení stavby, která mimo jiné zahrnuje geodetické měření, zapracování všech změn během výstavby, geometrické plány pro zápis vlastnických a jiných věcných práv do katastru nemovitostí, výsledné měřící protokoly, aktuální údaje apod.</t>
  </si>
  <si>
    <t>VSEOB02</t>
  </si>
  <si>
    <t>Dokumentace skutečného provedení v listinné formě</t>
  </si>
  <si>
    <t>Vypracování technické části dokumentace skutečného provedení</t>
  </si>
  <si>
    <t>Položka zahrnuje veškeré činnosti nezbytné k vypracování dokumentace skutečného provedení dle SOD na zhotovení stavby a v rozsahu vyhlášky č. 499/2006 Sb. v platném znění a dle požadavků VTP a ZTP.  Jedná se o souhrn činností zahrnujících vyhotovení dokumentace skutečného provedení stavby v předepsaném počtu, která mimo jiné zahrnuje , zapracování všech změn během výstavby, výsledné měřící protokoly, aktuální údaje a dokumenty k zařízení (vlastní SW, knihy kabelových plánů s měřícími protokoly a protokoly o jejich uložení, předpisy pro obsluhu, doklady ověřovacího provozu apod.), závěrečnou zprávu o nakládání s odpady apod</t>
  </si>
  <si>
    <t>VSEOB03</t>
  </si>
  <si>
    <t>Dokumentace skutečného provedení v elektronické formě</t>
  </si>
  <si>
    <t>Vypracování kompletní dokumentace skutečného provedení v elektronické formě.</t>
  </si>
  <si>
    <t>Položka zahrnuje veškeré činnosti nezbytné k vypracování kompletní elketroniké dokumentace skutečného provedení dle SOD na zhotovení stavby a v rozsahu vyhlášky č. 499/2006 Sb. v platném znění a dle požadavků VTP a ZTP.</t>
  </si>
  <si>
    <t>Ostatní</t>
  </si>
  <si>
    <t>VSEOB04</t>
  </si>
  <si>
    <t>Osvědčení o shodě notifikovanou osobou</t>
  </si>
  <si>
    <t>Zajištění vydání osvědčení o shodě notifikovanou osobou</t>
  </si>
  <si>
    <t>Položka zahrnuje veškeré činnosti nezbytné k zajištění vydání platného prohlášení o ověření subsystému notifikovanou osobou ve stádiu realizace podle Směrnice Evropského parlamentu a Rady 2008/57/ES ze dne 17. června 2008 o interoperabilitě železničního systému, ve znění pozdějších předpisů  v souhrnu pro stavební objekty a provozní soubory.   
Položka zahrnuje  všechny nezbytné práce, náklady a zařízení  včetně  všech doprav a pomocného materiálu nutných  pro uskutečnění dané činnosti.</t>
  </si>
  <si>
    <t>VSEOB05</t>
  </si>
  <si>
    <t>Osvědčení o bezpečnosti před uvedením do provozu</t>
  </si>
  <si>
    <t>Zajištění vydání osvědčení o bezpečnosti před uvedením do provozu.</t>
  </si>
  <si>
    <t>Položka zahrnuje veškeré činnosti nezbytné k zajištění vydání zprávy o posouzení bezpečnosti dle prováděcího nařízení Komise (EU) č. 402/2013 ze dne 30. dubna 2013 o společné bezpečnostní metodě pro hodnocení a posuzování rizik a požadavky Drážního úřadu.  
Položka zahrnuje  všechny nezbytné práce, náklady a zařízení  včetně  všech doprav a pomocného materiálu nutných  pro uskutečnění dané činnosti.</t>
  </si>
  <si>
    <t>VSEOB06</t>
  </si>
  <si>
    <t>Exkurze</t>
  </si>
  <si>
    <t>Exkurze dle zákona o zadávání veřejných zakázek</t>
  </si>
  <si>
    <t>Předpoklad 1 exkurze v době realizace stavby</t>
  </si>
  <si>
    <t>Položka zahrnuje veškeré činnosti nezbytné pro zajištění exkurze. Veškerá požadavky na rozsah exkurzí je dán smlouvou o dílo.</t>
  </si>
  <si>
    <t>VSEOB07</t>
  </si>
  <si>
    <t>Nájmy hrazené zhotovitelem stavby</t>
  </si>
  <si>
    <t>popis položky</t>
  </si>
  <si>
    <t>Pronájmy pozemků pro účely stavby v období dle harmonogramu stavby - včetně všech příslušných poplatků vyplývajících z užívání pozemků.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</si>
</sst>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0"/>
      <name val="Arial"/>
      <family val="0"/>
    </font>
    <font>
      <b/>
      <sz val="16"/>
      <color rgb="FFFFFFFF"/>
      <name val="Arial"/>
      <family val="0"/>
    </font>
    <font>
      <b/>
      <sz val="16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6">
    <fill>
      <patternFill/>
    </fill>
    <fill>
      <patternFill patternType="gray125"/>
    </fill>
    <fill>
      <patternFill patternType="solid">
        <fgColor rgb="FFFF5200"/>
        <bgColor indexed="64"/>
      </patternFill>
    </fill>
    <fill>
      <patternFill patternType="solid">
        <fgColor rgb="FFD3D3D3"/>
        <bgColor indexed="64"/>
      </patternFill>
    </fill>
    <fill>
      <patternFill patternType="solid">
        <fgColor rgb="FFFFA500"/>
        <bgColor indexed="64"/>
      </patternFill>
    </fill>
    <fill>
      <patternFill patternType="solid">
        <fgColor rgb="FFADD8E6"/>
        <bgColor indexed="64"/>
      </patternFill>
    </fill>
  </fills>
  <borders count="5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 applyAlignment="1">
      <alignment horizontal="center" vertical="center"/>
    </xf>
    <xf numFmtId="0" fontId="0" fillId="2" borderId="0" xfId="0" applyFill="1"/>
    <xf numFmtId="0" fontId="2" fillId="2" borderId="0" xfId="0" applyFont="1" applyFill="1" applyAlignment="1">
      <alignment horizontal="center" vertical="center"/>
    </xf>
    <xf numFmtId="0" fontId="3" fillId="0" borderId="0" xfId="0" applyFont="1" applyAlignment="1">
      <alignment horizontal="right" vertical="center"/>
    </xf>
    <xf numFmtId="0" fontId="3" fillId="0" borderId="0" xfId="0" applyFont="1" applyAlignment="1">
      <alignment vertical="center" wrapText="1"/>
    </xf>
    <xf numFmtId="0" fontId="0" fillId="0" borderId="0" xfId="0" applyAlignment="1">
      <alignment vertical="center" wrapText="1"/>
    </xf>
    <xf numFmtId="0" fontId="0" fillId="0" borderId="0" xfId="0" applyAlignment="1">
      <alignment horizontal="right" vertical="center"/>
    </xf>
    <xf numFmtId="0" fontId="1" fillId="0" borderId="0" xfId="0" applyFont="1" applyAlignment="1">
      <alignment horizontal="right"/>
    </xf>
    <xf numFmtId="0" fontId="0" fillId="3" borderId="1" xfId="0" applyFill="1" applyBorder="1" applyAlignment="1">
      <alignment horizontal="center"/>
    </xf>
    <xf numFmtId="177" fontId="0" fillId="0" borderId="0" xfId="0" applyNumberFormat="1"/>
    <xf numFmtId="0" fontId="0" fillId="0" borderId="1" xfId="0" applyBorder="1" applyAlignment="1">
      <alignment horizontal="left" vertical="top"/>
    </xf>
    <xf numFmtId="0" fontId="0" fillId="0" borderId="1" xfId="0" applyBorder="1" applyAlignment="1">
      <alignment horizontal="left" vertical="top" wrapText="1"/>
    </xf>
    <xf numFmtId="0" fontId="0" fillId="0" borderId="1" xfId="0" applyBorder="1" applyAlignment="1">
      <alignment horizontal="right" vertical="top"/>
    </xf>
    <xf numFmtId="177" fontId="0" fillId="0" borderId="1" xfId="0" applyNumberFormat="1" applyBorder="1" applyAlignment="1">
      <alignment horizontal="right" vertical="top"/>
    </xf>
    <xf numFmtId="0" fontId="0" fillId="0" borderId="0" xfId="0" applyAlignment="1">
      <alignment vertical="center"/>
    </xf>
    <xf numFmtId="0" fontId="0" fillId="4" borderId="0" xfId="0" applyFill="1"/>
    <xf numFmtId="0" fontId="0" fillId="0" borderId="1" xfId="0" applyBorder="1" applyAlignment="1">
      <alignment horizontal="center" vertical="center"/>
    </xf>
    <xf numFmtId="0" fontId="0" fillId="2" borderId="2" xfId="0" applyFill="1" applyBorder="1"/>
    <xf numFmtId="0" fontId="0" fillId="0" borderId="3" xfId="0" applyBorder="1" applyAlignment="1">
      <alignment vertical="center"/>
    </xf>
    <xf numFmtId="0" fontId="1" fillId="0" borderId="3" xfId="0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4" fillId="0" borderId="0" xfId="0" applyFont="1" applyAlignment="1">
      <alignment vertical="center" wrapText="1"/>
    </xf>
    <xf numFmtId="0" fontId="0" fillId="3" borderId="1" xfId="0" applyFill="1" applyBorder="1" applyAlignment="1">
      <alignment horizontal="center" vertical="center" wrapText="1"/>
    </xf>
    <xf numFmtId="0" fontId="0" fillId="4" borderId="2" xfId="0" applyFill="1" applyBorder="1"/>
    <xf numFmtId="0" fontId="4" fillId="0" borderId="2" xfId="0" applyFont="1" applyBorder="1" applyAlignment="1">
      <alignment vertical="center"/>
    </xf>
    <xf numFmtId="0" fontId="4" fillId="0" borderId="2" xfId="0" applyFont="1" applyBorder="1" applyAlignment="1">
      <alignment vertical="center" wrapText="1"/>
    </xf>
    <xf numFmtId="0" fontId="4" fillId="0" borderId="0" xfId="0" applyFont="1" applyAlignment="1">
      <alignment horizontal="right" vertical="center"/>
    </xf>
    <xf numFmtId="0" fontId="1" fillId="0" borderId="4" xfId="0" applyFont="1" applyBorder="1" applyAlignment="1">
      <alignment horizontal="right" vertical="top"/>
    </xf>
    <xf numFmtId="177" fontId="0" fillId="0" borderId="4" xfId="0" applyNumberFormat="1" applyBorder="1" applyAlignment="1">
      <alignment horizontal="center" vertical="top"/>
    </xf>
    <xf numFmtId="0" fontId="1" fillId="0" borderId="4" xfId="0" applyFont="1" applyBorder="1" applyAlignment="1">
      <alignment wrapText="1"/>
    </xf>
    <xf numFmtId="0" fontId="1" fillId="0" borderId="0" xfId="0" applyFont="1" applyAlignment="1">
      <alignment horizontal="right" vertical="top"/>
    </xf>
    <xf numFmtId="177" fontId="0" fillId="0" borderId="0" xfId="0" applyNumberFormat="1" applyAlignment="1">
      <alignment horizontal="center" vertical="top"/>
    </xf>
    <xf numFmtId="0" fontId="1" fillId="0" borderId="0" xfId="0" applyFont="1" applyAlignment="1">
      <alignment wrapText="1"/>
    </xf>
    <xf numFmtId="0" fontId="0" fillId="0" borderId="0" xfId="0" applyAlignment="1">
      <alignment horizontal="right" vertical="top"/>
    </xf>
    <xf numFmtId="0" fontId="0" fillId="0" borderId="0" xfId="0" applyAlignment="1">
      <alignment vertical="top"/>
    </xf>
    <xf numFmtId="0" fontId="0" fillId="0" borderId="0" xfId="0" applyAlignment="1">
      <alignment horizontal="center" vertical="top"/>
    </xf>
    <xf numFmtId="178" fontId="0" fillId="0" borderId="0" xfId="0" applyNumberFormat="1" applyAlignment="1">
      <alignment horizontal="center" vertical="top"/>
    </xf>
    <xf numFmtId="177" fontId="0" fillId="5" borderId="0" xfId="0" applyNumberFormat="1" applyFill="1" applyAlignment="1" applyProtection="1">
      <alignment horizontal="center" vertical="top"/>
      <protection locked="0"/>
    </xf>
    <xf numFmtId="0" fontId="0" fillId="0" borderId="0" xfId="0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177" fontId="0" fillId="0" borderId="1" xfId="0" applyNumberFormat="1" applyBorder="1" applyAlignment="1">
      <alignment horizontal="center" vertic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styles" Target="styles.xml" /><Relationship Id="rId11" Type="http://schemas.openxmlformats.org/officeDocument/2006/relationships/sharedStrings" Target="sharedStrings.xml" /><Relationship Id="rId12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7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8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_rels/drawing9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704850</xdr:colOff>
      <xdr:row>3</xdr:row>
      <xdr:rowOff>180975</xdr:rowOff>
    </xdr:from>
    <xdr:to>
      <xdr:col>5</xdr:col>
      <xdr:colOff>866775</xdr:colOff>
      <xdr:row>3</xdr:row>
      <xdr:rowOff>323850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1010900" y="1323975"/>
          <a:ext cx="161925" cy="152400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0</xdr:col>
      <xdr:colOff>0</xdr:colOff>
      <xdr:row>0</xdr:row>
      <xdr:rowOff>0</xdr:rowOff>
    </xdr:from>
    <xdr:to>
      <xdr:col>0</xdr:col>
      <xdr:colOff>1657350</xdr:colOff>
      <xdr:row>3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0" y="0"/>
          <a:ext cx="1657350" cy="114300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228600</xdr:colOff>
      <xdr:row>2</xdr:row>
      <xdr:rowOff>123825</xdr:rowOff>
    </xdr:from>
    <xdr:to>
      <xdr:col>13</xdr:col>
      <xdr:colOff>381000</xdr:colOff>
      <xdr:row>2</xdr:row>
      <xdr:rowOff>266700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3706475" y="828675"/>
          <a:ext cx="152400" cy="142875"/>
        </a:xfrm>
        <a:prstGeom prst="rect">
          <a:avLst/>
        </a:prstGeom>
        <a:noFill/>
        <a:ln w="9525" cmpd="sng">
          <a:noFill/>
        </a:ln>
      </xdr:spPr>
    </xdr:pic>
    <xdr:clientData/>
  </xdr:twoCellAnchor>
  <xdr:twoCellAnchor>
    <xdr:from>
      <xdr:col>2</xdr:col>
      <xdr:colOff>0</xdr:colOff>
      <xdr:row>0</xdr:row>
      <xdr:rowOff>0</xdr:rowOff>
    </xdr:from>
    <xdr:to>
      <xdr:col>3</xdr:col>
      <xdr:colOff>0</xdr:colOff>
      <xdr:row>2</xdr:row>
      <xdr:rowOff>0</xdr:rowOff>
    </xdr:to>
    <xdr:pic>
      <xdr:nvPicPr>
        <xdr:cNvPr id="2" name="Picture 2" descr="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xfrm>
          <a:off x="781050" y="0"/>
          <a:ext cx="981075" cy="704850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3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  <col min="6" max="6" width="30.7142857142857" customWidth="1"/>
  </cols>
  <sheetData>
    <row r="1" spans="1:6" ht="57" customHeight="1">
      <c r="B1" s="3" t="s">
        <v>1</v>
      </c>
      <c s="2"/>
      <c s="2"/>
      <c s="2"/>
      <c s="2"/>
    </row>
    <row r="2" spans="2:6" ht="20" customHeight="1">
      <c r="B2" s="2"/>
      <c s="2"/>
      <c s="2"/>
      <c s="2"/>
      <c s="2"/>
    </row>
    <row r="3" spans="2:6" ht="12.75" customHeight="1">
      <c r="B3" s="2"/>
      <c s="2"/>
      <c s="2"/>
      <c s="2"/>
      <c s="2"/>
    </row>
    <row r="4" spans="1:6" ht="40" customHeight="1">
      <c r="A4" s="4" t="s">
        <v>2</v>
      </c>
      <c s="5" t="s">
        <v>3</v>
      </c>
      <c r="F4" s="1" t="s">
        <v>0</v>
      </c>
    </row>
    <row r="5" spans="1:2" ht="30" customHeight="1">
      <c r="A5" s="7" t="s">
        <v>4</v>
      </c>
      <c s="6" t="s">
        <v>5</v>
      </c>
    </row>
    <row r="6" spans="2:3" ht="12.75" customHeight="1">
      <c r="B6" s="8" t="s">
        <v>6</v>
      </c>
      <c s="10">
        <f>0+C10+C12+C14+C16+C20+C22</f>
      </c>
    </row>
    <row r="7" spans="2:3" ht="12.75" customHeight="1">
      <c r="B7" s="8" t="s">
        <v>7</v>
      </c>
      <c s="10">
        <f>0+E10+E12+E14+E16+E20+E22</f>
      </c>
    </row>
    <row r="9" spans="1:6" ht="12.75" customHeight="1">
      <c r="A9" s="9" t="s">
        <v>8</v>
      </c>
      <c s="9" t="s">
        <v>9</v>
      </c>
      <c s="9" t="s">
        <v>10</v>
      </c>
      <c s="9" t="s">
        <v>11</v>
      </c>
      <c s="9" t="s">
        <v>12</v>
      </c>
      <c s="9" t="s">
        <v>13</v>
      </c>
    </row>
    <row r="10" spans="1:6" ht="12.75">
      <c r="A10" s="11" t="s">
        <v>14</v>
      </c>
      <c s="12" t="s">
        <v>15</v>
      </c>
      <c s="14">
        <f>0+C11</f>
      </c>
      <c s="14">
        <f>C10*0.21</f>
      </c>
      <c s="14">
        <f>0+E11</f>
      </c>
      <c s="13">
        <f>0+F11</f>
      </c>
    </row>
    <row r="11" spans="1:6" ht="12.75">
      <c r="A11" s="11" t="s">
        <v>16</v>
      </c>
      <c s="12" t="s">
        <v>17</v>
      </c>
      <c s="14">
        <f>'PS 11-01-31'!K8+'PS 11-01-31'!M8</f>
      </c>
      <c s="14">
        <f>C11*0.21</f>
      </c>
      <c s="14">
        <f>C11+D11</f>
      </c>
      <c s="13">
        <f>'PS 11-01-31'!T7</f>
      </c>
    </row>
    <row r="12" spans="1:6" ht="12.75">
      <c r="A12" s="11" t="s">
        <v>268</v>
      </c>
      <c s="12" t="s">
        <v>269</v>
      </c>
      <c s="14">
        <f>0+C13</f>
      </c>
      <c s="14">
        <f>C12*0.21</f>
      </c>
      <c s="14">
        <f>0+E13</f>
      </c>
      <c s="13">
        <f>0+F13</f>
      </c>
    </row>
    <row r="13" spans="1:6" ht="12.75">
      <c r="A13" s="11" t="s">
        <v>270</v>
      </c>
      <c s="12" t="s">
        <v>269</v>
      </c>
      <c s="14">
        <f>'SO 11-00-01'!K8+'SO 11-00-01'!M8</f>
      </c>
      <c s="14">
        <f>C13*0.21</f>
      </c>
      <c s="14">
        <f>C13+D13</f>
      </c>
      <c s="13">
        <f>'SO 11-00-01'!T7</f>
      </c>
    </row>
    <row r="14" spans="1:6" ht="12.75">
      <c r="A14" s="11" t="s">
        <v>407</v>
      </c>
      <c s="12" t="s">
        <v>408</v>
      </c>
      <c s="14">
        <f>0+C15</f>
      </c>
      <c s="14">
        <f>C14*0.21</f>
      </c>
      <c s="14">
        <f>0+E15</f>
      </c>
      <c s="13">
        <f>0+F15</f>
      </c>
    </row>
    <row r="15" spans="1:6" ht="12.75">
      <c r="A15" s="11" t="s">
        <v>409</v>
      </c>
      <c s="12" t="s">
        <v>410</v>
      </c>
      <c s="14">
        <f>'SO 11-13-01'!K8+'SO 11-13-01'!M8</f>
      </c>
      <c s="14">
        <f>C15*0.21</f>
      </c>
      <c s="14">
        <f>C15+D15</f>
      </c>
      <c s="13">
        <f>'SO 11-13-01'!T7</f>
      </c>
    </row>
    <row r="16" spans="1:6" ht="12.75">
      <c r="A16" s="11" t="s">
        <v>492</v>
      </c>
      <c s="12" t="s">
        <v>493</v>
      </c>
      <c s="14">
        <f>0+C17+C18+C19</f>
      </c>
      <c s="14">
        <f>C16*0.21</f>
      </c>
      <c s="14">
        <f>0+E17+E18+E19</f>
      </c>
      <c s="13">
        <f>0+F17+F18+F19</f>
      </c>
    </row>
    <row r="17" spans="1:6" ht="12.75">
      <c r="A17" s="11" t="s">
        <v>494</v>
      </c>
      <c s="12" t="s">
        <v>495</v>
      </c>
      <c s="14">
        <f>'SO 11-21-01'!K8+'SO 11-21-01'!M8</f>
      </c>
      <c s="14">
        <f>C17*0.21</f>
      </c>
      <c s="14">
        <f>C17+D17</f>
      </c>
      <c s="13">
        <f>'SO 11-21-01'!T7</f>
      </c>
    </row>
    <row r="18" spans="1:6" ht="12.75">
      <c r="A18" s="11" t="s">
        <v>574</v>
      </c>
      <c s="12" t="s">
        <v>575</v>
      </c>
      <c s="14">
        <f>'SO 11-21-02'!K8+'SO 11-21-02'!M8</f>
      </c>
      <c s="14">
        <f>C18*0.21</f>
      </c>
      <c s="14">
        <f>C18+D18</f>
      </c>
      <c s="13">
        <f>'SO 11-21-02'!T7</f>
      </c>
    </row>
    <row r="19" spans="1:6" ht="12.75">
      <c r="A19" s="11" t="s">
        <v>601</v>
      </c>
      <c s="12" t="s">
        <v>602</v>
      </c>
      <c s="14">
        <f>'SO 11-21-03'!K8+'SO 11-21-03'!M8</f>
      </c>
      <c s="14">
        <f>C19*0.21</f>
      </c>
      <c s="14">
        <f>C19+D19</f>
      </c>
      <c s="13">
        <f>'SO 11-21-03'!T7</f>
      </c>
    </row>
    <row r="20" spans="1:6" ht="12.75">
      <c r="A20" s="11" t="s">
        <v>606</v>
      </c>
      <c s="12" t="s">
        <v>607</v>
      </c>
      <c s="14">
        <f>0+C21</f>
      </c>
      <c s="14">
        <f>C20*0.21</f>
      </c>
      <c s="14">
        <f>0+E21</f>
      </c>
      <c s="13">
        <f>0+F21</f>
      </c>
    </row>
    <row r="21" spans="1:6" ht="12.75">
      <c r="A21" s="11" t="s">
        <v>608</v>
      </c>
      <c s="12" t="s">
        <v>609</v>
      </c>
      <c s="14">
        <f>'SO 11-86-01'!K8+'SO 11-86-01'!M8</f>
      </c>
      <c s="14">
        <f>C21*0.21</f>
      </c>
      <c s="14">
        <f>C21+D21</f>
      </c>
      <c s="13">
        <f>'SO 11-86-01'!T7</f>
      </c>
    </row>
    <row r="22" spans="1:6" ht="12.75">
      <c r="A22" s="11" t="s">
        <v>664</v>
      </c>
      <c s="12" t="s">
        <v>665</v>
      </c>
      <c s="14">
        <f>0+C23</f>
      </c>
      <c s="14">
        <f>C22*0.21</f>
      </c>
      <c s="14">
        <f>0+E23</f>
      </c>
      <c s="13">
        <f>0+F23</f>
      </c>
    </row>
    <row r="23" spans="1:6" ht="12.75">
      <c r="A23" s="11" t="s">
        <v>666</v>
      </c>
      <c s="12" t="s">
        <v>667</v>
      </c>
      <c s="14">
        <f>'SO 98-98'!K8+'SO 98-98'!M8</f>
      </c>
      <c s="14">
        <f>C23*0.21</f>
      </c>
      <c s="14">
        <f>C23+D23</f>
      </c>
      <c s="13">
        <f>'SO 98-98'!T7</f>
      </c>
    </row>
  </sheetData>
  <sheetProtection password="923D" sheet="1" objects="1" scenarios="1"/>
  <mergeCells count="4">
    <mergeCell ref="A1:A3"/>
    <mergeCell ref="B1:B3"/>
    <mergeCell ref="B4:E4"/>
    <mergeCell ref="B5:E5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T219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14</v>
      </c>
      <c s="41">
        <f>Rekapitulace!C10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14</v>
      </c>
      <c r="E4" s="26" t="s">
        <v>15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COUNTIFS(L8:L216,"=0",A8:A216,"P")+COUNTIFS(L8:L216,"",A8:A216,"P")+SUM(Q8:Q216)</f>
      </c>
    </row>
    <row r="8" spans="1:13" ht="12.75">
      <c r="A8" t="s">
        <v>44</v>
      </c>
      <c r="C8" s="28" t="s">
        <v>45</v>
      </c>
      <c r="E8" s="30" t="s">
        <v>17</v>
      </c>
      <c r="J8" s="29">
        <f>0+J9+J14+J111</f>
      </c>
      <c s="29">
        <f>0+K9+K14+K111</f>
      </c>
      <c s="29">
        <f>0+L9+L14+L111</f>
      </c>
      <c s="29">
        <f>0+M9+M14+M111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12.75">
      <c r="A10" t="s">
        <v>49</v>
      </c>
      <c s="34" t="s">
        <v>50</v>
      </c>
      <c s="34" t="s">
        <v>51</v>
      </c>
      <c s="35" t="s">
        <v>52</v>
      </c>
      <c s="6" t="s">
        <v>53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(M10*0)/100</f>
      </c>
      <c t="s">
        <v>47</v>
      </c>
    </row>
    <row r="11" spans="1:5" ht="12.75">
      <c r="A11" s="35" t="s">
        <v>56</v>
      </c>
      <c r="E11" s="39" t="s">
        <v>57</v>
      </c>
    </row>
    <row r="12" spans="1:5" ht="12.75">
      <c r="A12" s="35" t="s">
        <v>58</v>
      </c>
      <c r="E12" s="40" t="s">
        <v>52</v>
      </c>
    </row>
    <row r="13" spans="1:5" ht="25.5">
      <c r="A13" t="s">
        <v>59</v>
      </c>
      <c r="E13" s="39" t="s">
        <v>60</v>
      </c>
    </row>
    <row r="14" spans="1:13" ht="12.75">
      <c r="A14" t="s">
        <v>46</v>
      </c>
      <c r="C14" s="31" t="s">
        <v>61</v>
      </c>
      <c r="E14" s="33" t="s">
        <v>62</v>
      </c>
      <c r="J14" s="32">
        <f>0</f>
      </c>
      <c s="32">
        <f>0</f>
      </c>
      <c s="32">
        <f>0+L15+L19+L23+L27+L31+L35+L39+L43+L47+L51+L55+L59+L63+L67+L71+L75+L79+L83+L87+L91+L95+L99+L103+L107</f>
      </c>
      <c s="32">
        <f>0+M15+M19+M23+M27+M31+M35+M39+M43+M47+M51+M55+M59+M63+M67+M71+M75+M79+M83+M87+M91+M95+M99+M103+M107</f>
      </c>
    </row>
    <row r="15" spans="1:16" ht="12.75">
      <c r="A15" t="s">
        <v>49</v>
      </c>
      <c s="34" t="s">
        <v>63</v>
      </c>
      <c s="34" t="s">
        <v>64</v>
      </c>
      <c s="35" t="s">
        <v>52</v>
      </c>
      <c s="6" t="s">
        <v>65</v>
      </c>
      <c s="36" t="s">
        <v>66</v>
      </c>
      <c s="37">
        <v>400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52</v>
      </c>
    </row>
    <row r="17" spans="1:5" ht="12.75">
      <c r="A17" s="35" t="s">
        <v>58</v>
      </c>
      <c r="E17" s="40" t="s">
        <v>52</v>
      </c>
    </row>
    <row r="18" spans="1:5" ht="38.25">
      <c r="A18" t="s">
        <v>59</v>
      </c>
      <c r="E18" s="39" t="s">
        <v>68</v>
      </c>
    </row>
    <row r="19" spans="1:16" ht="12.75">
      <c r="A19" t="s">
        <v>49</v>
      </c>
      <c s="34" t="s">
        <v>27</v>
      </c>
      <c s="34" t="s">
        <v>69</v>
      </c>
      <c s="35" t="s">
        <v>52</v>
      </c>
      <c s="6" t="s">
        <v>70</v>
      </c>
      <c s="36" t="s">
        <v>71</v>
      </c>
      <c s="37">
        <v>50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58</v>
      </c>
      <c r="E21" s="40" t="s">
        <v>52</v>
      </c>
    </row>
    <row r="22" spans="1:5" ht="369.75">
      <c r="A22" t="s">
        <v>59</v>
      </c>
      <c r="E22" s="39" t="s">
        <v>72</v>
      </c>
    </row>
    <row r="23" spans="1:16" ht="12.75">
      <c r="A23" t="s">
        <v>49</v>
      </c>
      <c s="34" t="s">
        <v>26</v>
      </c>
      <c s="34" t="s">
        <v>73</v>
      </c>
      <c s="35" t="s">
        <v>52</v>
      </c>
      <c s="6" t="s">
        <v>74</v>
      </c>
      <c s="36" t="s">
        <v>71</v>
      </c>
      <c s="37">
        <v>120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58</v>
      </c>
      <c r="E25" s="40" t="s">
        <v>52</v>
      </c>
    </row>
    <row r="26" spans="1:5" ht="229.5">
      <c r="A26" t="s">
        <v>59</v>
      </c>
      <c r="E26" s="39" t="s">
        <v>75</v>
      </c>
    </row>
    <row r="27" spans="1:16" ht="12.75">
      <c r="A27" t="s">
        <v>49</v>
      </c>
      <c s="34" t="s">
        <v>76</v>
      </c>
      <c s="34" t="s">
        <v>77</v>
      </c>
      <c s="35" t="s">
        <v>52</v>
      </c>
      <c s="6" t="s">
        <v>78</v>
      </c>
      <c s="36" t="s">
        <v>71</v>
      </c>
      <c s="37">
        <v>60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52</v>
      </c>
    </row>
    <row r="30" spans="1:5" ht="318.75">
      <c r="A30" t="s">
        <v>59</v>
      </c>
      <c r="E30" s="39" t="s">
        <v>79</v>
      </c>
    </row>
    <row r="31" spans="1:16" ht="12.75">
      <c r="A31" t="s">
        <v>49</v>
      </c>
      <c s="34" t="s">
        <v>80</v>
      </c>
      <c s="34" t="s">
        <v>81</v>
      </c>
      <c s="35" t="s">
        <v>52</v>
      </c>
      <c s="6" t="s">
        <v>82</v>
      </c>
      <c s="36" t="s">
        <v>71</v>
      </c>
      <c s="37">
        <v>60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52</v>
      </c>
    </row>
    <row r="33" spans="1:5" ht="12.75">
      <c r="A33" s="35" t="s">
        <v>58</v>
      </c>
      <c r="E33" s="40" t="s">
        <v>52</v>
      </c>
    </row>
    <row r="34" spans="1:5" ht="318.75">
      <c r="A34" t="s">
        <v>59</v>
      </c>
      <c r="E34" s="39" t="s">
        <v>79</v>
      </c>
    </row>
    <row r="35" spans="1:16" ht="12.75">
      <c r="A35" t="s">
        <v>49</v>
      </c>
      <c s="34" t="s">
        <v>83</v>
      </c>
      <c s="34" t="s">
        <v>84</v>
      </c>
      <c s="35" t="s">
        <v>52</v>
      </c>
      <c s="6" t="s">
        <v>85</v>
      </c>
      <c s="36" t="s">
        <v>86</v>
      </c>
      <c s="37">
        <v>15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52</v>
      </c>
    </row>
    <row r="37" spans="1:5" ht="12.75">
      <c r="A37" s="35" t="s">
        <v>58</v>
      </c>
      <c r="E37" s="40" t="s">
        <v>52</v>
      </c>
    </row>
    <row r="38" spans="1:5" ht="76.5">
      <c r="A38" t="s">
        <v>59</v>
      </c>
      <c r="E38" s="39" t="s">
        <v>87</v>
      </c>
    </row>
    <row r="39" spans="1:16" ht="12.75">
      <c r="A39" t="s">
        <v>49</v>
      </c>
      <c s="34" t="s">
        <v>88</v>
      </c>
      <c s="34" t="s">
        <v>89</v>
      </c>
      <c s="35" t="s">
        <v>52</v>
      </c>
      <c s="6" t="s">
        <v>90</v>
      </c>
      <c s="36" t="s">
        <v>86</v>
      </c>
      <c s="37">
        <v>5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52</v>
      </c>
    </row>
    <row r="41" spans="1:5" ht="12.75">
      <c r="A41" s="35" t="s">
        <v>58</v>
      </c>
      <c r="E41" s="40" t="s">
        <v>52</v>
      </c>
    </row>
    <row r="42" spans="1:5" ht="102">
      <c r="A42" t="s">
        <v>59</v>
      </c>
      <c r="E42" s="39" t="s">
        <v>91</v>
      </c>
    </row>
    <row r="43" spans="1:16" ht="12.75">
      <c r="A43" t="s">
        <v>49</v>
      </c>
      <c s="34" t="s">
        <v>92</v>
      </c>
      <c s="34" t="s">
        <v>93</v>
      </c>
      <c s="35" t="s">
        <v>52</v>
      </c>
      <c s="6" t="s">
        <v>94</v>
      </c>
      <c s="36" t="s">
        <v>95</v>
      </c>
      <c s="37">
        <v>20</v>
      </c>
      <c s="36">
        <v>0</v>
      </c>
      <c s="36">
        <f>ROUND(G43*H43,6)</f>
      </c>
      <c r="L43" s="38">
        <v>0</v>
      </c>
      <c s="32">
        <f>ROUND(ROUND(L43,2)*ROUND(G43,3),2)</f>
      </c>
      <c s="36" t="s">
        <v>67</v>
      </c>
      <c>
        <f>(M43*21)/100</f>
      </c>
      <c t="s">
        <v>27</v>
      </c>
    </row>
    <row r="44" spans="1:5" ht="12.75">
      <c r="A44" s="35" t="s">
        <v>56</v>
      </c>
      <c r="E44" s="39" t="s">
        <v>52</v>
      </c>
    </row>
    <row r="45" spans="1:5" ht="12.75">
      <c r="A45" s="35" t="s">
        <v>58</v>
      </c>
      <c r="E45" s="40" t="s">
        <v>52</v>
      </c>
    </row>
    <row r="46" spans="1:5" ht="25.5">
      <c r="A46" t="s">
        <v>59</v>
      </c>
      <c r="E46" s="39" t="s">
        <v>96</v>
      </c>
    </row>
    <row r="47" spans="1:16" ht="12.75">
      <c r="A47" t="s">
        <v>49</v>
      </c>
      <c s="34" t="s">
        <v>61</v>
      </c>
      <c s="34" t="s">
        <v>97</v>
      </c>
      <c s="35" t="s">
        <v>52</v>
      </c>
      <c s="6" t="s">
        <v>98</v>
      </c>
      <c s="36" t="s">
        <v>95</v>
      </c>
      <c s="37">
        <v>40</v>
      </c>
      <c s="36">
        <v>0</v>
      </c>
      <c s="36">
        <f>ROUND(G47*H47,6)</f>
      </c>
      <c r="L47" s="38">
        <v>0</v>
      </c>
      <c s="32">
        <f>ROUND(ROUND(L47,2)*ROUND(G47,3),2)</f>
      </c>
      <c s="36" t="s">
        <v>67</v>
      </c>
      <c>
        <f>(M47*21)/100</f>
      </c>
      <c t="s">
        <v>27</v>
      </c>
    </row>
    <row r="48" spans="1:5" ht="12.75">
      <c r="A48" s="35" t="s">
        <v>56</v>
      </c>
      <c r="E48" s="39" t="s">
        <v>52</v>
      </c>
    </row>
    <row r="49" spans="1:5" ht="12.75">
      <c r="A49" s="35" t="s">
        <v>58</v>
      </c>
      <c r="E49" s="40" t="s">
        <v>52</v>
      </c>
    </row>
    <row r="50" spans="1:5" ht="102">
      <c r="A50" t="s">
        <v>59</v>
      </c>
      <c r="E50" s="39" t="s">
        <v>99</v>
      </c>
    </row>
    <row r="51" spans="1:16" ht="12.75">
      <c r="A51" t="s">
        <v>49</v>
      </c>
      <c s="34" t="s">
        <v>100</v>
      </c>
      <c s="34" t="s">
        <v>101</v>
      </c>
      <c s="35" t="s">
        <v>52</v>
      </c>
      <c s="6" t="s">
        <v>102</v>
      </c>
      <c s="36" t="s">
        <v>86</v>
      </c>
      <c s="37">
        <v>70</v>
      </c>
      <c s="36">
        <v>0</v>
      </c>
      <c s="36">
        <f>ROUND(G51*H51,6)</f>
      </c>
      <c r="L51" s="38">
        <v>0</v>
      </c>
      <c s="32">
        <f>ROUND(ROUND(L51,2)*ROUND(G51,3),2)</f>
      </c>
      <c s="36" t="s">
        <v>67</v>
      </c>
      <c>
        <f>(M51*21)/100</f>
      </c>
      <c t="s">
        <v>27</v>
      </c>
    </row>
    <row r="52" spans="1:5" ht="12.75">
      <c r="A52" s="35" t="s">
        <v>56</v>
      </c>
      <c r="E52" s="39" t="s">
        <v>52</v>
      </c>
    </row>
    <row r="53" spans="1:5" ht="12.75">
      <c r="A53" s="35" t="s">
        <v>58</v>
      </c>
      <c r="E53" s="40" t="s">
        <v>52</v>
      </c>
    </row>
    <row r="54" spans="1:5" ht="76.5">
      <c r="A54" t="s">
        <v>59</v>
      </c>
      <c r="E54" s="39" t="s">
        <v>103</v>
      </c>
    </row>
    <row r="55" spans="1:16" ht="12.75">
      <c r="A55" t="s">
        <v>49</v>
      </c>
      <c s="34" t="s">
        <v>104</v>
      </c>
      <c s="34" t="s">
        <v>105</v>
      </c>
      <c s="35" t="s">
        <v>52</v>
      </c>
      <c s="6" t="s">
        <v>106</v>
      </c>
      <c s="36" t="s">
        <v>95</v>
      </c>
      <c s="37">
        <v>1350</v>
      </c>
      <c s="36">
        <v>0</v>
      </c>
      <c s="36">
        <f>ROUND(G55*H55,6)</f>
      </c>
      <c r="L55" s="38">
        <v>0</v>
      </c>
      <c s="32">
        <f>ROUND(ROUND(L55,2)*ROUND(G55,3),2)</f>
      </c>
      <c s="36" t="s">
        <v>67</v>
      </c>
      <c>
        <f>(M55*21)/100</f>
      </c>
      <c t="s">
        <v>27</v>
      </c>
    </row>
    <row r="56" spans="1:5" ht="12.75">
      <c r="A56" s="35" t="s">
        <v>56</v>
      </c>
      <c r="E56" s="39" t="s">
        <v>52</v>
      </c>
    </row>
    <row r="57" spans="1:5" ht="12.75">
      <c r="A57" s="35" t="s">
        <v>58</v>
      </c>
      <c r="E57" s="40" t="s">
        <v>52</v>
      </c>
    </row>
    <row r="58" spans="1:5" ht="140.25">
      <c r="A58" t="s">
        <v>59</v>
      </c>
      <c r="E58" s="39" t="s">
        <v>107</v>
      </c>
    </row>
    <row r="59" spans="1:16" ht="12.75">
      <c r="A59" t="s">
        <v>49</v>
      </c>
      <c s="34" t="s">
        <v>108</v>
      </c>
      <c s="34" t="s">
        <v>109</v>
      </c>
      <c s="35" t="s">
        <v>52</v>
      </c>
      <c s="6" t="s">
        <v>110</v>
      </c>
      <c s="36" t="s">
        <v>111</v>
      </c>
      <c s="37">
        <v>11.355</v>
      </c>
      <c s="36">
        <v>0</v>
      </c>
      <c s="36">
        <f>ROUND(G59*H59,6)</f>
      </c>
      <c r="L59" s="38">
        <v>0</v>
      </c>
      <c s="32">
        <f>ROUND(ROUND(L59,2)*ROUND(G59,3),2)</f>
      </c>
      <c s="36" t="s">
        <v>67</v>
      </c>
      <c>
        <f>(M59*21)/100</f>
      </c>
      <c t="s">
        <v>27</v>
      </c>
    </row>
    <row r="60" spans="1:5" ht="12.75">
      <c r="A60" s="35" t="s">
        <v>56</v>
      </c>
      <c r="E60" s="39" t="s">
        <v>52</v>
      </c>
    </row>
    <row r="61" spans="1:5" ht="12.75">
      <c r="A61" s="35" t="s">
        <v>58</v>
      </c>
      <c r="E61" s="40" t="s">
        <v>52</v>
      </c>
    </row>
    <row r="62" spans="1:5" ht="76.5">
      <c r="A62" t="s">
        <v>59</v>
      </c>
      <c r="E62" s="39" t="s">
        <v>112</v>
      </c>
    </row>
    <row r="63" spans="1:16" ht="12.75">
      <c r="A63" t="s">
        <v>49</v>
      </c>
      <c s="34" t="s">
        <v>113</v>
      </c>
      <c s="34" t="s">
        <v>114</v>
      </c>
      <c s="35" t="s">
        <v>52</v>
      </c>
      <c s="6" t="s">
        <v>115</v>
      </c>
      <c s="36" t="s">
        <v>111</v>
      </c>
      <c s="37">
        <v>11.355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52</v>
      </c>
    </row>
    <row r="65" spans="1:5" ht="12.75">
      <c r="A65" s="35" t="s">
        <v>58</v>
      </c>
      <c r="E65" s="40" t="s">
        <v>52</v>
      </c>
    </row>
    <row r="66" spans="1:5" ht="204">
      <c r="A66" t="s">
        <v>59</v>
      </c>
      <c r="E66" s="39" t="s">
        <v>116</v>
      </c>
    </row>
    <row r="67" spans="1:16" ht="12.75">
      <c r="A67" t="s">
        <v>49</v>
      </c>
      <c s="34" t="s">
        <v>117</v>
      </c>
      <c s="34" t="s">
        <v>118</v>
      </c>
      <c s="35" t="s">
        <v>52</v>
      </c>
      <c s="6" t="s">
        <v>119</v>
      </c>
      <c s="36" t="s">
        <v>111</v>
      </c>
      <c s="37">
        <v>20.98</v>
      </c>
      <c s="36">
        <v>0</v>
      </c>
      <c s="36">
        <f>ROUND(G67*H67,6)</f>
      </c>
      <c r="L67" s="38">
        <v>0</v>
      </c>
      <c s="32">
        <f>ROUND(ROUND(L67,2)*ROUND(G67,3),2)</f>
      </c>
      <c s="36" t="s">
        <v>67</v>
      </c>
      <c>
        <f>(M67*21)/100</f>
      </c>
      <c t="s">
        <v>27</v>
      </c>
    </row>
    <row r="68" spans="1:5" ht="12.75">
      <c r="A68" s="35" t="s">
        <v>56</v>
      </c>
      <c r="E68" s="39" t="s">
        <v>52</v>
      </c>
    </row>
    <row r="69" spans="1:5" ht="12.75">
      <c r="A69" s="35" t="s">
        <v>58</v>
      </c>
      <c r="E69" s="40" t="s">
        <v>52</v>
      </c>
    </row>
    <row r="70" spans="1:5" ht="76.5">
      <c r="A70" t="s">
        <v>59</v>
      </c>
      <c r="E70" s="39" t="s">
        <v>112</v>
      </c>
    </row>
    <row r="71" spans="1:16" ht="12.75">
      <c r="A71" t="s">
        <v>49</v>
      </c>
      <c s="34" t="s">
        <v>120</v>
      </c>
      <c s="34" t="s">
        <v>121</v>
      </c>
      <c s="35" t="s">
        <v>52</v>
      </c>
      <c s="6" t="s">
        <v>122</v>
      </c>
      <c s="36" t="s">
        <v>111</v>
      </c>
      <c s="37">
        <v>20.98</v>
      </c>
      <c s="36">
        <v>0</v>
      </c>
      <c s="36">
        <f>ROUND(G71*H71,6)</f>
      </c>
      <c r="L71" s="38">
        <v>0</v>
      </c>
      <c s="32">
        <f>ROUND(ROUND(L71,2)*ROUND(G71,3),2)</f>
      </c>
      <c s="36" t="s">
        <v>67</v>
      </c>
      <c>
        <f>(M71*21)/100</f>
      </c>
      <c t="s">
        <v>27</v>
      </c>
    </row>
    <row r="72" spans="1:5" ht="12.75">
      <c r="A72" s="35" t="s">
        <v>56</v>
      </c>
      <c r="E72" s="39" t="s">
        <v>52</v>
      </c>
    </row>
    <row r="73" spans="1:5" ht="12.75">
      <c r="A73" s="35" t="s">
        <v>58</v>
      </c>
      <c r="E73" s="40" t="s">
        <v>52</v>
      </c>
    </row>
    <row r="74" spans="1:5" ht="204">
      <c r="A74" t="s">
        <v>59</v>
      </c>
      <c r="E74" s="39" t="s">
        <v>123</v>
      </c>
    </row>
    <row r="75" spans="1:16" ht="25.5">
      <c r="A75" t="s">
        <v>49</v>
      </c>
      <c s="34" t="s">
        <v>124</v>
      </c>
      <c s="34" t="s">
        <v>125</v>
      </c>
      <c s="35" t="s">
        <v>52</v>
      </c>
      <c s="6" t="s">
        <v>126</v>
      </c>
      <c s="36" t="s">
        <v>86</v>
      </c>
      <c s="37">
        <v>20</v>
      </c>
      <c s="36">
        <v>0</v>
      </c>
      <c s="36">
        <f>ROUND(G75*H75,6)</f>
      </c>
      <c r="L75" s="38">
        <v>0</v>
      </c>
      <c s="32">
        <f>ROUND(ROUND(L75,2)*ROUND(G75,3),2)</f>
      </c>
      <c s="36" t="s">
        <v>67</v>
      </c>
      <c>
        <f>(M75*21)/100</f>
      </c>
      <c t="s">
        <v>27</v>
      </c>
    </row>
    <row r="76" spans="1:5" ht="12.75">
      <c r="A76" s="35" t="s">
        <v>56</v>
      </c>
      <c r="E76" s="39" t="s">
        <v>52</v>
      </c>
    </row>
    <row r="77" spans="1:5" ht="12.75">
      <c r="A77" s="35" t="s">
        <v>58</v>
      </c>
      <c r="E77" s="40" t="s">
        <v>52</v>
      </c>
    </row>
    <row r="78" spans="1:5" ht="114.75">
      <c r="A78" t="s">
        <v>59</v>
      </c>
      <c r="E78" s="39" t="s">
        <v>127</v>
      </c>
    </row>
    <row r="79" spans="1:16" ht="25.5">
      <c r="A79" t="s">
        <v>49</v>
      </c>
      <c s="34" t="s">
        <v>128</v>
      </c>
      <c s="34" t="s">
        <v>129</v>
      </c>
      <c s="35" t="s">
        <v>52</v>
      </c>
      <c s="6" t="s">
        <v>130</v>
      </c>
      <c s="36" t="s">
        <v>86</v>
      </c>
      <c s="37">
        <v>2</v>
      </c>
      <c s="36">
        <v>0</v>
      </c>
      <c s="36">
        <f>ROUND(G79*H79,6)</f>
      </c>
      <c r="L79" s="38">
        <v>0</v>
      </c>
      <c s="32">
        <f>ROUND(ROUND(L79,2)*ROUND(G79,3),2)</f>
      </c>
      <c s="36" t="s">
        <v>67</v>
      </c>
      <c>
        <f>(M79*21)/100</f>
      </c>
      <c t="s">
        <v>27</v>
      </c>
    </row>
    <row r="80" spans="1:5" ht="12.75">
      <c r="A80" s="35" t="s">
        <v>56</v>
      </c>
      <c r="E80" s="39" t="s">
        <v>52</v>
      </c>
    </row>
    <row r="81" spans="1:5" ht="12.75">
      <c r="A81" s="35" t="s">
        <v>58</v>
      </c>
      <c r="E81" s="40" t="s">
        <v>52</v>
      </c>
    </row>
    <row r="82" spans="1:5" ht="114.75">
      <c r="A82" t="s">
        <v>59</v>
      </c>
      <c r="E82" s="39" t="s">
        <v>127</v>
      </c>
    </row>
    <row r="83" spans="1:16" ht="25.5">
      <c r="A83" t="s">
        <v>49</v>
      </c>
      <c s="34" t="s">
        <v>131</v>
      </c>
      <c s="34" t="s">
        <v>132</v>
      </c>
      <c s="35" t="s">
        <v>52</v>
      </c>
      <c s="6" t="s">
        <v>133</v>
      </c>
      <c s="36" t="s">
        <v>86</v>
      </c>
      <c s="37">
        <v>2</v>
      </c>
      <c s="36">
        <v>0</v>
      </c>
      <c s="36">
        <f>ROUND(G83*H83,6)</f>
      </c>
      <c r="L83" s="38">
        <v>0</v>
      </c>
      <c s="32">
        <f>ROUND(ROUND(L83,2)*ROUND(G83,3),2)</f>
      </c>
      <c s="36" t="s">
        <v>67</v>
      </c>
      <c>
        <f>(M83*21)/100</f>
      </c>
      <c t="s">
        <v>27</v>
      </c>
    </row>
    <row r="84" spans="1:5" ht="12.75">
      <c r="A84" s="35" t="s">
        <v>56</v>
      </c>
      <c r="E84" s="39" t="s">
        <v>52</v>
      </c>
    </row>
    <row r="85" spans="1:5" ht="12.75">
      <c r="A85" s="35" t="s">
        <v>58</v>
      </c>
      <c r="E85" s="40" t="s">
        <v>52</v>
      </c>
    </row>
    <row r="86" spans="1:5" ht="140.25">
      <c r="A86" t="s">
        <v>59</v>
      </c>
      <c r="E86" s="39" t="s">
        <v>134</v>
      </c>
    </row>
    <row r="87" spans="1:16" ht="12.75">
      <c r="A87" t="s">
        <v>49</v>
      </c>
      <c s="34" t="s">
        <v>135</v>
      </c>
      <c s="34" t="s">
        <v>136</v>
      </c>
      <c s="35" t="s">
        <v>52</v>
      </c>
      <c s="6" t="s">
        <v>137</v>
      </c>
      <c s="36" t="s">
        <v>86</v>
      </c>
      <c s="37">
        <v>10</v>
      </c>
      <c s="36">
        <v>0</v>
      </c>
      <c s="36">
        <f>ROUND(G87*H87,6)</f>
      </c>
      <c r="L87" s="38">
        <v>0</v>
      </c>
      <c s="32">
        <f>ROUND(ROUND(L87,2)*ROUND(G87,3),2)</f>
      </c>
      <c s="36" t="s">
        <v>67</v>
      </c>
      <c>
        <f>(M87*21)/100</f>
      </c>
      <c t="s">
        <v>27</v>
      </c>
    </row>
    <row r="88" spans="1:5" ht="12.75">
      <c r="A88" s="35" t="s">
        <v>56</v>
      </c>
      <c r="E88" s="39" t="s">
        <v>52</v>
      </c>
    </row>
    <row r="89" spans="1:5" ht="12.75">
      <c r="A89" s="35" t="s">
        <v>58</v>
      </c>
      <c r="E89" s="40" t="s">
        <v>52</v>
      </c>
    </row>
    <row r="90" spans="1:5" ht="102">
      <c r="A90" t="s">
        <v>59</v>
      </c>
      <c r="E90" s="39" t="s">
        <v>138</v>
      </c>
    </row>
    <row r="91" spans="1:16" ht="12.75">
      <c r="A91" t="s">
        <v>49</v>
      </c>
      <c s="34" t="s">
        <v>139</v>
      </c>
      <c s="34" t="s">
        <v>140</v>
      </c>
      <c s="35" t="s">
        <v>52</v>
      </c>
      <c s="6" t="s">
        <v>141</v>
      </c>
      <c s="36" t="s">
        <v>86</v>
      </c>
      <c s="37">
        <v>8</v>
      </c>
      <c s="36">
        <v>0</v>
      </c>
      <c s="36">
        <f>ROUND(G91*H91,6)</f>
      </c>
      <c r="L91" s="38">
        <v>0</v>
      </c>
      <c s="32">
        <f>ROUND(ROUND(L91,2)*ROUND(G91,3),2)</f>
      </c>
      <c s="36" t="s">
        <v>67</v>
      </c>
      <c>
        <f>(M91*21)/100</f>
      </c>
      <c t="s">
        <v>27</v>
      </c>
    </row>
    <row r="92" spans="1:5" ht="12.75">
      <c r="A92" s="35" t="s">
        <v>56</v>
      </c>
      <c r="E92" s="39" t="s">
        <v>52</v>
      </c>
    </row>
    <row r="93" spans="1:5" ht="12.75">
      <c r="A93" s="35" t="s">
        <v>58</v>
      </c>
      <c r="E93" s="40" t="s">
        <v>52</v>
      </c>
    </row>
    <row r="94" spans="1:5" ht="127.5">
      <c r="A94" t="s">
        <v>59</v>
      </c>
      <c r="E94" s="39" t="s">
        <v>142</v>
      </c>
    </row>
    <row r="95" spans="1:16" ht="12.75">
      <c r="A95" t="s">
        <v>49</v>
      </c>
      <c s="34" t="s">
        <v>143</v>
      </c>
      <c s="34" t="s">
        <v>144</v>
      </c>
      <c s="35" t="s">
        <v>52</v>
      </c>
      <c s="6" t="s">
        <v>145</v>
      </c>
      <c s="36" t="s">
        <v>86</v>
      </c>
      <c s="37">
        <v>2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58</v>
      </c>
      <c r="E97" s="40" t="s">
        <v>52</v>
      </c>
    </row>
    <row r="98" spans="1:5" ht="127.5">
      <c r="A98" t="s">
        <v>59</v>
      </c>
      <c r="E98" s="39" t="s">
        <v>142</v>
      </c>
    </row>
    <row r="99" spans="1:16" ht="12.75">
      <c r="A99" t="s">
        <v>49</v>
      </c>
      <c s="34" t="s">
        <v>146</v>
      </c>
      <c s="34" t="s">
        <v>147</v>
      </c>
      <c s="35" t="s">
        <v>52</v>
      </c>
      <c s="6" t="s">
        <v>148</v>
      </c>
      <c s="36" t="s">
        <v>86</v>
      </c>
      <c s="37">
        <v>7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58</v>
      </c>
      <c r="E101" s="40" t="s">
        <v>52</v>
      </c>
    </row>
    <row r="102" spans="1:5" ht="178.5">
      <c r="A102" t="s">
        <v>59</v>
      </c>
      <c r="E102" s="39" t="s">
        <v>149</v>
      </c>
    </row>
    <row r="103" spans="1:16" ht="12.75">
      <c r="A103" t="s">
        <v>49</v>
      </c>
      <c s="34" t="s">
        <v>150</v>
      </c>
      <c s="34" t="s">
        <v>151</v>
      </c>
      <c s="35" t="s">
        <v>52</v>
      </c>
      <c s="6" t="s">
        <v>152</v>
      </c>
      <c s="36" t="s">
        <v>86</v>
      </c>
      <c s="37">
        <v>3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58</v>
      </c>
      <c r="E105" s="40" t="s">
        <v>52</v>
      </c>
    </row>
    <row r="106" spans="1:5" ht="178.5">
      <c r="A106" t="s">
        <v>59</v>
      </c>
      <c r="E106" s="39" t="s">
        <v>149</v>
      </c>
    </row>
    <row r="107" spans="1:16" ht="12.75">
      <c r="A107" t="s">
        <v>49</v>
      </c>
      <c s="34" t="s">
        <v>153</v>
      </c>
      <c s="34" t="s">
        <v>154</v>
      </c>
      <c s="35" t="s">
        <v>52</v>
      </c>
      <c s="6" t="s">
        <v>155</v>
      </c>
      <c s="36" t="s">
        <v>86</v>
      </c>
      <c s="37">
        <v>10</v>
      </c>
      <c s="36">
        <v>0</v>
      </c>
      <c s="36">
        <f>ROUND(G107*H107,6)</f>
      </c>
      <c r="L107" s="38">
        <v>0</v>
      </c>
      <c s="32">
        <f>ROUND(ROUND(L107,2)*ROUND(G107,3),2)</f>
      </c>
      <c s="36" t="s">
        <v>67</v>
      </c>
      <c>
        <f>(M107*21)/100</f>
      </c>
      <c t="s">
        <v>27</v>
      </c>
    </row>
    <row r="108" spans="1:5" ht="12.75">
      <c r="A108" s="35" t="s">
        <v>56</v>
      </c>
      <c r="E108" s="39" t="s">
        <v>52</v>
      </c>
    </row>
    <row r="109" spans="1:5" ht="12.75">
      <c r="A109" s="35" t="s">
        <v>58</v>
      </c>
      <c r="E109" s="40" t="s">
        <v>52</v>
      </c>
    </row>
    <row r="110" spans="1:5" ht="127.5">
      <c r="A110" t="s">
        <v>59</v>
      </c>
      <c r="E110" s="39" t="s">
        <v>156</v>
      </c>
    </row>
    <row r="111" spans="1:13" ht="12.75">
      <c r="A111" t="s">
        <v>46</v>
      </c>
      <c r="C111" s="31" t="s">
        <v>157</v>
      </c>
      <c r="E111" s="33" t="s">
        <v>158</v>
      </c>
      <c r="J111" s="32">
        <f>0</f>
      </c>
      <c s="32">
        <f>0</f>
      </c>
      <c s="32">
        <f>0+L112+L116+L120+L124+L128+L132+L136+L140+L144+L148+L152+L156+L160+L164+L168+L172+L176+L180+L184+L188+L192+L196+L200+L204+L208+L212+L216</f>
      </c>
      <c s="32">
        <f>0+M112+M116+M120+M124+M128+M132+M136+M140+M144+M148+M152+M156+M160+M164+M168+M172+M176+M180+M184+M188+M192+M196+M200+M204+M208+M212+M216</f>
      </c>
    </row>
    <row r="112" spans="1:16" ht="12.75">
      <c r="A112" t="s">
        <v>49</v>
      </c>
      <c s="34" t="s">
        <v>159</v>
      </c>
      <c s="34" t="s">
        <v>160</v>
      </c>
      <c s="35" t="s">
        <v>52</v>
      </c>
      <c s="6" t="s">
        <v>161</v>
      </c>
      <c s="36" t="s">
        <v>86</v>
      </c>
      <c s="37">
        <v>4</v>
      </c>
      <c s="36">
        <v>0</v>
      </c>
      <c s="36">
        <f>ROUND(G112*H112,6)</f>
      </c>
      <c r="L112" s="38">
        <v>0</v>
      </c>
      <c s="32">
        <f>ROUND(ROUND(L112,2)*ROUND(G112,3),2)</f>
      </c>
      <c s="36" t="s">
        <v>67</v>
      </c>
      <c>
        <f>(M112*21)/100</f>
      </c>
      <c t="s">
        <v>27</v>
      </c>
    </row>
    <row r="113" spans="1:5" ht="12.75">
      <c r="A113" s="35" t="s">
        <v>56</v>
      </c>
      <c r="E113" s="39" t="s">
        <v>52</v>
      </c>
    </row>
    <row r="114" spans="1:5" ht="12.75">
      <c r="A114" s="35" t="s">
        <v>58</v>
      </c>
      <c r="E114" s="40" t="s">
        <v>52</v>
      </c>
    </row>
    <row r="115" spans="1:5" ht="114.75">
      <c r="A115" t="s">
        <v>59</v>
      </c>
      <c r="E115" s="39" t="s">
        <v>162</v>
      </c>
    </row>
    <row r="116" spans="1:16" ht="12.75">
      <c r="A116" t="s">
        <v>49</v>
      </c>
      <c s="34" t="s">
        <v>163</v>
      </c>
      <c s="34" t="s">
        <v>164</v>
      </c>
      <c s="35" t="s">
        <v>52</v>
      </c>
      <c s="6" t="s">
        <v>165</v>
      </c>
      <c s="36" t="s">
        <v>86</v>
      </c>
      <c s="37">
        <v>4</v>
      </c>
      <c s="36">
        <v>0</v>
      </c>
      <c s="36">
        <f>ROUND(G116*H116,6)</f>
      </c>
      <c r="L116" s="38">
        <v>0</v>
      </c>
      <c s="32">
        <f>ROUND(ROUND(L116,2)*ROUND(G116,3),2)</f>
      </c>
      <c s="36" t="s">
        <v>67</v>
      </c>
      <c>
        <f>(M116*21)/100</f>
      </c>
      <c t="s">
        <v>27</v>
      </c>
    </row>
    <row r="117" spans="1:5" ht="12.75">
      <c r="A117" s="35" t="s">
        <v>56</v>
      </c>
      <c r="E117" s="39" t="s">
        <v>52</v>
      </c>
    </row>
    <row r="118" spans="1:5" ht="12.75">
      <c r="A118" s="35" t="s">
        <v>58</v>
      </c>
      <c r="E118" s="40" t="s">
        <v>52</v>
      </c>
    </row>
    <row r="119" spans="1:5" ht="127.5">
      <c r="A119" t="s">
        <v>59</v>
      </c>
      <c r="E119" s="39" t="s">
        <v>166</v>
      </c>
    </row>
    <row r="120" spans="1:16" ht="12.75">
      <c r="A120" t="s">
        <v>49</v>
      </c>
      <c s="34" t="s">
        <v>167</v>
      </c>
      <c s="34" t="s">
        <v>168</v>
      </c>
      <c s="35" t="s">
        <v>52</v>
      </c>
      <c s="6" t="s">
        <v>169</v>
      </c>
      <c s="36" t="s">
        <v>86</v>
      </c>
      <c s="37">
        <v>1</v>
      </c>
      <c s="36">
        <v>0</v>
      </c>
      <c s="36">
        <f>ROUND(G120*H120,6)</f>
      </c>
      <c r="L120" s="38">
        <v>0</v>
      </c>
      <c s="32">
        <f>ROUND(ROUND(L120,2)*ROUND(G120,3),2)</f>
      </c>
      <c s="36" t="s">
        <v>67</v>
      </c>
      <c>
        <f>(M120*21)/100</f>
      </c>
      <c t="s">
        <v>27</v>
      </c>
    </row>
    <row r="121" spans="1:5" ht="12.75">
      <c r="A121" s="35" t="s">
        <v>56</v>
      </c>
      <c r="E121" s="39" t="s">
        <v>52</v>
      </c>
    </row>
    <row r="122" spans="1:5" ht="12.75">
      <c r="A122" s="35" t="s">
        <v>58</v>
      </c>
      <c r="E122" s="40" t="s">
        <v>52</v>
      </c>
    </row>
    <row r="123" spans="1:5" ht="114.75">
      <c r="A123" t="s">
        <v>59</v>
      </c>
      <c r="E123" s="39" t="s">
        <v>170</v>
      </c>
    </row>
    <row r="124" spans="1:16" ht="12.75">
      <c r="A124" t="s">
        <v>49</v>
      </c>
      <c s="34" t="s">
        <v>171</v>
      </c>
      <c s="34" t="s">
        <v>172</v>
      </c>
      <c s="35" t="s">
        <v>52</v>
      </c>
      <c s="6" t="s">
        <v>173</v>
      </c>
      <c s="36" t="s">
        <v>86</v>
      </c>
      <c s="37">
        <v>1</v>
      </c>
      <c s="36">
        <v>0</v>
      </c>
      <c s="36">
        <f>ROUND(G124*H124,6)</f>
      </c>
      <c r="L124" s="38">
        <v>0</v>
      </c>
      <c s="32">
        <f>ROUND(ROUND(L124,2)*ROUND(G124,3),2)</f>
      </c>
      <c s="36" t="s">
        <v>67</v>
      </c>
      <c>
        <f>(M124*21)/100</f>
      </c>
      <c t="s">
        <v>27</v>
      </c>
    </row>
    <row r="125" spans="1:5" ht="12.75">
      <c r="A125" s="35" t="s">
        <v>56</v>
      </c>
      <c r="E125" s="39" t="s">
        <v>52</v>
      </c>
    </row>
    <row r="126" spans="1:5" ht="12.75">
      <c r="A126" s="35" t="s">
        <v>58</v>
      </c>
      <c r="E126" s="40" t="s">
        <v>52</v>
      </c>
    </row>
    <row r="127" spans="1:5" ht="127.5">
      <c r="A127" t="s">
        <v>59</v>
      </c>
      <c r="E127" s="39" t="s">
        <v>174</v>
      </c>
    </row>
    <row r="128" spans="1:16" ht="12.75">
      <c r="A128" t="s">
        <v>49</v>
      </c>
      <c s="34" t="s">
        <v>175</v>
      </c>
      <c s="34" t="s">
        <v>176</v>
      </c>
      <c s="35" t="s">
        <v>52</v>
      </c>
      <c s="6" t="s">
        <v>177</v>
      </c>
      <c s="36" t="s">
        <v>95</v>
      </c>
      <c s="37">
        <v>20</v>
      </c>
      <c s="36">
        <v>0</v>
      </c>
      <c s="36">
        <f>ROUND(G128*H128,6)</f>
      </c>
      <c r="L128" s="38">
        <v>0</v>
      </c>
      <c s="32">
        <f>ROUND(ROUND(L128,2)*ROUND(G128,3),2)</f>
      </c>
      <c s="36" t="s">
        <v>67</v>
      </c>
      <c>
        <f>(M128*21)/100</f>
      </c>
      <c t="s">
        <v>27</v>
      </c>
    </row>
    <row r="129" spans="1:5" ht="12.75">
      <c r="A129" s="35" t="s">
        <v>56</v>
      </c>
      <c r="E129" s="39" t="s">
        <v>52</v>
      </c>
    </row>
    <row r="130" spans="1:5" ht="12.75">
      <c r="A130" s="35" t="s">
        <v>58</v>
      </c>
      <c r="E130" s="40" t="s">
        <v>52</v>
      </c>
    </row>
    <row r="131" spans="1:5" ht="114.75">
      <c r="A131" t="s">
        <v>59</v>
      </c>
      <c r="E131" s="39" t="s">
        <v>178</v>
      </c>
    </row>
    <row r="132" spans="1:16" ht="12.75">
      <c r="A132" t="s">
        <v>49</v>
      </c>
      <c s="34" t="s">
        <v>179</v>
      </c>
      <c s="34" t="s">
        <v>180</v>
      </c>
      <c s="35" t="s">
        <v>52</v>
      </c>
      <c s="6" t="s">
        <v>181</v>
      </c>
      <c s="36" t="s">
        <v>95</v>
      </c>
      <c s="37">
        <v>20</v>
      </c>
      <c s="36">
        <v>0</v>
      </c>
      <c s="36">
        <f>ROUND(G132*H132,6)</f>
      </c>
      <c r="L132" s="38">
        <v>0</v>
      </c>
      <c s="32">
        <f>ROUND(ROUND(L132,2)*ROUND(G132,3),2)</f>
      </c>
      <c s="36" t="s">
        <v>67</v>
      </c>
      <c>
        <f>(M132*21)/100</f>
      </c>
      <c t="s">
        <v>27</v>
      </c>
    </row>
    <row r="133" spans="1:5" ht="12.75">
      <c r="A133" s="35" t="s">
        <v>56</v>
      </c>
      <c r="E133" s="39" t="s">
        <v>52</v>
      </c>
    </row>
    <row r="134" spans="1:5" ht="12.75">
      <c r="A134" s="35" t="s">
        <v>58</v>
      </c>
      <c r="E134" s="40" t="s">
        <v>52</v>
      </c>
    </row>
    <row r="135" spans="1:5" ht="114.75">
      <c r="A135" t="s">
        <v>59</v>
      </c>
      <c r="E135" s="39" t="s">
        <v>182</v>
      </c>
    </row>
    <row r="136" spans="1:16" ht="25.5">
      <c r="A136" t="s">
        <v>49</v>
      </c>
      <c s="34" t="s">
        <v>183</v>
      </c>
      <c s="34" t="s">
        <v>184</v>
      </c>
      <c s="35" t="s">
        <v>52</v>
      </c>
      <c s="6" t="s">
        <v>185</v>
      </c>
      <c s="36" t="s">
        <v>86</v>
      </c>
      <c s="37">
        <v>1</v>
      </c>
      <c s="36">
        <v>0</v>
      </c>
      <c s="36">
        <f>ROUND(G136*H136,6)</f>
      </c>
      <c r="L136" s="38">
        <v>0</v>
      </c>
      <c s="32">
        <f>ROUND(ROUND(L136,2)*ROUND(G136,3),2)</f>
      </c>
      <c s="36" t="s">
        <v>67</v>
      </c>
      <c>
        <f>(M136*21)/100</f>
      </c>
      <c t="s">
        <v>27</v>
      </c>
    </row>
    <row r="137" spans="1:5" ht="12.75">
      <c r="A137" s="35" t="s">
        <v>56</v>
      </c>
      <c r="E137" s="39" t="s">
        <v>52</v>
      </c>
    </row>
    <row r="138" spans="1:5" ht="12.75">
      <c r="A138" s="35" t="s">
        <v>58</v>
      </c>
      <c r="E138" s="40" t="s">
        <v>52</v>
      </c>
    </row>
    <row r="139" spans="1:5" ht="114.75">
      <c r="A139" t="s">
        <v>59</v>
      </c>
      <c r="E139" s="39" t="s">
        <v>186</v>
      </c>
    </row>
    <row r="140" spans="1:16" ht="25.5">
      <c r="A140" t="s">
        <v>49</v>
      </c>
      <c s="34" t="s">
        <v>187</v>
      </c>
      <c s="34" t="s">
        <v>188</v>
      </c>
      <c s="35" t="s">
        <v>52</v>
      </c>
      <c s="6" t="s">
        <v>189</v>
      </c>
      <c s="36" t="s">
        <v>86</v>
      </c>
      <c s="37">
        <v>1</v>
      </c>
      <c s="36">
        <v>0</v>
      </c>
      <c s="36">
        <f>ROUND(G140*H140,6)</f>
      </c>
      <c r="L140" s="38">
        <v>0</v>
      </c>
      <c s="32">
        <f>ROUND(ROUND(L140,2)*ROUND(G140,3),2)</f>
      </c>
      <c s="36" t="s">
        <v>67</v>
      </c>
      <c>
        <f>(M140*21)/100</f>
      </c>
      <c t="s">
        <v>27</v>
      </c>
    </row>
    <row r="141" spans="1:5" ht="12.75">
      <c r="A141" s="35" t="s">
        <v>56</v>
      </c>
      <c r="E141" s="39" t="s">
        <v>52</v>
      </c>
    </row>
    <row r="142" spans="1:5" ht="12.75">
      <c r="A142" s="35" t="s">
        <v>58</v>
      </c>
      <c r="E142" s="40" t="s">
        <v>52</v>
      </c>
    </row>
    <row r="143" spans="1:5" ht="140.25">
      <c r="A143" t="s">
        <v>59</v>
      </c>
      <c r="E143" s="39" t="s">
        <v>190</v>
      </c>
    </row>
    <row r="144" spans="1:16" ht="12.75">
      <c r="A144" t="s">
        <v>49</v>
      </c>
      <c s="34" t="s">
        <v>191</v>
      </c>
      <c s="34" t="s">
        <v>192</v>
      </c>
      <c s="35" t="s">
        <v>52</v>
      </c>
      <c s="6" t="s">
        <v>193</v>
      </c>
      <c s="36" t="s">
        <v>86</v>
      </c>
      <c s="37">
        <v>1</v>
      </c>
      <c s="36">
        <v>0</v>
      </c>
      <c s="36">
        <f>ROUND(G144*H144,6)</f>
      </c>
      <c r="L144" s="38">
        <v>0</v>
      </c>
      <c s="32">
        <f>ROUND(ROUND(L144,2)*ROUND(G144,3),2)</f>
      </c>
      <c s="36" t="s">
        <v>67</v>
      </c>
      <c>
        <f>(M144*21)/100</f>
      </c>
      <c t="s">
        <v>27</v>
      </c>
    </row>
    <row r="145" spans="1:5" ht="12.75">
      <c r="A145" s="35" t="s">
        <v>56</v>
      </c>
      <c r="E145" s="39" t="s">
        <v>52</v>
      </c>
    </row>
    <row r="146" spans="1:5" ht="12.75">
      <c r="A146" s="35" t="s">
        <v>58</v>
      </c>
      <c r="E146" s="40" t="s">
        <v>52</v>
      </c>
    </row>
    <row r="147" spans="1:5" ht="102">
      <c r="A147" t="s">
        <v>59</v>
      </c>
      <c r="E147" s="39" t="s">
        <v>194</v>
      </c>
    </row>
    <row r="148" spans="1:16" ht="12.75">
      <c r="A148" t="s">
        <v>49</v>
      </c>
      <c s="34" t="s">
        <v>195</v>
      </c>
      <c s="34" t="s">
        <v>196</v>
      </c>
      <c s="35" t="s">
        <v>52</v>
      </c>
      <c s="6" t="s">
        <v>197</v>
      </c>
      <c s="36" t="s">
        <v>86</v>
      </c>
      <c s="37">
        <v>1</v>
      </c>
      <c s="36">
        <v>0</v>
      </c>
      <c s="36">
        <f>ROUND(G148*H148,6)</f>
      </c>
      <c r="L148" s="38">
        <v>0</v>
      </c>
      <c s="32">
        <f>ROUND(ROUND(L148,2)*ROUND(G148,3),2)</f>
      </c>
      <c s="36" t="s">
        <v>67</v>
      </c>
      <c>
        <f>(M148*21)/100</f>
      </c>
      <c t="s">
        <v>27</v>
      </c>
    </row>
    <row r="149" spans="1:5" ht="12.75">
      <c r="A149" s="35" t="s">
        <v>56</v>
      </c>
      <c r="E149" s="39" t="s">
        <v>52</v>
      </c>
    </row>
    <row r="150" spans="1:5" ht="12.75">
      <c r="A150" s="35" t="s">
        <v>58</v>
      </c>
      <c r="E150" s="40" t="s">
        <v>52</v>
      </c>
    </row>
    <row r="151" spans="1:5" ht="114.75">
      <c r="A151" t="s">
        <v>59</v>
      </c>
      <c r="E151" s="39" t="s">
        <v>198</v>
      </c>
    </row>
    <row r="152" spans="1:16" ht="12.75">
      <c r="A152" t="s">
        <v>49</v>
      </c>
      <c s="34" t="s">
        <v>199</v>
      </c>
      <c s="34" t="s">
        <v>200</v>
      </c>
      <c s="35" t="s">
        <v>52</v>
      </c>
      <c s="6" t="s">
        <v>201</v>
      </c>
      <c s="36" t="s">
        <v>86</v>
      </c>
      <c s="37">
        <v>1</v>
      </c>
      <c s="36">
        <v>0</v>
      </c>
      <c s="36">
        <f>ROUND(G152*H152,6)</f>
      </c>
      <c r="L152" s="38">
        <v>0</v>
      </c>
      <c s="32">
        <f>ROUND(ROUND(L152,2)*ROUND(G152,3),2)</f>
      </c>
      <c s="36" t="s">
        <v>67</v>
      </c>
      <c>
        <f>(M152*21)/100</f>
      </c>
      <c t="s">
        <v>27</v>
      </c>
    </row>
    <row r="153" spans="1:5" ht="12.75">
      <c r="A153" s="35" t="s">
        <v>56</v>
      </c>
      <c r="E153" s="39" t="s">
        <v>52</v>
      </c>
    </row>
    <row r="154" spans="1:5" ht="12.75">
      <c r="A154" s="35" t="s">
        <v>58</v>
      </c>
      <c r="E154" s="40" t="s">
        <v>52</v>
      </c>
    </row>
    <row r="155" spans="1:5" ht="127.5">
      <c r="A155" t="s">
        <v>59</v>
      </c>
      <c r="E155" s="39" t="s">
        <v>202</v>
      </c>
    </row>
    <row r="156" spans="1:16" ht="12.75">
      <c r="A156" t="s">
        <v>49</v>
      </c>
      <c s="34" t="s">
        <v>203</v>
      </c>
      <c s="34" t="s">
        <v>204</v>
      </c>
      <c s="35" t="s">
        <v>52</v>
      </c>
      <c s="6" t="s">
        <v>205</v>
      </c>
      <c s="36" t="s">
        <v>86</v>
      </c>
      <c s="37">
        <v>1</v>
      </c>
      <c s="36">
        <v>0</v>
      </c>
      <c s="36">
        <f>ROUND(G156*H156,6)</f>
      </c>
      <c r="L156" s="38">
        <v>0</v>
      </c>
      <c s="32">
        <f>ROUND(ROUND(L156,2)*ROUND(G156,3),2)</f>
      </c>
      <c s="36" t="s">
        <v>67</v>
      </c>
      <c>
        <f>(M156*21)/100</f>
      </c>
      <c t="s">
        <v>27</v>
      </c>
    </row>
    <row r="157" spans="1:5" ht="12.75">
      <c r="A157" s="35" t="s">
        <v>56</v>
      </c>
      <c r="E157" s="39" t="s">
        <v>52</v>
      </c>
    </row>
    <row r="158" spans="1:5" ht="12.75">
      <c r="A158" s="35" t="s">
        <v>58</v>
      </c>
      <c r="E158" s="40" t="s">
        <v>52</v>
      </c>
    </row>
    <row r="159" spans="1:5" ht="191.25">
      <c r="A159" t="s">
        <v>59</v>
      </c>
      <c r="E159" s="39" t="s">
        <v>206</v>
      </c>
    </row>
    <row r="160" spans="1:16" ht="12.75">
      <c r="A160" t="s">
        <v>49</v>
      </c>
      <c s="34" t="s">
        <v>207</v>
      </c>
      <c s="34" t="s">
        <v>208</v>
      </c>
      <c s="35" t="s">
        <v>52</v>
      </c>
      <c s="6" t="s">
        <v>209</v>
      </c>
      <c s="36" t="s">
        <v>86</v>
      </c>
      <c s="37">
        <v>1</v>
      </c>
      <c s="36">
        <v>0</v>
      </c>
      <c s="36">
        <f>ROUND(G160*H160,6)</f>
      </c>
      <c r="L160" s="38">
        <v>0</v>
      </c>
      <c s="32">
        <f>ROUND(ROUND(L160,2)*ROUND(G160,3),2)</f>
      </c>
      <c s="36" t="s">
        <v>67</v>
      </c>
      <c>
        <f>(M160*21)/100</f>
      </c>
      <c t="s">
        <v>27</v>
      </c>
    </row>
    <row r="161" spans="1:5" ht="12.75">
      <c r="A161" s="35" t="s">
        <v>56</v>
      </c>
      <c r="E161" s="39" t="s">
        <v>52</v>
      </c>
    </row>
    <row r="162" spans="1:5" ht="12.75">
      <c r="A162" s="35" t="s">
        <v>58</v>
      </c>
      <c r="E162" s="40" t="s">
        <v>52</v>
      </c>
    </row>
    <row r="163" spans="1:5" ht="102">
      <c r="A163" t="s">
        <v>59</v>
      </c>
      <c r="E163" s="39" t="s">
        <v>210</v>
      </c>
    </row>
    <row r="164" spans="1:16" ht="12.75">
      <c r="A164" t="s">
        <v>49</v>
      </c>
      <c s="34" t="s">
        <v>211</v>
      </c>
      <c s="34" t="s">
        <v>212</v>
      </c>
      <c s="35" t="s">
        <v>52</v>
      </c>
      <c s="6" t="s">
        <v>213</v>
      </c>
      <c s="36" t="s">
        <v>86</v>
      </c>
      <c s="37">
        <v>1</v>
      </c>
      <c s="36">
        <v>0</v>
      </c>
      <c s="36">
        <f>ROUND(G164*H164,6)</f>
      </c>
      <c r="L164" s="38">
        <v>0</v>
      </c>
      <c s="32">
        <f>ROUND(ROUND(L164,2)*ROUND(G164,3),2)</f>
      </c>
      <c s="36" t="s">
        <v>67</v>
      </c>
      <c>
        <f>(M164*21)/100</f>
      </c>
      <c t="s">
        <v>27</v>
      </c>
    </row>
    <row r="165" spans="1:5" ht="12.75">
      <c r="A165" s="35" t="s">
        <v>56</v>
      </c>
      <c r="E165" s="39" t="s">
        <v>52</v>
      </c>
    </row>
    <row r="166" spans="1:5" ht="12.75">
      <c r="A166" s="35" t="s">
        <v>58</v>
      </c>
      <c r="E166" s="40" t="s">
        <v>52</v>
      </c>
    </row>
    <row r="167" spans="1:5" ht="102">
      <c r="A167" t="s">
        <v>59</v>
      </c>
      <c r="E167" s="39" t="s">
        <v>214</v>
      </c>
    </row>
    <row r="168" spans="1:16" ht="12.75">
      <c r="A168" t="s">
        <v>49</v>
      </c>
      <c s="34" t="s">
        <v>215</v>
      </c>
      <c s="34" t="s">
        <v>216</v>
      </c>
      <c s="35" t="s">
        <v>52</v>
      </c>
      <c s="6" t="s">
        <v>217</v>
      </c>
      <c s="36" t="s">
        <v>86</v>
      </c>
      <c s="37">
        <v>1</v>
      </c>
      <c s="36">
        <v>0</v>
      </c>
      <c s="36">
        <f>ROUND(G168*H168,6)</f>
      </c>
      <c r="L168" s="38">
        <v>0</v>
      </c>
      <c s="32">
        <f>ROUND(ROUND(L168,2)*ROUND(G168,3),2)</f>
      </c>
      <c s="36" t="s">
        <v>67</v>
      </c>
      <c>
        <f>(M168*21)/100</f>
      </c>
      <c t="s">
        <v>27</v>
      </c>
    </row>
    <row r="169" spans="1:5" ht="12.75">
      <c r="A169" s="35" t="s">
        <v>56</v>
      </c>
      <c r="E169" s="39" t="s">
        <v>52</v>
      </c>
    </row>
    <row r="170" spans="1:5" ht="12.75">
      <c r="A170" s="35" t="s">
        <v>58</v>
      </c>
      <c r="E170" s="40" t="s">
        <v>52</v>
      </c>
    </row>
    <row r="171" spans="1:5" ht="114.75">
      <c r="A171" t="s">
        <v>59</v>
      </c>
      <c r="E171" s="39" t="s">
        <v>218</v>
      </c>
    </row>
    <row r="172" spans="1:16" ht="12.75">
      <c r="A172" t="s">
        <v>49</v>
      </c>
      <c s="34" t="s">
        <v>219</v>
      </c>
      <c s="34" t="s">
        <v>220</v>
      </c>
      <c s="35" t="s">
        <v>52</v>
      </c>
      <c s="6" t="s">
        <v>221</v>
      </c>
      <c s="36" t="s">
        <v>86</v>
      </c>
      <c s="37">
        <v>1</v>
      </c>
      <c s="36">
        <v>0</v>
      </c>
      <c s="36">
        <f>ROUND(G172*H172,6)</f>
      </c>
      <c r="L172" s="38">
        <v>0</v>
      </c>
      <c s="32">
        <f>ROUND(ROUND(L172,2)*ROUND(G172,3),2)</f>
      </c>
      <c s="36" t="s">
        <v>67</v>
      </c>
      <c>
        <f>(M172*21)/100</f>
      </c>
      <c t="s">
        <v>27</v>
      </c>
    </row>
    <row r="173" spans="1:5" ht="12.75">
      <c r="A173" s="35" t="s">
        <v>56</v>
      </c>
      <c r="E173" s="39" t="s">
        <v>52</v>
      </c>
    </row>
    <row r="174" spans="1:5" ht="12.75">
      <c r="A174" s="35" t="s">
        <v>58</v>
      </c>
      <c r="E174" s="40" t="s">
        <v>52</v>
      </c>
    </row>
    <row r="175" spans="1:5" ht="114.75">
      <c r="A175" t="s">
        <v>59</v>
      </c>
      <c r="E175" s="39" t="s">
        <v>222</v>
      </c>
    </row>
    <row r="176" spans="1:16" ht="25.5">
      <c r="A176" t="s">
        <v>49</v>
      </c>
      <c s="34" t="s">
        <v>223</v>
      </c>
      <c s="34" t="s">
        <v>224</v>
      </c>
      <c s="35" t="s">
        <v>52</v>
      </c>
      <c s="6" t="s">
        <v>225</v>
      </c>
      <c s="36" t="s">
        <v>86</v>
      </c>
      <c s="37">
        <v>1</v>
      </c>
      <c s="36">
        <v>0</v>
      </c>
      <c s="36">
        <f>ROUND(G176*H176,6)</f>
      </c>
      <c r="L176" s="38">
        <v>0</v>
      </c>
      <c s="32">
        <f>ROUND(ROUND(L176,2)*ROUND(G176,3),2)</f>
      </c>
      <c s="36" t="s">
        <v>67</v>
      </c>
      <c>
        <f>(M176*21)/100</f>
      </c>
      <c t="s">
        <v>27</v>
      </c>
    </row>
    <row r="177" spans="1:5" ht="12.75">
      <c r="A177" s="35" t="s">
        <v>56</v>
      </c>
      <c r="E177" s="39" t="s">
        <v>52</v>
      </c>
    </row>
    <row r="178" spans="1:5" ht="12.75">
      <c r="A178" s="35" t="s">
        <v>58</v>
      </c>
      <c r="E178" s="40" t="s">
        <v>52</v>
      </c>
    </row>
    <row r="179" spans="1:5" ht="114.75">
      <c r="A179" t="s">
        <v>59</v>
      </c>
      <c r="E179" s="39" t="s">
        <v>226</v>
      </c>
    </row>
    <row r="180" spans="1:16" ht="12.75">
      <c r="A180" t="s">
        <v>49</v>
      </c>
      <c s="34" t="s">
        <v>227</v>
      </c>
      <c s="34" t="s">
        <v>228</v>
      </c>
      <c s="35" t="s">
        <v>52</v>
      </c>
      <c s="6" t="s">
        <v>229</v>
      </c>
      <c s="36" t="s">
        <v>86</v>
      </c>
      <c s="37">
        <v>1</v>
      </c>
      <c s="36">
        <v>0</v>
      </c>
      <c s="36">
        <f>ROUND(G180*H180,6)</f>
      </c>
      <c r="L180" s="38">
        <v>0</v>
      </c>
      <c s="32">
        <f>ROUND(ROUND(L180,2)*ROUND(G180,3),2)</f>
      </c>
      <c s="36" t="s">
        <v>67</v>
      </c>
      <c>
        <f>(M180*21)/100</f>
      </c>
      <c t="s">
        <v>27</v>
      </c>
    </row>
    <row r="181" spans="1:5" ht="12.75">
      <c r="A181" s="35" t="s">
        <v>56</v>
      </c>
      <c r="E181" s="39" t="s">
        <v>52</v>
      </c>
    </row>
    <row r="182" spans="1:5" ht="12.75">
      <c r="A182" s="35" t="s">
        <v>58</v>
      </c>
      <c r="E182" s="40" t="s">
        <v>52</v>
      </c>
    </row>
    <row r="183" spans="1:5" ht="165.75">
      <c r="A183" t="s">
        <v>59</v>
      </c>
      <c r="E183" s="39" t="s">
        <v>230</v>
      </c>
    </row>
    <row r="184" spans="1:16" ht="12.75">
      <c r="A184" t="s">
        <v>49</v>
      </c>
      <c s="34" t="s">
        <v>231</v>
      </c>
      <c s="34" t="s">
        <v>232</v>
      </c>
      <c s="35" t="s">
        <v>52</v>
      </c>
      <c s="6" t="s">
        <v>233</v>
      </c>
      <c s="36" t="s">
        <v>86</v>
      </c>
      <c s="37">
        <v>2</v>
      </c>
      <c s="36">
        <v>0</v>
      </c>
      <c s="36">
        <f>ROUND(G184*H184,6)</f>
      </c>
      <c r="L184" s="38">
        <v>0</v>
      </c>
      <c s="32">
        <f>ROUND(ROUND(L184,2)*ROUND(G184,3),2)</f>
      </c>
      <c s="36" t="s">
        <v>67</v>
      </c>
      <c>
        <f>(M184*21)/100</f>
      </c>
      <c t="s">
        <v>27</v>
      </c>
    </row>
    <row r="185" spans="1:5" ht="12.75">
      <c r="A185" s="35" t="s">
        <v>56</v>
      </c>
      <c r="E185" s="39" t="s">
        <v>52</v>
      </c>
    </row>
    <row r="186" spans="1:5" ht="12.75">
      <c r="A186" s="35" t="s">
        <v>58</v>
      </c>
      <c r="E186" s="40" t="s">
        <v>52</v>
      </c>
    </row>
    <row r="187" spans="1:5" ht="114.75">
      <c r="A187" t="s">
        <v>59</v>
      </c>
      <c r="E187" s="39" t="s">
        <v>234</v>
      </c>
    </row>
    <row r="188" spans="1:16" ht="12.75">
      <c r="A188" t="s">
        <v>49</v>
      </c>
      <c s="34" t="s">
        <v>235</v>
      </c>
      <c s="34" t="s">
        <v>236</v>
      </c>
      <c s="35" t="s">
        <v>52</v>
      </c>
      <c s="6" t="s">
        <v>237</v>
      </c>
      <c s="36" t="s">
        <v>86</v>
      </c>
      <c s="37">
        <v>2</v>
      </c>
      <c s="36">
        <v>0</v>
      </c>
      <c s="36">
        <f>ROUND(G188*H188,6)</f>
      </c>
      <c r="L188" s="38">
        <v>0</v>
      </c>
      <c s="32">
        <f>ROUND(ROUND(L188,2)*ROUND(G188,3),2)</f>
      </c>
      <c s="36" t="s">
        <v>67</v>
      </c>
      <c>
        <f>(M188*21)/100</f>
      </c>
      <c t="s">
        <v>27</v>
      </c>
    </row>
    <row r="189" spans="1:5" ht="12.75">
      <c r="A189" s="35" t="s">
        <v>56</v>
      </c>
      <c r="E189" s="39" t="s">
        <v>52</v>
      </c>
    </row>
    <row r="190" spans="1:5" ht="12.75">
      <c r="A190" s="35" t="s">
        <v>58</v>
      </c>
      <c r="E190" s="40" t="s">
        <v>52</v>
      </c>
    </row>
    <row r="191" spans="1:5" ht="140.25">
      <c r="A191" t="s">
        <v>59</v>
      </c>
      <c r="E191" s="39" t="s">
        <v>238</v>
      </c>
    </row>
    <row r="192" spans="1:16" ht="12.75">
      <c r="A192" t="s">
        <v>49</v>
      </c>
      <c s="34" t="s">
        <v>239</v>
      </c>
      <c s="34" t="s">
        <v>240</v>
      </c>
      <c s="35" t="s">
        <v>52</v>
      </c>
      <c s="6" t="s">
        <v>241</v>
      </c>
      <c s="36" t="s">
        <v>242</v>
      </c>
      <c s="37">
        <v>80</v>
      </c>
      <c s="36">
        <v>0</v>
      </c>
      <c s="36">
        <f>ROUND(G192*H192,6)</f>
      </c>
      <c r="L192" s="38">
        <v>0</v>
      </c>
      <c s="32">
        <f>ROUND(ROUND(L192,2)*ROUND(G192,3),2)</f>
      </c>
      <c s="36" t="s">
        <v>67</v>
      </c>
      <c>
        <f>(M192*21)/100</f>
      </c>
      <c t="s">
        <v>27</v>
      </c>
    </row>
    <row r="193" spans="1:5" ht="12.75">
      <c r="A193" s="35" t="s">
        <v>56</v>
      </c>
      <c r="E193" s="39" t="s">
        <v>52</v>
      </c>
    </row>
    <row r="194" spans="1:5" ht="12.75">
      <c r="A194" s="35" t="s">
        <v>58</v>
      </c>
      <c r="E194" s="40" t="s">
        <v>52</v>
      </c>
    </row>
    <row r="195" spans="1:5" ht="114.75">
      <c r="A195" t="s">
        <v>59</v>
      </c>
      <c r="E195" s="39" t="s">
        <v>243</v>
      </c>
    </row>
    <row r="196" spans="1:16" ht="25.5">
      <c r="A196" t="s">
        <v>49</v>
      </c>
      <c s="34" t="s">
        <v>244</v>
      </c>
      <c s="34" t="s">
        <v>245</v>
      </c>
      <c s="35" t="s">
        <v>52</v>
      </c>
      <c s="6" t="s">
        <v>246</v>
      </c>
      <c s="36" t="s">
        <v>86</v>
      </c>
      <c s="37">
        <v>1</v>
      </c>
      <c s="36">
        <v>0</v>
      </c>
      <c s="36">
        <f>ROUND(G196*H196,6)</f>
      </c>
      <c r="L196" s="38">
        <v>0</v>
      </c>
      <c s="32">
        <f>ROUND(ROUND(L196,2)*ROUND(G196,3),2)</f>
      </c>
      <c s="36" t="s">
        <v>67</v>
      </c>
      <c>
        <f>(M196*21)/100</f>
      </c>
      <c t="s">
        <v>27</v>
      </c>
    </row>
    <row r="197" spans="1:5" ht="12.75">
      <c r="A197" s="35" t="s">
        <v>56</v>
      </c>
      <c r="E197" s="39" t="s">
        <v>52</v>
      </c>
    </row>
    <row r="198" spans="1:5" ht="12.75">
      <c r="A198" s="35" t="s">
        <v>58</v>
      </c>
      <c r="E198" s="40" t="s">
        <v>52</v>
      </c>
    </row>
    <row r="199" spans="1:5" ht="102">
      <c r="A199" t="s">
        <v>59</v>
      </c>
      <c r="E199" s="39" t="s">
        <v>247</v>
      </c>
    </row>
    <row r="200" spans="1:16" ht="12.75">
      <c r="A200" t="s">
        <v>49</v>
      </c>
      <c s="34" t="s">
        <v>248</v>
      </c>
      <c s="34" t="s">
        <v>249</v>
      </c>
      <c s="35" t="s">
        <v>52</v>
      </c>
      <c s="6" t="s">
        <v>250</v>
      </c>
      <c s="36" t="s">
        <v>242</v>
      </c>
      <c s="37">
        <v>50</v>
      </c>
      <c s="36">
        <v>0</v>
      </c>
      <c s="36">
        <f>ROUND(G200*H200,6)</f>
      </c>
      <c r="L200" s="38">
        <v>0</v>
      </c>
      <c s="32">
        <f>ROUND(ROUND(L200,2)*ROUND(G200,3),2)</f>
      </c>
      <c s="36" t="s">
        <v>67</v>
      </c>
      <c>
        <f>(M200*21)/100</f>
      </c>
      <c t="s">
        <v>27</v>
      </c>
    </row>
    <row r="201" spans="1:5" ht="12.75">
      <c r="A201" s="35" t="s">
        <v>56</v>
      </c>
      <c r="E201" s="39" t="s">
        <v>52</v>
      </c>
    </row>
    <row r="202" spans="1:5" ht="12.75">
      <c r="A202" s="35" t="s">
        <v>58</v>
      </c>
      <c r="E202" s="40" t="s">
        <v>52</v>
      </c>
    </row>
    <row r="203" spans="1:5" ht="114.75">
      <c r="A203" t="s">
        <v>59</v>
      </c>
      <c r="E203" s="39" t="s">
        <v>251</v>
      </c>
    </row>
    <row r="204" spans="1:16" ht="12.75">
      <c r="A204" t="s">
        <v>49</v>
      </c>
      <c s="34" t="s">
        <v>252</v>
      </c>
      <c s="34" t="s">
        <v>253</v>
      </c>
      <c s="35" t="s">
        <v>52</v>
      </c>
      <c s="6" t="s">
        <v>254</v>
      </c>
      <c s="36" t="s">
        <v>86</v>
      </c>
      <c s="37">
        <v>1</v>
      </c>
      <c s="36">
        <v>0</v>
      </c>
      <c s="36">
        <f>ROUND(G204*H204,6)</f>
      </c>
      <c r="L204" s="38">
        <v>0</v>
      </c>
      <c s="32">
        <f>ROUND(ROUND(L204,2)*ROUND(G204,3),2)</f>
      </c>
      <c s="36" t="s">
        <v>67</v>
      </c>
      <c>
        <f>(M204*21)/100</f>
      </c>
      <c t="s">
        <v>27</v>
      </c>
    </row>
    <row r="205" spans="1:5" ht="12.75">
      <c r="A205" s="35" t="s">
        <v>56</v>
      </c>
      <c r="E205" s="39" t="s">
        <v>52</v>
      </c>
    </row>
    <row r="206" spans="1:5" ht="12.75">
      <c r="A206" s="35" t="s">
        <v>58</v>
      </c>
      <c r="E206" s="40" t="s">
        <v>52</v>
      </c>
    </row>
    <row r="207" spans="1:5" ht="76.5">
      <c r="A207" t="s">
        <v>59</v>
      </c>
      <c r="E207" s="39" t="s">
        <v>255</v>
      </c>
    </row>
    <row r="208" spans="1:16" ht="25.5">
      <c r="A208" t="s">
        <v>49</v>
      </c>
      <c s="34" t="s">
        <v>256</v>
      </c>
      <c s="34" t="s">
        <v>257</v>
      </c>
      <c s="35" t="s">
        <v>52</v>
      </c>
      <c s="6" t="s">
        <v>258</v>
      </c>
      <c s="36" t="s">
        <v>86</v>
      </c>
      <c s="37">
        <v>1</v>
      </c>
      <c s="36">
        <v>0</v>
      </c>
      <c s="36">
        <f>ROUND(G208*H208,6)</f>
      </c>
      <c r="L208" s="38">
        <v>0</v>
      </c>
      <c s="32">
        <f>ROUND(ROUND(L208,2)*ROUND(G208,3),2)</f>
      </c>
      <c s="36" t="s">
        <v>67</v>
      </c>
      <c>
        <f>(M208*21)/100</f>
      </c>
      <c t="s">
        <v>27</v>
      </c>
    </row>
    <row r="209" spans="1:5" ht="12.75">
      <c r="A209" s="35" t="s">
        <v>56</v>
      </c>
      <c r="E209" s="39" t="s">
        <v>52</v>
      </c>
    </row>
    <row r="210" spans="1:5" ht="12.75">
      <c r="A210" s="35" t="s">
        <v>58</v>
      </c>
      <c r="E210" s="40" t="s">
        <v>52</v>
      </c>
    </row>
    <row r="211" spans="1:5" ht="114.75">
      <c r="A211" t="s">
        <v>59</v>
      </c>
      <c r="E211" s="39" t="s">
        <v>259</v>
      </c>
    </row>
    <row r="212" spans="1:16" ht="38.25">
      <c r="A212" t="s">
        <v>49</v>
      </c>
      <c s="34" t="s">
        <v>260</v>
      </c>
      <c s="34" t="s">
        <v>261</v>
      </c>
      <c s="35" t="s">
        <v>52</v>
      </c>
      <c s="6" t="s">
        <v>262</v>
      </c>
      <c s="36" t="s">
        <v>86</v>
      </c>
      <c s="37">
        <v>14</v>
      </c>
      <c s="36">
        <v>0</v>
      </c>
      <c s="36">
        <f>ROUND(G212*H212,6)</f>
      </c>
      <c r="L212" s="38">
        <v>0</v>
      </c>
      <c s="32">
        <f>ROUND(ROUND(L212,2)*ROUND(G212,3),2)</f>
      </c>
      <c s="36" t="s">
        <v>67</v>
      </c>
      <c>
        <f>(M212*21)/100</f>
      </c>
      <c t="s">
        <v>27</v>
      </c>
    </row>
    <row r="213" spans="1:5" ht="12.75">
      <c r="A213" s="35" t="s">
        <v>56</v>
      </c>
      <c r="E213" s="39" t="s">
        <v>52</v>
      </c>
    </row>
    <row r="214" spans="1:5" ht="12.75">
      <c r="A214" s="35" t="s">
        <v>58</v>
      </c>
      <c r="E214" s="40" t="s">
        <v>52</v>
      </c>
    </row>
    <row r="215" spans="1:5" ht="114.75">
      <c r="A215" t="s">
        <v>59</v>
      </c>
      <c r="E215" s="39" t="s">
        <v>259</v>
      </c>
    </row>
    <row r="216" spans="1:16" ht="25.5">
      <c r="A216" t="s">
        <v>49</v>
      </c>
      <c s="34" t="s">
        <v>263</v>
      </c>
      <c s="34" t="s">
        <v>264</v>
      </c>
      <c s="35" t="s">
        <v>52</v>
      </c>
      <c s="6" t="s">
        <v>265</v>
      </c>
      <c s="36" t="s">
        <v>266</v>
      </c>
      <c s="37">
        <v>1.4</v>
      </c>
      <c s="36">
        <v>0</v>
      </c>
      <c s="36">
        <f>ROUND(G216*H216,6)</f>
      </c>
      <c r="L216" s="38">
        <v>0</v>
      </c>
      <c s="32">
        <f>ROUND(ROUND(L216,2)*ROUND(G216,3),2)</f>
      </c>
      <c s="36" t="s">
        <v>67</v>
      </c>
      <c>
        <f>(M216*21)/100</f>
      </c>
      <c t="s">
        <v>27</v>
      </c>
    </row>
    <row r="217" spans="1:5" ht="12.75">
      <c r="A217" s="35" t="s">
        <v>56</v>
      </c>
      <c r="E217" s="39" t="s">
        <v>52</v>
      </c>
    </row>
    <row r="218" spans="1:5" ht="12.75">
      <c r="A218" s="35" t="s">
        <v>58</v>
      </c>
      <c r="E218" s="40" t="s">
        <v>52</v>
      </c>
    </row>
    <row r="219" spans="1:5" ht="153">
      <c r="A219" t="s">
        <v>59</v>
      </c>
      <c r="E219" s="39" t="s">
        <v>267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T1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268</v>
      </c>
      <c s="41">
        <f>Rekapitulace!C12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268</v>
      </c>
      <c r="E4" s="26" t="s">
        <v>269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COUNTIFS(L8:L135,"=0",A8:A135,"P")+COUNTIFS(L8:L135,"",A8:A135,"P")+SUM(Q8:Q135)</f>
      </c>
    </row>
    <row r="8" spans="1:13" ht="12.75">
      <c r="A8" t="s">
        <v>44</v>
      </c>
      <c r="C8" s="28" t="s">
        <v>271</v>
      </c>
      <c r="E8" s="30" t="s">
        <v>269</v>
      </c>
      <c r="J8" s="29">
        <f>0+J9+J22+J31+J40+J89+J114</f>
      </c>
      <c s="29">
        <f>0+K9+K22+K31+K40+K89+K114</f>
      </c>
      <c s="29">
        <f>0+L9+L22+L31+L40+L89+L114</f>
      </c>
      <c s="29">
        <f>0+M9+M22+M31+M40+M89+M114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25.5">
      <c r="A10" t="s">
        <v>49</v>
      </c>
      <c s="34" t="s">
        <v>63</v>
      </c>
      <c s="34" t="s">
        <v>272</v>
      </c>
      <c s="35" t="s">
        <v>52</v>
      </c>
      <c s="6" t="s">
        <v>273</v>
      </c>
      <c s="36" t="s">
        <v>274</v>
      </c>
      <c s="37">
        <v>376.685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275</v>
      </c>
    </row>
    <row r="12" spans="1:5" ht="12.75">
      <c r="A12" s="35" t="s">
        <v>58</v>
      </c>
      <c r="E12" s="40" t="s">
        <v>276</v>
      </c>
    </row>
    <row r="13" spans="1:5" ht="140.25">
      <c r="A13" t="s">
        <v>59</v>
      </c>
      <c r="E13" s="39" t="s">
        <v>277</v>
      </c>
    </row>
    <row r="14" spans="1:16" ht="25.5">
      <c r="A14" t="s">
        <v>49</v>
      </c>
      <c s="34" t="s">
        <v>27</v>
      </c>
      <c s="34" t="s">
        <v>278</v>
      </c>
      <c s="35" t="s">
        <v>52</v>
      </c>
      <c s="6" t="s">
        <v>279</v>
      </c>
      <c s="36" t="s">
        <v>274</v>
      </c>
      <c s="37">
        <v>80.123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280</v>
      </c>
    </row>
    <row r="16" spans="1:5" ht="12.75">
      <c r="A16" s="35" t="s">
        <v>58</v>
      </c>
      <c r="E16" s="40" t="s">
        <v>281</v>
      </c>
    </row>
    <row r="17" spans="1:5" ht="140.25">
      <c r="A17" t="s">
        <v>59</v>
      </c>
      <c r="E17" s="39" t="s">
        <v>277</v>
      </c>
    </row>
    <row r="18" spans="1:16" ht="25.5">
      <c r="A18" t="s">
        <v>49</v>
      </c>
      <c s="34" t="s">
        <v>26</v>
      </c>
      <c s="34" t="s">
        <v>282</v>
      </c>
      <c s="35" t="s">
        <v>52</v>
      </c>
      <c s="6" t="s">
        <v>283</v>
      </c>
      <c s="36" t="s">
        <v>274</v>
      </c>
      <c s="37">
        <v>2.939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284</v>
      </c>
    </row>
    <row r="20" spans="1:5" ht="12.75">
      <c r="A20" s="35" t="s">
        <v>58</v>
      </c>
      <c r="E20" s="40" t="s">
        <v>285</v>
      </c>
    </row>
    <row r="21" spans="1:5" ht="140.25">
      <c r="A21" t="s">
        <v>59</v>
      </c>
      <c r="E21" s="39" t="s">
        <v>277</v>
      </c>
    </row>
    <row r="22" spans="1:13" ht="12.75">
      <c r="A22" t="s">
        <v>46</v>
      </c>
      <c r="C22" s="31" t="s">
        <v>63</v>
      </c>
      <c r="E22" s="33" t="s">
        <v>286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76</v>
      </c>
      <c s="34" t="s">
        <v>287</v>
      </c>
      <c s="35" t="s">
        <v>52</v>
      </c>
      <c s="6" t="s">
        <v>288</v>
      </c>
      <c s="36" t="s">
        <v>71</v>
      </c>
      <c s="37">
        <v>144.879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289</v>
      </c>
    </row>
    <row r="25" spans="1:5" ht="12.75">
      <c r="A25" s="35" t="s">
        <v>58</v>
      </c>
      <c r="E25" s="40" t="s">
        <v>290</v>
      </c>
    </row>
    <row r="26" spans="1:5" ht="369.75">
      <c r="A26" t="s">
        <v>59</v>
      </c>
      <c r="E26" s="39" t="s">
        <v>291</v>
      </c>
    </row>
    <row r="27" spans="1:16" ht="12.75">
      <c r="A27" t="s">
        <v>49</v>
      </c>
      <c s="34" t="s">
        <v>80</v>
      </c>
      <c s="34" t="s">
        <v>292</v>
      </c>
      <c s="35" t="s">
        <v>52</v>
      </c>
      <c s="6" t="s">
        <v>293</v>
      </c>
      <c s="36" t="s">
        <v>66</v>
      </c>
      <c s="37">
        <v>153.76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294</v>
      </c>
    </row>
    <row r="29" spans="1:5" ht="12.75">
      <c r="A29" s="35" t="s">
        <v>58</v>
      </c>
      <c r="E29" s="40" t="s">
        <v>295</v>
      </c>
    </row>
    <row r="30" spans="1:5" ht="25.5">
      <c r="A30" t="s">
        <v>59</v>
      </c>
      <c r="E30" s="39" t="s">
        <v>296</v>
      </c>
    </row>
    <row r="31" spans="1:13" ht="12.75">
      <c r="A31" t="s">
        <v>46</v>
      </c>
      <c r="C31" s="31" t="s">
        <v>27</v>
      </c>
      <c r="E31" s="33" t="s">
        <v>297</v>
      </c>
      <c r="J31" s="32">
        <f>0</f>
      </c>
      <c s="32">
        <f>0</f>
      </c>
      <c s="32">
        <f>0+L32+L36</f>
      </c>
      <c s="32">
        <f>0+M32+M36</f>
      </c>
    </row>
    <row r="32" spans="1:16" ht="12.75">
      <c r="A32" t="s">
        <v>49</v>
      </c>
      <c s="34" t="s">
        <v>83</v>
      </c>
      <c s="34" t="s">
        <v>298</v>
      </c>
      <c s="35" t="s">
        <v>52</v>
      </c>
      <c s="6" t="s">
        <v>299</v>
      </c>
      <c s="36" t="s">
        <v>95</v>
      </c>
      <c s="37">
        <v>154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300</v>
      </c>
    </row>
    <row r="34" spans="1:5" ht="12.75">
      <c r="A34" s="35" t="s">
        <v>58</v>
      </c>
      <c r="E34" s="40" t="s">
        <v>301</v>
      </c>
    </row>
    <row r="35" spans="1:5" ht="63.75">
      <c r="A35" t="s">
        <v>59</v>
      </c>
      <c r="E35" s="39" t="s">
        <v>302</v>
      </c>
    </row>
    <row r="36" spans="1:16" ht="12.75">
      <c r="A36" t="s">
        <v>49</v>
      </c>
      <c s="34" t="s">
        <v>88</v>
      </c>
      <c s="34" t="s">
        <v>303</v>
      </c>
      <c s="35" t="s">
        <v>52</v>
      </c>
      <c s="6" t="s">
        <v>304</v>
      </c>
      <c s="36" t="s">
        <v>95</v>
      </c>
      <c s="37">
        <v>16.243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305</v>
      </c>
    </row>
    <row r="38" spans="1:5" ht="12.75">
      <c r="A38" s="35" t="s">
        <v>58</v>
      </c>
      <c r="E38" s="40" t="s">
        <v>306</v>
      </c>
    </row>
    <row r="39" spans="1:5" ht="165.75">
      <c r="A39" t="s">
        <v>59</v>
      </c>
      <c r="E39" s="39" t="s">
        <v>307</v>
      </c>
    </row>
    <row r="40" spans="1:13" ht="12.75">
      <c r="A40" t="s">
        <v>46</v>
      </c>
      <c r="C40" s="31" t="s">
        <v>80</v>
      </c>
      <c r="E40" s="33" t="s">
        <v>308</v>
      </c>
      <c r="J40" s="32">
        <f>0</f>
      </c>
      <c s="32">
        <f>0</f>
      </c>
      <c s="32">
        <f>0+L41+L45+L49+L53+L57+L61+L65+L69+L73+L77+L81+L85</f>
      </c>
      <c s="32">
        <f>0+M41+M45+M49+M53+M57+M61+M65+M69+M73+M77+M81+M85</f>
      </c>
    </row>
    <row r="41" spans="1:16" ht="25.5">
      <c r="A41" t="s">
        <v>49</v>
      </c>
      <c s="34" t="s">
        <v>92</v>
      </c>
      <c s="34" t="s">
        <v>309</v>
      </c>
      <c s="35" t="s">
        <v>52</v>
      </c>
      <c s="6" t="s">
        <v>310</v>
      </c>
      <c s="36" t="s">
        <v>71</v>
      </c>
      <c s="37">
        <v>21.124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67</v>
      </c>
      <c>
        <f>(M41*21)/100</f>
      </c>
      <c t="s">
        <v>27</v>
      </c>
    </row>
    <row r="42" spans="1:5" ht="12.75">
      <c r="A42" s="35" t="s">
        <v>56</v>
      </c>
      <c r="E42" s="39" t="s">
        <v>311</v>
      </c>
    </row>
    <row r="43" spans="1:5" ht="12.75">
      <c r="A43" s="35" t="s">
        <v>58</v>
      </c>
      <c r="E43" s="40" t="s">
        <v>312</v>
      </c>
    </row>
    <row r="44" spans="1:5" ht="280.5">
      <c r="A44" t="s">
        <v>59</v>
      </c>
      <c r="E44" s="39" t="s">
        <v>313</v>
      </c>
    </row>
    <row r="45" spans="1:16" ht="25.5">
      <c r="A45" t="s">
        <v>49</v>
      </c>
      <c s="34" t="s">
        <v>61</v>
      </c>
      <c s="34" t="s">
        <v>314</v>
      </c>
      <c s="35" t="s">
        <v>52</v>
      </c>
      <c s="6" t="s">
        <v>315</v>
      </c>
      <c s="36" t="s">
        <v>71</v>
      </c>
      <c s="37">
        <v>29.81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67</v>
      </c>
      <c>
        <f>(M45*21)/100</f>
      </c>
      <c t="s">
        <v>27</v>
      </c>
    </row>
    <row r="46" spans="1:5" ht="12.75">
      <c r="A46" s="35" t="s">
        <v>56</v>
      </c>
      <c r="E46" s="39" t="s">
        <v>316</v>
      </c>
    </row>
    <row r="47" spans="1:5" ht="12.75">
      <c r="A47" s="35" t="s">
        <v>58</v>
      </c>
      <c r="E47" s="40" t="s">
        <v>317</v>
      </c>
    </row>
    <row r="48" spans="1:5" ht="306">
      <c r="A48" t="s">
        <v>59</v>
      </c>
      <c r="E48" s="39" t="s">
        <v>318</v>
      </c>
    </row>
    <row r="49" spans="1:16" ht="25.5">
      <c r="A49" t="s">
        <v>49</v>
      </c>
      <c s="34" t="s">
        <v>100</v>
      </c>
      <c s="34" t="s">
        <v>319</v>
      </c>
      <c s="35" t="s">
        <v>52</v>
      </c>
      <c s="6" t="s">
        <v>320</v>
      </c>
      <c s="36" t="s">
        <v>71</v>
      </c>
      <c s="37">
        <v>40.975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67</v>
      </c>
      <c>
        <f>(M49*21)/100</f>
      </c>
      <c t="s">
        <v>27</v>
      </c>
    </row>
    <row r="50" spans="1:5" ht="12.75">
      <c r="A50" s="35" t="s">
        <v>56</v>
      </c>
      <c r="E50" s="39" t="s">
        <v>321</v>
      </c>
    </row>
    <row r="51" spans="1:5" ht="12.75">
      <c r="A51" s="35" t="s">
        <v>58</v>
      </c>
      <c r="E51" s="40" t="s">
        <v>322</v>
      </c>
    </row>
    <row r="52" spans="1:5" ht="267.75">
      <c r="A52" t="s">
        <v>59</v>
      </c>
      <c r="E52" s="39" t="s">
        <v>323</v>
      </c>
    </row>
    <row r="53" spans="1:16" ht="25.5">
      <c r="A53" t="s">
        <v>49</v>
      </c>
      <c s="34" t="s">
        <v>104</v>
      </c>
      <c s="34" t="s">
        <v>324</v>
      </c>
      <c s="35" t="s">
        <v>52</v>
      </c>
      <c s="6" t="s">
        <v>325</v>
      </c>
      <c s="36" t="s">
        <v>66</v>
      </c>
      <c s="37">
        <v>137.507</v>
      </c>
      <c s="36">
        <v>0</v>
      </c>
      <c s="36">
        <f>ROUND(G53*H53,6)</f>
      </c>
      <c r="L53" s="38">
        <v>0</v>
      </c>
      <c s="32">
        <f>ROUND(ROUND(L53,2)*ROUND(G53,3),2)</f>
      </c>
      <c s="36" t="s">
        <v>67</v>
      </c>
      <c>
        <f>(M53*21)/100</f>
      </c>
      <c t="s">
        <v>27</v>
      </c>
    </row>
    <row r="54" spans="1:5" ht="12.75">
      <c r="A54" s="35" t="s">
        <v>56</v>
      </c>
      <c r="E54" s="39" t="s">
        <v>326</v>
      </c>
    </row>
    <row r="55" spans="1:5" ht="12.75">
      <c r="A55" s="35" t="s">
        <v>58</v>
      </c>
      <c r="E55" s="40" t="s">
        <v>327</v>
      </c>
    </row>
    <row r="56" spans="1:5" ht="178.5">
      <c r="A56" t="s">
        <v>59</v>
      </c>
      <c r="E56" s="39" t="s">
        <v>328</v>
      </c>
    </row>
    <row r="57" spans="1:16" ht="12.75">
      <c r="A57" t="s">
        <v>49</v>
      </c>
      <c s="34" t="s">
        <v>108</v>
      </c>
      <c s="34" t="s">
        <v>329</v>
      </c>
      <c s="35" t="s">
        <v>52</v>
      </c>
      <c s="6" t="s">
        <v>330</v>
      </c>
      <c s="36" t="s">
        <v>71</v>
      </c>
      <c s="37">
        <v>97.701</v>
      </c>
      <c s="36">
        <v>0</v>
      </c>
      <c s="36">
        <f>ROUND(G57*H57,6)</f>
      </c>
      <c r="L57" s="38">
        <v>0</v>
      </c>
      <c s="32">
        <f>ROUND(ROUND(L57,2)*ROUND(G57,3),2)</f>
      </c>
      <c s="36" t="s">
        <v>67</v>
      </c>
      <c>
        <f>(M57*21)/100</f>
      </c>
      <c t="s">
        <v>27</v>
      </c>
    </row>
    <row r="58" spans="1:5" ht="12.75">
      <c r="A58" s="35" t="s">
        <v>56</v>
      </c>
      <c r="E58" s="39" t="s">
        <v>331</v>
      </c>
    </row>
    <row r="59" spans="1:5" ht="12.75">
      <c r="A59" s="35" t="s">
        <v>58</v>
      </c>
      <c r="E59" s="40" t="s">
        <v>332</v>
      </c>
    </row>
    <row r="60" spans="1:5" ht="89.25">
      <c r="A60" t="s">
        <v>59</v>
      </c>
      <c r="E60" s="39" t="s">
        <v>333</v>
      </c>
    </row>
    <row r="61" spans="1:16" ht="12.75">
      <c r="A61" t="s">
        <v>49</v>
      </c>
      <c s="34" t="s">
        <v>113</v>
      </c>
      <c s="34" t="s">
        <v>334</v>
      </c>
      <c s="35" t="s">
        <v>52</v>
      </c>
      <c s="6" t="s">
        <v>335</v>
      </c>
      <c s="36" t="s">
        <v>71</v>
      </c>
      <c s="37">
        <v>156.763</v>
      </c>
      <c s="36">
        <v>0</v>
      </c>
      <c s="36">
        <f>ROUND(G61*H61,6)</f>
      </c>
      <c r="L61" s="38">
        <v>0</v>
      </c>
      <c s="32">
        <f>ROUND(ROUND(L61,2)*ROUND(G61,3),2)</f>
      </c>
      <c s="36" t="s">
        <v>67</v>
      </c>
      <c>
        <f>(M61*21)/100</f>
      </c>
      <c t="s">
        <v>27</v>
      </c>
    </row>
    <row r="62" spans="1:5" ht="25.5">
      <c r="A62" s="35" t="s">
        <v>56</v>
      </c>
      <c r="E62" s="39" t="s">
        <v>336</v>
      </c>
    </row>
    <row r="63" spans="1:5" ht="12.75">
      <c r="A63" s="35" t="s">
        <v>58</v>
      </c>
      <c r="E63" s="40" t="s">
        <v>52</v>
      </c>
    </row>
    <row r="64" spans="1:5" ht="89.25">
      <c r="A64" t="s">
        <v>59</v>
      </c>
      <c r="E64" s="39" t="s">
        <v>333</v>
      </c>
    </row>
    <row r="65" spans="1:16" ht="25.5">
      <c r="A65" t="s">
        <v>49</v>
      </c>
      <c s="34" t="s">
        <v>117</v>
      </c>
      <c s="34" t="s">
        <v>337</v>
      </c>
      <c s="35" t="s">
        <v>52</v>
      </c>
      <c s="6" t="s">
        <v>338</v>
      </c>
      <c s="36" t="s">
        <v>95</v>
      </c>
      <c s="37">
        <v>24.8</v>
      </c>
      <c s="36">
        <v>0</v>
      </c>
      <c s="36">
        <f>ROUND(G65*H65,6)</f>
      </c>
      <c r="L65" s="38">
        <v>0</v>
      </c>
      <c s="32">
        <f>ROUND(ROUND(L65,2)*ROUND(G65,3),2)</f>
      </c>
      <c s="36" t="s">
        <v>67</v>
      </c>
      <c>
        <f>(M65*21)/100</f>
      </c>
      <c t="s">
        <v>27</v>
      </c>
    </row>
    <row r="66" spans="1:5" ht="12.75">
      <c r="A66" s="35" t="s">
        <v>56</v>
      </c>
      <c r="E66" s="39" t="s">
        <v>339</v>
      </c>
    </row>
    <row r="67" spans="1:5" ht="12.75">
      <c r="A67" s="35" t="s">
        <v>58</v>
      </c>
      <c r="E67" s="40" t="s">
        <v>52</v>
      </c>
    </row>
    <row r="68" spans="1:5" ht="306">
      <c r="A68" t="s">
        <v>59</v>
      </c>
      <c r="E68" s="39" t="s">
        <v>340</v>
      </c>
    </row>
    <row r="69" spans="1:16" ht="25.5">
      <c r="A69" t="s">
        <v>49</v>
      </c>
      <c s="34" t="s">
        <v>120</v>
      </c>
      <c s="34" t="s">
        <v>341</v>
      </c>
      <c s="35" t="s">
        <v>52</v>
      </c>
      <c s="6" t="s">
        <v>342</v>
      </c>
      <c s="36" t="s">
        <v>95</v>
      </c>
      <c s="37">
        <v>518.084</v>
      </c>
      <c s="36">
        <v>0</v>
      </c>
      <c s="36">
        <f>ROUND(G69*H69,6)</f>
      </c>
      <c r="L69" s="38">
        <v>0</v>
      </c>
      <c s="32">
        <f>ROUND(ROUND(L69,2)*ROUND(G69,3),2)</f>
      </c>
      <c s="36" t="s">
        <v>67</v>
      </c>
      <c>
        <f>(M69*21)/100</f>
      </c>
      <c t="s">
        <v>27</v>
      </c>
    </row>
    <row r="70" spans="1:5" ht="12.75">
      <c r="A70" s="35" t="s">
        <v>56</v>
      </c>
      <c r="E70" s="39" t="s">
        <v>343</v>
      </c>
    </row>
    <row r="71" spans="1:5" ht="12.75">
      <c r="A71" s="35" t="s">
        <v>58</v>
      </c>
      <c r="E71" s="40" t="s">
        <v>52</v>
      </c>
    </row>
    <row r="72" spans="1:5" ht="114.75">
      <c r="A72" t="s">
        <v>59</v>
      </c>
      <c r="E72" s="39" t="s">
        <v>344</v>
      </c>
    </row>
    <row r="73" spans="1:16" ht="25.5">
      <c r="A73" t="s">
        <v>49</v>
      </c>
      <c s="34" t="s">
        <v>124</v>
      </c>
      <c s="34" t="s">
        <v>345</v>
      </c>
      <c s="35" t="s">
        <v>52</v>
      </c>
      <c s="6" t="s">
        <v>346</v>
      </c>
      <c s="36" t="s">
        <v>95</v>
      </c>
      <c s="37">
        <v>24.8</v>
      </c>
      <c s="36">
        <v>0</v>
      </c>
      <c s="36">
        <f>ROUND(G73*H73,6)</f>
      </c>
      <c r="L73" s="38">
        <v>0</v>
      </c>
      <c s="32">
        <f>ROUND(ROUND(L73,2)*ROUND(G73,3),2)</f>
      </c>
      <c s="36" t="s">
        <v>67</v>
      </c>
      <c>
        <f>(M73*21)/100</f>
      </c>
      <c t="s">
        <v>27</v>
      </c>
    </row>
    <row r="74" spans="1:5" ht="12.75">
      <c r="A74" s="35" t="s">
        <v>56</v>
      </c>
      <c r="E74" s="39" t="s">
        <v>52</v>
      </c>
    </row>
    <row r="75" spans="1:5" ht="12.75">
      <c r="A75" s="35" t="s">
        <v>58</v>
      </c>
      <c r="E75" s="40" t="s">
        <v>52</v>
      </c>
    </row>
    <row r="76" spans="1:5" ht="255">
      <c r="A76" t="s">
        <v>59</v>
      </c>
      <c r="E76" s="39" t="s">
        <v>347</v>
      </c>
    </row>
    <row r="77" spans="1:16" ht="12.75">
      <c r="A77" t="s">
        <v>49</v>
      </c>
      <c s="34" t="s">
        <v>128</v>
      </c>
      <c s="34" t="s">
        <v>348</v>
      </c>
      <c s="35" t="s">
        <v>52</v>
      </c>
      <c s="6" t="s">
        <v>349</v>
      </c>
      <c s="36" t="s">
        <v>86</v>
      </c>
      <c s="37">
        <v>4</v>
      </c>
      <c s="36">
        <v>0</v>
      </c>
      <c s="36">
        <f>ROUND(G77*H77,6)</f>
      </c>
      <c r="L77" s="38">
        <v>0</v>
      </c>
      <c s="32">
        <f>ROUND(ROUND(L77,2)*ROUND(G77,3),2)</f>
      </c>
      <c s="36" t="s">
        <v>67</v>
      </c>
      <c>
        <f>(M77*21)/100</f>
      </c>
      <c t="s">
        <v>27</v>
      </c>
    </row>
    <row r="78" spans="1:5" ht="12.75">
      <c r="A78" s="35" t="s">
        <v>56</v>
      </c>
      <c r="E78" s="39" t="s">
        <v>350</v>
      </c>
    </row>
    <row r="79" spans="1:5" ht="12.75">
      <c r="A79" s="35" t="s">
        <v>58</v>
      </c>
      <c r="E79" s="40" t="s">
        <v>52</v>
      </c>
    </row>
    <row r="80" spans="1:5" ht="178.5">
      <c r="A80" t="s">
        <v>59</v>
      </c>
      <c r="E80" s="39" t="s">
        <v>351</v>
      </c>
    </row>
    <row r="81" spans="1:16" ht="12.75">
      <c r="A81" t="s">
        <v>49</v>
      </c>
      <c s="34" t="s">
        <v>131</v>
      </c>
      <c s="34" t="s">
        <v>352</v>
      </c>
      <c s="35" t="s">
        <v>52</v>
      </c>
      <c s="6" t="s">
        <v>353</v>
      </c>
      <c s="36" t="s">
        <v>95</v>
      </c>
      <c s="37">
        <v>24.8</v>
      </c>
      <c s="36">
        <v>0</v>
      </c>
      <c s="36">
        <f>ROUND(G81*H81,6)</f>
      </c>
      <c r="L81" s="38">
        <v>0</v>
      </c>
      <c s="32">
        <f>ROUND(ROUND(L81,2)*ROUND(G81,3),2)</f>
      </c>
      <c s="36" t="s">
        <v>67</v>
      </c>
      <c>
        <f>(M81*21)/100</f>
      </c>
      <c t="s">
        <v>27</v>
      </c>
    </row>
    <row r="82" spans="1:5" ht="12.75">
      <c r="A82" s="35" t="s">
        <v>56</v>
      </c>
      <c r="E82" s="39" t="s">
        <v>354</v>
      </c>
    </row>
    <row r="83" spans="1:5" ht="12.75">
      <c r="A83" s="35" t="s">
        <v>58</v>
      </c>
      <c r="E83" s="40" t="s">
        <v>52</v>
      </c>
    </row>
    <row r="84" spans="1:5" ht="165.75">
      <c r="A84" t="s">
        <v>59</v>
      </c>
      <c r="E84" s="39" t="s">
        <v>355</v>
      </c>
    </row>
    <row r="85" spans="1:16" ht="12.75">
      <c r="A85" t="s">
        <v>49</v>
      </c>
      <c s="34" t="s">
        <v>135</v>
      </c>
      <c s="34" t="s">
        <v>356</v>
      </c>
      <c s="35" t="s">
        <v>52</v>
      </c>
      <c s="6" t="s">
        <v>357</v>
      </c>
      <c s="36" t="s">
        <v>86</v>
      </c>
      <c s="37">
        <v>42</v>
      </c>
      <c s="36">
        <v>0</v>
      </c>
      <c s="36">
        <f>ROUND(G85*H85,6)</f>
      </c>
      <c r="L85" s="38">
        <v>0</v>
      </c>
      <c s="32">
        <f>ROUND(ROUND(L85,2)*ROUND(G85,3),2)</f>
      </c>
      <c s="36" t="s">
        <v>67</v>
      </c>
      <c>
        <f>(M85*21)/100</f>
      </c>
      <c t="s">
        <v>27</v>
      </c>
    </row>
    <row r="86" spans="1:5" ht="12.75">
      <c r="A86" s="35" t="s">
        <v>56</v>
      </c>
      <c r="E86" s="39" t="s">
        <v>358</v>
      </c>
    </row>
    <row r="87" spans="1:5" ht="12.75">
      <c r="A87" s="35" t="s">
        <v>58</v>
      </c>
      <c r="E87" s="40" t="s">
        <v>52</v>
      </c>
    </row>
    <row r="88" spans="1:5" ht="153">
      <c r="A88" t="s">
        <v>59</v>
      </c>
      <c r="E88" s="39" t="s">
        <v>359</v>
      </c>
    </row>
    <row r="89" spans="1:13" ht="12.75">
      <c r="A89" t="s">
        <v>46</v>
      </c>
      <c r="C89" s="31" t="s">
        <v>92</v>
      </c>
      <c r="E89" s="33" t="s">
        <v>360</v>
      </c>
      <c r="J89" s="32">
        <f>0</f>
      </c>
      <c s="32">
        <f>0</f>
      </c>
      <c s="32">
        <f>0+L90+L94+L98+L102+L106+L110</f>
      </c>
      <c s="32">
        <f>0+M90+M94+M98+M102+M106+M110</f>
      </c>
    </row>
    <row r="90" spans="1:16" ht="12.75">
      <c r="A90" t="s">
        <v>49</v>
      </c>
      <c s="34" t="s">
        <v>139</v>
      </c>
      <c s="34" t="s">
        <v>361</v>
      </c>
      <c s="35" t="s">
        <v>52</v>
      </c>
      <c s="6" t="s">
        <v>362</v>
      </c>
      <c s="36" t="s">
        <v>71</v>
      </c>
      <c s="37">
        <v>0.288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363</v>
      </c>
    </row>
    <row r="92" spans="1:5" ht="12.75">
      <c r="A92" s="35" t="s">
        <v>58</v>
      </c>
      <c r="E92" s="40" t="s">
        <v>52</v>
      </c>
    </row>
    <row r="93" spans="1:5" ht="369.75">
      <c r="A93" t="s">
        <v>59</v>
      </c>
      <c r="E93" s="39" t="s">
        <v>364</v>
      </c>
    </row>
    <row r="94" spans="1:16" ht="12.75">
      <c r="A94" t="s">
        <v>49</v>
      </c>
      <c s="34" t="s">
        <v>143</v>
      </c>
      <c s="34" t="s">
        <v>365</v>
      </c>
      <c s="35" t="s">
        <v>52</v>
      </c>
      <c s="6" t="s">
        <v>366</v>
      </c>
      <c s="36" t="s">
        <v>71</v>
      </c>
      <c s="37">
        <v>0.234</v>
      </c>
      <c s="36">
        <v>0</v>
      </c>
      <c s="36">
        <f>ROUND(G94*H94,6)</f>
      </c>
      <c r="L94" s="38">
        <v>0</v>
      </c>
      <c s="32">
        <f>ROUND(ROUND(L94,2)*ROUND(G94,3),2)</f>
      </c>
      <c s="36" t="s">
        <v>67</v>
      </c>
      <c>
        <f>(M94*21)/100</f>
      </c>
      <c t="s">
        <v>27</v>
      </c>
    </row>
    <row r="95" spans="1:5" ht="12.75">
      <c r="A95" s="35" t="s">
        <v>56</v>
      </c>
      <c r="E95" s="39" t="s">
        <v>363</v>
      </c>
    </row>
    <row r="96" spans="1:5" ht="12.75">
      <c r="A96" s="35" t="s">
        <v>58</v>
      </c>
      <c r="E96" s="40" t="s">
        <v>52</v>
      </c>
    </row>
    <row r="97" spans="1:5" ht="369.75">
      <c r="A97" t="s">
        <v>59</v>
      </c>
      <c r="E97" s="39" t="s">
        <v>364</v>
      </c>
    </row>
    <row r="98" spans="1:16" ht="12.75">
      <c r="A98" t="s">
        <v>49</v>
      </c>
      <c s="34" t="s">
        <v>146</v>
      </c>
      <c s="34" t="s">
        <v>367</v>
      </c>
      <c s="35" t="s">
        <v>52</v>
      </c>
      <c s="6" t="s">
        <v>368</v>
      </c>
      <c s="36" t="s">
        <v>71</v>
      </c>
      <c s="37">
        <v>0.604</v>
      </c>
      <c s="36">
        <v>0</v>
      </c>
      <c s="36">
        <f>ROUND(G98*H98,6)</f>
      </c>
      <c r="L98" s="38">
        <v>0</v>
      </c>
      <c s="32">
        <f>ROUND(ROUND(L98,2)*ROUND(G98,3),2)</f>
      </c>
      <c s="36" t="s">
        <v>67</v>
      </c>
      <c>
        <f>(M98*21)/100</f>
      </c>
      <c t="s">
        <v>27</v>
      </c>
    </row>
    <row r="99" spans="1:5" ht="12.75">
      <c r="A99" s="35" t="s">
        <v>56</v>
      </c>
      <c r="E99" s="39" t="s">
        <v>369</v>
      </c>
    </row>
    <row r="100" spans="1:5" ht="12.75">
      <c r="A100" s="35" t="s">
        <v>58</v>
      </c>
      <c r="E100" s="40" t="s">
        <v>52</v>
      </c>
    </row>
    <row r="101" spans="1:5" ht="51">
      <c r="A101" t="s">
        <v>59</v>
      </c>
      <c r="E101" s="39" t="s">
        <v>370</v>
      </c>
    </row>
    <row r="102" spans="1:16" ht="12.75">
      <c r="A102" t="s">
        <v>49</v>
      </c>
      <c s="34" t="s">
        <v>150</v>
      </c>
      <c s="34" t="s">
        <v>371</v>
      </c>
      <c s="35" t="s">
        <v>52</v>
      </c>
      <c s="6" t="s">
        <v>372</v>
      </c>
      <c s="36" t="s">
        <v>95</v>
      </c>
      <c s="37">
        <v>1.572</v>
      </c>
      <c s="36">
        <v>0</v>
      </c>
      <c s="36">
        <f>ROUND(G102*H102,6)</f>
      </c>
      <c r="L102" s="38">
        <v>0</v>
      </c>
      <c s="32">
        <f>ROUND(ROUND(L102,2)*ROUND(G102,3),2)</f>
      </c>
      <c s="36" t="s">
        <v>67</v>
      </c>
      <c>
        <f>(M102*21)/100</f>
      </c>
      <c t="s">
        <v>27</v>
      </c>
    </row>
    <row r="103" spans="1:5" ht="12.75">
      <c r="A103" s="35" t="s">
        <v>56</v>
      </c>
      <c r="E103" s="39" t="s">
        <v>373</v>
      </c>
    </row>
    <row r="104" spans="1:5" ht="12.75">
      <c r="A104" s="35" t="s">
        <v>58</v>
      </c>
      <c r="E104" s="40" t="s">
        <v>52</v>
      </c>
    </row>
    <row r="105" spans="1:5" ht="255">
      <c r="A105" t="s">
        <v>59</v>
      </c>
      <c r="E105" s="39" t="s">
        <v>374</v>
      </c>
    </row>
    <row r="106" spans="1:16" ht="12.75">
      <c r="A106" t="s">
        <v>49</v>
      </c>
      <c s="34" t="s">
        <v>153</v>
      </c>
      <c s="34" t="s">
        <v>375</v>
      </c>
      <c s="35" t="s">
        <v>52</v>
      </c>
      <c s="6" t="s">
        <v>376</v>
      </c>
      <c s="36" t="s">
        <v>95</v>
      </c>
      <c s="37">
        <v>4.188</v>
      </c>
      <c s="36">
        <v>0</v>
      </c>
      <c s="36">
        <f>ROUND(G106*H106,6)</f>
      </c>
      <c r="L106" s="38">
        <v>0</v>
      </c>
      <c s="32">
        <f>ROUND(ROUND(L106,2)*ROUND(G106,3),2)</f>
      </c>
      <c s="36" t="s">
        <v>67</v>
      </c>
      <c>
        <f>(M106*21)/100</f>
      </c>
      <c t="s">
        <v>27</v>
      </c>
    </row>
    <row r="107" spans="1:5" ht="12.75">
      <c r="A107" s="35" t="s">
        <v>56</v>
      </c>
      <c r="E107" s="39" t="s">
        <v>373</v>
      </c>
    </row>
    <row r="108" spans="1:5" ht="12.75">
      <c r="A108" s="35" t="s">
        <v>58</v>
      </c>
      <c r="E108" s="40" t="s">
        <v>52</v>
      </c>
    </row>
    <row r="109" spans="1:5" ht="255">
      <c r="A109" t="s">
        <v>59</v>
      </c>
      <c r="E109" s="39" t="s">
        <v>374</v>
      </c>
    </row>
    <row r="110" spans="1:16" ht="12.75">
      <c r="A110" t="s">
        <v>49</v>
      </c>
      <c s="34" t="s">
        <v>159</v>
      </c>
      <c s="34" t="s">
        <v>377</v>
      </c>
      <c s="35" t="s">
        <v>52</v>
      </c>
      <c s="6" t="s">
        <v>378</v>
      </c>
      <c s="36" t="s">
        <v>86</v>
      </c>
      <c s="37">
        <v>2</v>
      </c>
      <c s="36">
        <v>0</v>
      </c>
      <c s="36">
        <f>ROUND(G110*H110,6)</f>
      </c>
      <c r="L110" s="38">
        <v>0</v>
      </c>
      <c s="32">
        <f>ROUND(ROUND(L110,2)*ROUND(G110,3),2)</f>
      </c>
      <c s="36" t="s">
        <v>67</v>
      </c>
      <c>
        <f>(M110*21)/100</f>
      </c>
      <c t="s">
        <v>27</v>
      </c>
    </row>
    <row r="111" spans="1:5" ht="12.75">
      <c r="A111" s="35" t="s">
        <v>56</v>
      </c>
      <c r="E111" s="39" t="s">
        <v>379</v>
      </c>
    </row>
    <row r="112" spans="1:5" ht="12.75">
      <c r="A112" s="35" t="s">
        <v>58</v>
      </c>
      <c r="E112" s="40" t="s">
        <v>52</v>
      </c>
    </row>
    <row r="113" spans="1:5" ht="89.25">
      <c r="A113" t="s">
        <v>59</v>
      </c>
      <c r="E113" s="39" t="s">
        <v>380</v>
      </c>
    </row>
    <row r="114" spans="1:13" ht="12.75">
      <c r="A114" t="s">
        <v>46</v>
      </c>
      <c r="C114" s="31" t="s">
        <v>61</v>
      </c>
      <c r="E114" s="33" t="s">
        <v>62</v>
      </c>
      <c r="J114" s="32">
        <f>0</f>
      </c>
      <c s="32">
        <f>0</f>
      </c>
      <c s="32">
        <f>0+L115+L119+L123+L127+L131+L135</f>
      </c>
      <c s="32">
        <f>0+M115+M119+M123+M127+M131+M135</f>
      </c>
    </row>
    <row r="115" spans="1:16" ht="12.75">
      <c r="A115" t="s">
        <v>49</v>
      </c>
      <c s="34" t="s">
        <v>163</v>
      </c>
      <c s="34" t="s">
        <v>381</v>
      </c>
      <c s="35" t="s">
        <v>52</v>
      </c>
      <c s="6" t="s">
        <v>382</v>
      </c>
      <c s="36" t="s">
        <v>95</v>
      </c>
      <c s="37">
        <v>19.5</v>
      </c>
      <c s="36">
        <v>0</v>
      </c>
      <c s="36">
        <f>ROUND(G115*H115,6)</f>
      </c>
      <c r="L115" s="38">
        <v>0</v>
      </c>
      <c s="32">
        <f>ROUND(ROUND(L115,2)*ROUND(G115,3),2)</f>
      </c>
      <c s="36" t="s">
        <v>67</v>
      </c>
      <c>
        <f>(M115*21)/100</f>
      </c>
      <c t="s">
        <v>27</v>
      </c>
    </row>
    <row r="116" spans="1:5" ht="12.75">
      <c r="A116" s="35" t="s">
        <v>56</v>
      </c>
      <c r="E116" s="39" t="s">
        <v>383</v>
      </c>
    </row>
    <row r="117" spans="1:5" ht="12.75">
      <c r="A117" s="35" t="s">
        <v>58</v>
      </c>
      <c r="E117" s="40" t="s">
        <v>52</v>
      </c>
    </row>
    <row r="118" spans="1:5" ht="140.25">
      <c r="A118" t="s">
        <v>59</v>
      </c>
      <c r="E118" s="39" t="s">
        <v>384</v>
      </c>
    </row>
    <row r="119" spans="1:16" ht="12.75">
      <c r="A119" t="s">
        <v>49</v>
      </c>
      <c s="34" t="s">
        <v>167</v>
      </c>
      <c s="34" t="s">
        <v>385</v>
      </c>
      <c s="35" t="s">
        <v>52</v>
      </c>
      <c s="6" t="s">
        <v>386</v>
      </c>
      <c s="36" t="s">
        <v>71</v>
      </c>
      <c s="37">
        <v>74.323</v>
      </c>
      <c s="36">
        <v>0</v>
      </c>
      <c s="36">
        <f>ROUND(G119*H119,6)</f>
      </c>
      <c r="L119" s="38">
        <v>0</v>
      </c>
      <c s="32">
        <f>ROUND(ROUND(L119,2)*ROUND(G119,3),2)</f>
      </c>
      <c s="36" t="s">
        <v>67</v>
      </c>
      <c>
        <f>(M119*21)/100</f>
      </c>
      <c t="s">
        <v>27</v>
      </c>
    </row>
    <row r="120" spans="1:5" ht="12.75">
      <c r="A120" s="35" t="s">
        <v>56</v>
      </c>
      <c r="E120" s="39" t="s">
        <v>387</v>
      </c>
    </row>
    <row r="121" spans="1:5" ht="12.75">
      <c r="A121" s="35" t="s">
        <v>58</v>
      </c>
      <c r="E121" s="40" t="s">
        <v>52</v>
      </c>
    </row>
    <row r="122" spans="1:5" ht="140.25">
      <c r="A122" t="s">
        <v>59</v>
      </c>
      <c r="E122" s="39" t="s">
        <v>388</v>
      </c>
    </row>
    <row r="123" spans="1:16" ht="25.5">
      <c r="A123" t="s">
        <v>49</v>
      </c>
      <c s="34" t="s">
        <v>171</v>
      </c>
      <c s="34" t="s">
        <v>389</v>
      </c>
      <c s="35" t="s">
        <v>52</v>
      </c>
      <c s="6" t="s">
        <v>390</v>
      </c>
      <c s="36" t="s">
        <v>391</v>
      </c>
      <c s="37">
        <v>712.208</v>
      </c>
      <c s="36">
        <v>0</v>
      </c>
      <c s="36">
        <f>ROUND(G123*H123,6)</f>
      </c>
      <c r="L123" s="38">
        <v>0</v>
      </c>
      <c s="32">
        <f>ROUND(ROUND(L123,2)*ROUND(G123,3),2)</f>
      </c>
      <c s="36" t="s">
        <v>67</v>
      </c>
      <c>
        <f>(M123*21)/100</f>
      </c>
      <c t="s">
        <v>27</v>
      </c>
    </row>
    <row r="124" spans="1:5" ht="12.75">
      <c r="A124" s="35" t="s">
        <v>56</v>
      </c>
      <c r="E124" s="39" t="s">
        <v>387</v>
      </c>
    </row>
    <row r="125" spans="1:5" ht="12.75">
      <c r="A125" s="35" t="s">
        <v>58</v>
      </c>
      <c r="E125" s="40" t="s">
        <v>392</v>
      </c>
    </row>
    <row r="126" spans="1:5" ht="127.5">
      <c r="A126" t="s">
        <v>59</v>
      </c>
      <c r="E126" s="39" t="s">
        <v>393</v>
      </c>
    </row>
    <row r="127" spans="1:16" ht="12.75">
      <c r="A127" t="s">
        <v>49</v>
      </c>
      <c s="34" t="s">
        <v>175</v>
      </c>
      <c s="34" t="s">
        <v>394</v>
      </c>
      <c s="35" t="s">
        <v>52</v>
      </c>
      <c s="6" t="s">
        <v>395</v>
      </c>
      <c s="36" t="s">
        <v>86</v>
      </c>
      <c s="37">
        <v>4</v>
      </c>
      <c s="36">
        <v>0</v>
      </c>
      <c s="36">
        <f>ROUND(G127*H127,6)</f>
      </c>
      <c r="L127" s="38">
        <v>0</v>
      </c>
      <c s="32">
        <f>ROUND(ROUND(L127,2)*ROUND(G127,3),2)</f>
      </c>
      <c s="36" t="s">
        <v>55</v>
      </c>
      <c>
        <f>(M127*21)/100</f>
      </c>
      <c t="s">
        <v>27</v>
      </c>
    </row>
    <row r="128" spans="1:5" ht="12.75">
      <c r="A128" s="35" t="s">
        <v>56</v>
      </c>
      <c r="E128" s="39" t="s">
        <v>396</v>
      </c>
    </row>
    <row r="129" spans="1:5" ht="12.75">
      <c r="A129" s="35" t="s">
        <v>58</v>
      </c>
      <c r="E129" s="40" t="s">
        <v>52</v>
      </c>
    </row>
    <row r="130" spans="1:5" ht="127.5">
      <c r="A130" t="s">
        <v>59</v>
      </c>
      <c r="E130" s="39" t="s">
        <v>397</v>
      </c>
    </row>
    <row r="131" spans="1:16" ht="12.75">
      <c r="A131" t="s">
        <v>49</v>
      </c>
      <c s="34" t="s">
        <v>179</v>
      </c>
      <c s="34" t="s">
        <v>398</v>
      </c>
      <c s="35" t="s">
        <v>52</v>
      </c>
      <c s="6" t="s">
        <v>399</v>
      </c>
      <c s="36" t="s">
        <v>66</v>
      </c>
      <c s="37">
        <v>48</v>
      </c>
      <c s="36">
        <v>0</v>
      </c>
      <c s="36">
        <f>ROUND(G131*H131,6)</f>
      </c>
      <c r="L131" s="38">
        <v>0</v>
      </c>
      <c s="32">
        <f>ROUND(ROUND(L131,2)*ROUND(G131,3),2)</f>
      </c>
      <c s="36" t="s">
        <v>55</v>
      </c>
      <c>
        <f>(M131*21)/100</f>
      </c>
      <c t="s">
        <v>27</v>
      </c>
    </row>
    <row r="132" spans="1:5" ht="12.75">
      <c r="A132" s="35" t="s">
        <v>56</v>
      </c>
      <c r="E132" s="39" t="s">
        <v>400</v>
      </c>
    </row>
    <row r="133" spans="1:5" ht="12.75">
      <c r="A133" s="35" t="s">
        <v>58</v>
      </c>
      <c r="E133" s="40" t="s">
        <v>401</v>
      </c>
    </row>
    <row r="134" spans="1:5" ht="63.75">
      <c r="A134" t="s">
        <v>59</v>
      </c>
      <c r="E134" s="39" t="s">
        <v>402</v>
      </c>
    </row>
    <row r="135" spans="1:16" ht="25.5">
      <c r="A135" t="s">
        <v>49</v>
      </c>
      <c s="34" t="s">
        <v>183</v>
      </c>
      <c s="34" t="s">
        <v>403</v>
      </c>
      <c s="35" t="s">
        <v>52</v>
      </c>
      <c s="6" t="s">
        <v>404</v>
      </c>
      <c s="36" t="s">
        <v>95</v>
      </c>
      <c s="37">
        <v>24.8</v>
      </c>
      <c s="36">
        <v>0</v>
      </c>
      <c s="36">
        <f>ROUND(G135*H135,6)</f>
      </c>
      <c r="L135" s="38">
        <v>0</v>
      </c>
      <c s="32">
        <f>ROUND(ROUND(L135,2)*ROUND(G135,3),2)</f>
      </c>
      <c s="36" t="s">
        <v>67</v>
      </c>
      <c>
        <f>(M135*21)/100</f>
      </c>
      <c t="s">
        <v>27</v>
      </c>
    </row>
    <row r="136" spans="1:5" ht="12.75">
      <c r="A136" s="35" t="s">
        <v>56</v>
      </c>
      <c r="E136" s="39" t="s">
        <v>405</v>
      </c>
    </row>
    <row r="137" spans="1:5" ht="12.75">
      <c r="A137" s="35" t="s">
        <v>58</v>
      </c>
      <c r="E137" s="40" t="s">
        <v>52</v>
      </c>
    </row>
    <row r="138" spans="1:5" ht="204">
      <c r="A138" t="s">
        <v>59</v>
      </c>
      <c r="E138" s="39" t="s">
        <v>406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T10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407</v>
      </c>
      <c s="41">
        <f>Rekapitulace!C14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407</v>
      </c>
      <c r="E4" s="26" t="s">
        <v>408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COUNTIFS(L8:L105,"=0",A8:A105,"P")+COUNTIFS(L8:L105,"",A8:A105,"P")+SUM(Q8:Q105)</f>
      </c>
    </row>
    <row r="8" spans="1:13" ht="12.75">
      <c r="A8" t="s">
        <v>44</v>
      </c>
      <c r="C8" s="28" t="s">
        <v>411</v>
      </c>
      <c r="E8" s="30" t="s">
        <v>410</v>
      </c>
      <c r="J8" s="29">
        <f>0+J9+J26+J43+J92</f>
      </c>
      <c s="29">
        <f>0+K9+K26+K43+K92</f>
      </c>
      <c s="29">
        <f>0+L9+L26+L43+L92</f>
      </c>
      <c s="29">
        <f>0+M9+M26+M43+M92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</f>
      </c>
      <c s="32">
        <f>0+M10+M14+M18+M22</f>
      </c>
    </row>
    <row r="10" spans="1:16" ht="25.5">
      <c r="A10" t="s">
        <v>49</v>
      </c>
      <c s="34" t="s">
        <v>63</v>
      </c>
      <c s="34" t="s">
        <v>272</v>
      </c>
      <c s="35" t="s">
        <v>52</v>
      </c>
      <c s="6" t="s">
        <v>273</v>
      </c>
      <c s="36" t="s">
        <v>274</v>
      </c>
      <c s="37">
        <v>62.13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412</v>
      </c>
    </row>
    <row r="12" spans="1:5" ht="12.75">
      <c r="A12" s="35" t="s">
        <v>58</v>
      </c>
      <c r="E12" s="40" t="s">
        <v>413</v>
      </c>
    </row>
    <row r="13" spans="1:5" ht="140.25">
      <c r="A13" t="s">
        <v>59</v>
      </c>
      <c r="E13" s="39" t="s">
        <v>277</v>
      </c>
    </row>
    <row r="14" spans="1:16" ht="25.5">
      <c r="A14" t="s">
        <v>49</v>
      </c>
      <c s="34" t="s">
        <v>27</v>
      </c>
      <c s="34" t="s">
        <v>414</v>
      </c>
      <c s="35" t="s">
        <v>52</v>
      </c>
      <c s="6" t="s">
        <v>415</v>
      </c>
      <c s="36" t="s">
        <v>274</v>
      </c>
      <c s="37">
        <v>37.15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416</v>
      </c>
    </row>
    <row r="16" spans="1:5" ht="12.75">
      <c r="A16" s="35" t="s">
        <v>58</v>
      </c>
      <c r="E16" s="40" t="s">
        <v>417</v>
      </c>
    </row>
    <row r="17" spans="1:5" ht="140.25">
      <c r="A17" t="s">
        <v>59</v>
      </c>
      <c r="E17" s="39" t="s">
        <v>277</v>
      </c>
    </row>
    <row r="18" spans="1:16" ht="25.5">
      <c r="A18" t="s">
        <v>49</v>
      </c>
      <c s="34" t="s">
        <v>26</v>
      </c>
      <c s="34" t="s">
        <v>418</v>
      </c>
      <c s="35" t="s">
        <v>52</v>
      </c>
      <c s="6" t="s">
        <v>419</v>
      </c>
      <c s="36" t="s">
        <v>274</v>
      </c>
      <c s="37">
        <v>103.84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420</v>
      </c>
    </row>
    <row r="20" spans="1:5" ht="12.75">
      <c r="A20" s="35" t="s">
        <v>58</v>
      </c>
      <c r="E20" s="40" t="s">
        <v>421</v>
      </c>
    </row>
    <row r="21" spans="1:5" ht="140.25">
      <c r="A21" t="s">
        <v>59</v>
      </c>
      <c r="E21" s="39" t="s">
        <v>277</v>
      </c>
    </row>
    <row r="22" spans="1:16" ht="25.5">
      <c r="A22" t="s">
        <v>49</v>
      </c>
      <c s="34" t="s">
        <v>76</v>
      </c>
      <c s="34" t="s">
        <v>422</v>
      </c>
      <c s="35" t="s">
        <v>52</v>
      </c>
      <c s="6" t="s">
        <v>423</v>
      </c>
      <c s="36" t="s">
        <v>274</v>
      </c>
      <c s="37">
        <v>37.15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424</v>
      </c>
    </row>
    <row r="24" spans="1:5" ht="12.75">
      <c r="A24" s="35" t="s">
        <v>58</v>
      </c>
      <c r="E24" s="40" t="s">
        <v>417</v>
      </c>
    </row>
    <row r="25" spans="1:5" ht="140.25">
      <c r="A25" t="s">
        <v>59</v>
      </c>
      <c r="E25" s="39" t="s">
        <v>277</v>
      </c>
    </row>
    <row r="26" spans="1:13" ht="12.75">
      <c r="A26" t="s">
        <v>46</v>
      </c>
      <c r="C26" s="31" t="s">
        <v>63</v>
      </c>
      <c r="E26" s="33" t="s">
        <v>286</v>
      </c>
      <c r="J26" s="32">
        <f>0</f>
      </c>
      <c s="32">
        <f>0</f>
      </c>
      <c s="32">
        <f>0+L27+L31+L35+L39</f>
      </c>
      <c s="32">
        <f>0+M27+M31+M35+M39</f>
      </c>
    </row>
    <row r="27" spans="1:16" ht="25.5">
      <c r="A27" t="s">
        <v>49</v>
      </c>
      <c s="34" t="s">
        <v>80</v>
      </c>
      <c s="34" t="s">
        <v>425</v>
      </c>
      <c s="35" t="s">
        <v>52</v>
      </c>
      <c s="6" t="s">
        <v>426</v>
      </c>
      <c s="36" t="s">
        <v>71</v>
      </c>
      <c s="37">
        <v>168.853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427</v>
      </c>
    </row>
    <row r="29" spans="1:5" ht="12.75">
      <c r="A29" s="35" t="s">
        <v>58</v>
      </c>
      <c r="E29" s="40" t="s">
        <v>52</v>
      </c>
    </row>
    <row r="30" spans="1:5" ht="63.75">
      <c r="A30" t="s">
        <v>59</v>
      </c>
      <c r="E30" s="39" t="s">
        <v>428</v>
      </c>
    </row>
    <row r="31" spans="1:16" ht="12.75">
      <c r="A31" t="s">
        <v>49</v>
      </c>
      <c s="34" t="s">
        <v>83</v>
      </c>
      <c s="34" t="s">
        <v>287</v>
      </c>
      <c s="35" t="s">
        <v>52</v>
      </c>
      <c s="6" t="s">
        <v>288</v>
      </c>
      <c s="36" t="s">
        <v>71</v>
      </c>
      <c s="37">
        <v>29.584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</v>
      </c>
      <c>
        <f>(M31*21)/100</f>
      </c>
      <c t="s">
        <v>27</v>
      </c>
    </row>
    <row r="32" spans="1:5" ht="12.75">
      <c r="A32" s="35" t="s">
        <v>56</v>
      </c>
      <c r="E32" s="39" t="s">
        <v>429</v>
      </c>
    </row>
    <row r="33" spans="1:5" ht="12.75">
      <c r="A33" s="35" t="s">
        <v>58</v>
      </c>
      <c r="E33" s="40" t="s">
        <v>52</v>
      </c>
    </row>
    <row r="34" spans="1:5" ht="369.75">
      <c r="A34" t="s">
        <v>59</v>
      </c>
      <c r="E34" s="39" t="s">
        <v>291</v>
      </c>
    </row>
    <row r="35" spans="1:16" ht="12.75">
      <c r="A35" t="s">
        <v>49</v>
      </c>
      <c s="34" t="s">
        <v>88</v>
      </c>
      <c s="34" t="s">
        <v>292</v>
      </c>
      <c s="35" t="s">
        <v>52</v>
      </c>
      <c s="6" t="s">
        <v>293</v>
      </c>
      <c s="36" t="s">
        <v>66</v>
      </c>
      <c s="37">
        <v>315.407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</v>
      </c>
      <c>
        <f>(M35*21)/100</f>
      </c>
      <c t="s">
        <v>27</v>
      </c>
    </row>
    <row r="36" spans="1:5" ht="12.75">
      <c r="A36" s="35" t="s">
        <v>56</v>
      </c>
      <c r="E36" s="39" t="s">
        <v>430</v>
      </c>
    </row>
    <row r="37" spans="1:5" ht="12.75">
      <c r="A37" s="35" t="s">
        <v>58</v>
      </c>
      <c r="E37" s="40" t="s">
        <v>52</v>
      </c>
    </row>
    <row r="38" spans="1:5" ht="25.5">
      <c r="A38" t="s">
        <v>59</v>
      </c>
      <c r="E38" s="39" t="s">
        <v>296</v>
      </c>
    </row>
    <row r="39" spans="1:16" ht="12.75">
      <c r="A39" t="s">
        <v>49</v>
      </c>
      <c s="34" t="s">
        <v>92</v>
      </c>
      <c s="34" t="s">
        <v>73</v>
      </c>
      <c s="35" t="s">
        <v>52</v>
      </c>
      <c s="6" t="s">
        <v>74</v>
      </c>
      <c s="36" t="s">
        <v>71</v>
      </c>
      <c s="37">
        <v>1.182</v>
      </c>
      <c s="36">
        <v>0</v>
      </c>
      <c s="36">
        <f>ROUND(G39*H39,6)</f>
      </c>
      <c r="L39" s="38">
        <v>0</v>
      </c>
      <c s="32">
        <f>ROUND(ROUND(L39,2)*ROUND(G39,3),2)</f>
      </c>
      <c s="36" t="s">
        <v>67</v>
      </c>
      <c>
        <f>(M39*21)/100</f>
      </c>
      <c t="s">
        <v>27</v>
      </c>
    </row>
    <row r="40" spans="1:5" ht="12.75">
      <c r="A40" s="35" t="s">
        <v>56</v>
      </c>
      <c r="E40" s="39" t="s">
        <v>431</v>
      </c>
    </row>
    <row r="41" spans="1:5" ht="12.75">
      <c r="A41" s="35" t="s">
        <v>58</v>
      </c>
      <c r="E41" s="40" t="s">
        <v>52</v>
      </c>
    </row>
    <row r="42" spans="1:5" ht="229.5">
      <c r="A42" t="s">
        <v>59</v>
      </c>
      <c r="E42" s="39" t="s">
        <v>75</v>
      </c>
    </row>
    <row r="43" spans="1:13" ht="12.75">
      <c r="A43" t="s">
        <v>46</v>
      </c>
      <c r="C43" s="31" t="s">
        <v>80</v>
      </c>
      <c r="E43" s="33" t="s">
        <v>308</v>
      </c>
      <c r="J43" s="32">
        <f>0</f>
      </c>
      <c s="32">
        <f>0</f>
      </c>
      <c s="32">
        <f>0+L44+L48+L52+L56+L60+L64+L68+L72+L76+L80+L84+L88</f>
      </c>
      <c s="32">
        <f>0+M44+M48+M52+M56+M60+M64+M68+M72+M76+M80+M84+M88</f>
      </c>
    </row>
    <row r="44" spans="1:16" ht="12.75">
      <c r="A44" t="s">
        <v>49</v>
      </c>
      <c s="34" t="s">
        <v>61</v>
      </c>
      <c s="34" t="s">
        <v>432</v>
      </c>
      <c s="35" t="s">
        <v>52</v>
      </c>
      <c s="6" t="s">
        <v>433</v>
      </c>
      <c s="36" t="s">
        <v>95</v>
      </c>
      <c s="37">
        <v>17.628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434</v>
      </c>
    </row>
    <row r="46" spans="1:5" ht="12.75">
      <c r="A46" s="35" t="s">
        <v>58</v>
      </c>
      <c r="E46" s="40" t="s">
        <v>52</v>
      </c>
    </row>
    <row r="47" spans="1:5" ht="165.75">
      <c r="A47" t="s">
        <v>59</v>
      </c>
      <c r="E47" s="39" t="s">
        <v>307</v>
      </c>
    </row>
    <row r="48" spans="1:16" ht="12.75">
      <c r="A48" t="s">
        <v>49</v>
      </c>
      <c s="34" t="s">
        <v>100</v>
      </c>
      <c s="34" t="s">
        <v>435</v>
      </c>
      <c s="35" t="s">
        <v>52</v>
      </c>
      <c s="6" t="s">
        <v>436</v>
      </c>
      <c s="36" t="s">
        <v>71</v>
      </c>
      <c s="37">
        <v>3.256</v>
      </c>
      <c s="36">
        <v>0</v>
      </c>
      <c s="36">
        <f>ROUND(G48*H48,6)</f>
      </c>
      <c r="L48" s="38">
        <v>0</v>
      </c>
      <c s="32">
        <f>ROUND(ROUND(L48,2)*ROUND(G48,3),2)</f>
      </c>
      <c s="36" t="s">
        <v>67</v>
      </c>
      <c>
        <f>(M48*21)/100</f>
      </c>
      <c t="s">
        <v>27</v>
      </c>
    </row>
    <row r="49" spans="1:5" ht="12.75">
      <c r="A49" s="35" t="s">
        <v>56</v>
      </c>
      <c r="E49" s="39" t="s">
        <v>437</v>
      </c>
    </row>
    <row r="50" spans="1:5" ht="12.75">
      <c r="A50" s="35" t="s">
        <v>58</v>
      </c>
      <c r="E50" s="40" t="s">
        <v>52</v>
      </c>
    </row>
    <row r="51" spans="1:5" ht="127.5">
      <c r="A51" t="s">
        <v>59</v>
      </c>
      <c r="E51" s="39" t="s">
        <v>438</v>
      </c>
    </row>
    <row r="52" spans="1:16" ht="12.75">
      <c r="A52" t="s">
        <v>49</v>
      </c>
      <c s="34" t="s">
        <v>104</v>
      </c>
      <c s="34" t="s">
        <v>439</v>
      </c>
      <c s="35" t="s">
        <v>52</v>
      </c>
      <c s="6" t="s">
        <v>440</v>
      </c>
      <c s="36" t="s">
        <v>71</v>
      </c>
      <c s="37">
        <v>47.428</v>
      </c>
      <c s="36">
        <v>0</v>
      </c>
      <c s="36">
        <f>ROUND(G52*H52,6)</f>
      </c>
      <c r="L52" s="38">
        <v>0</v>
      </c>
      <c s="32">
        <f>ROUND(ROUND(L52,2)*ROUND(G52,3),2)</f>
      </c>
      <c s="36" t="s">
        <v>67</v>
      </c>
      <c>
        <f>(M52*21)/100</f>
      </c>
      <c t="s">
        <v>27</v>
      </c>
    </row>
    <row r="53" spans="1:5" ht="12.75">
      <c r="A53" s="35" t="s">
        <v>56</v>
      </c>
      <c r="E53" s="39" t="s">
        <v>441</v>
      </c>
    </row>
    <row r="54" spans="1:5" ht="12.75">
      <c r="A54" s="35" t="s">
        <v>58</v>
      </c>
      <c r="E54" s="40" t="s">
        <v>442</v>
      </c>
    </row>
    <row r="55" spans="1:5" ht="51">
      <c r="A55" t="s">
        <v>59</v>
      </c>
      <c r="E55" s="39" t="s">
        <v>370</v>
      </c>
    </row>
    <row r="56" spans="1:16" ht="12.75">
      <c r="A56" t="s">
        <v>49</v>
      </c>
      <c s="34" t="s">
        <v>108</v>
      </c>
      <c s="34" t="s">
        <v>443</v>
      </c>
      <c s="35" t="s">
        <v>52</v>
      </c>
      <c s="6" t="s">
        <v>444</v>
      </c>
      <c s="36" t="s">
        <v>71</v>
      </c>
      <c s="37">
        <v>15.296</v>
      </c>
      <c s="36">
        <v>0</v>
      </c>
      <c s="36">
        <f>ROUND(G56*H56,6)</f>
      </c>
      <c r="L56" s="38">
        <v>0</v>
      </c>
      <c s="32">
        <f>ROUND(ROUND(L56,2)*ROUND(G56,3),2)</f>
      </c>
      <c s="36" t="s">
        <v>67</v>
      </c>
      <c>
        <f>(M56*21)/100</f>
      </c>
      <c t="s">
        <v>27</v>
      </c>
    </row>
    <row r="57" spans="1:5" ht="12.75">
      <c r="A57" s="35" t="s">
        <v>56</v>
      </c>
      <c r="E57" s="39" t="s">
        <v>445</v>
      </c>
    </row>
    <row r="58" spans="1:5" ht="12.75">
      <c r="A58" s="35" t="s">
        <v>58</v>
      </c>
      <c r="E58" s="40" t="s">
        <v>446</v>
      </c>
    </row>
    <row r="59" spans="1:5" ht="51">
      <c r="A59" t="s">
        <v>59</v>
      </c>
      <c r="E59" s="39" t="s">
        <v>370</v>
      </c>
    </row>
    <row r="60" spans="1:16" ht="12.75">
      <c r="A60" t="s">
        <v>49</v>
      </c>
      <c s="34" t="s">
        <v>113</v>
      </c>
      <c s="34" t="s">
        <v>447</v>
      </c>
      <c s="35" t="s">
        <v>52</v>
      </c>
      <c s="6" t="s">
        <v>448</v>
      </c>
      <c s="36" t="s">
        <v>66</v>
      </c>
      <c s="37">
        <v>278.988</v>
      </c>
      <c s="36">
        <v>0</v>
      </c>
      <c s="36">
        <f>ROUND(G60*H60,6)</f>
      </c>
      <c r="L60" s="38">
        <v>0</v>
      </c>
      <c s="32">
        <f>ROUND(ROUND(L60,2)*ROUND(G60,3),2)</f>
      </c>
      <c s="36" t="s">
        <v>67</v>
      </c>
      <c>
        <f>(M60*21)/100</f>
      </c>
      <c t="s">
        <v>27</v>
      </c>
    </row>
    <row r="61" spans="1:5" ht="12.75">
      <c r="A61" s="35" t="s">
        <v>56</v>
      </c>
      <c r="E61" s="39" t="s">
        <v>449</v>
      </c>
    </row>
    <row r="62" spans="1:5" ht="12.75">
      <c r="A62" s="35" t="s">
        <v>58</v>
      </c>
      <c r="E62" s="40" t="s">
        <v>52</v>
      </c>
    </row>
    <row r="63" spans="1:5" ht="51">
      <c r="A63" t="s">
        <v>59</v>
      </c>
      <c r="E63" s="39" t="s">
        <v>370</v>
      </c>
    </row>
    <row r="64" spans="1:16" ht="12.75">
      <c r="A64" t="s">
        <v>49</v>
      </c>
      <c s="34" t="s">
        <v>117</v>
      </c>
      <c s="34" t="s">
        <v>450</v>
      </c>
      <c s="35" t="s">
        <v>52</v>
      </c>
      <c s="6" t="s">
        <v>451</v>
      </c>
      <c s="36" t="s">
        <v>66</v>
      </c>
      <c s="37">
        <v>36.419</v>
      </c>
      <c s="36">
        <v>0</v>
      </c>
      <c s="36">
        <f>ROUND(G64*H64,6)</f>
      </c>
      <c r="L64" s="38">
        <v>0</v>
      </c>
      <c s="32">
        <f>ROUND(ROUND(L64,2)*ROUND(G64,3),2)</f>
      </c>
      <c s="36" t="s">
        <v>67</v>
      </c>
      <c>
        <f>(M64*21)/100</f>
      </c>
      <c t="s">
        <v>27</v>
      </c>
    </row>
    <row r="65" spans="1:5" ht="12.75">
      <c r="A65" s="35" t="s">
        <v>56</v>
      </c>
      <c r="E65" s="39" t="s">
        <v>452</v>
      </c>
    </row>
    <row r="66" spans="1:5" ht="12.75">
      <c r="A66" s="35" t="s">
        <v>58</v>
      </c>
      <c r="E66" s="40" t="s">
        <v>52</v>
      </c>
    </row>
    <row r="67" spans="1:5" ht="102">
      <c r="A67" t="s">
        <v>59</v>
      </c>
      <c r="E67" s="39" t="s">
        <v>453</v>
      </c>
    </row>
    <row r="68" spans="1:16" ht="12.75">
      <c r="A68" t="s">
        <v>49</v>
      </c>
      <c s="34" t="s">
        <v>120</v>
      </c>
      <c s="34" t="s">
        <v>454</v>
      </c>
      <c s="35" t="s">
        <v>52</v>
      </c>
      <c s="6" t="s">
        <v>455</v>
      </c>
      <c s="36" t="s">
        <v>66</v>
      </c>
      <c s="37">
        <v>278.988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25.5">
      <c r="A69" s="35" t="s">
        <v>56</v>
      </c>
      <c r="E69" s="39" t="s">
        <v>456</v>
      </c>
    </row>
    <row r="70" spans="1:5" ht="12.75">
      <c r="A70" s="35" t="s">
        <v>58</v>
      </c>
      <c r="E70" s="40" t="s">
        <v>52</v>
      </c>
    </row>
    <row r="71" spans="1:5" ht="51">
      <c r="A71" t="s">
        <v>59</v>
      </c>
      <c r="E71" s="39" t="s">
        <v>457</v>
      </c>
    </row>
    <row r="72" spans="1:16" ht="12.75">
      <c r="A72" t="s">
        <v>49</v>
      </c>
      <c s="34" t="s">
        <v>124</v>
      </c>
      <c s="34" t="s">
        <v>458</v>
      </c>
      <c s="35" t="s">
        <v>52</v>
      </c>
      <c s="6" t="s">
        <v>459</v>
      </c>
      <c s="36" t="s">
        <v>66</v>
      </c>
      <c s="37">
        <v>557.976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460</v>
      </c>
    </row>
    <row r="74" spans="1:5" ht="12.75">
      <c r="A74" s="35" t="s">
        <v>58</v>
      </c>
      <c r="E74" s="40" t="s">
        <v>461</v>
      </c>
    </row>
    <row r="75" spans="1:5" ht="51">
      <c r="A75" t="s">
        <v>59</v>
      </c>
      <c r="E75" s="39" t="s">
        <v>457</v>
      </c>
    </row>
    <row r="76" spans="1:16" ht="12.75">
      <c r="A76" t="s">
        <v>49</v>
      </c>
      <c s="34" t="s">
        <v>128</v>
      </c>
      <c s="34" t="s">
        <v>462</v>
      </c>
      <c s="35" t="s">
        <v>52</v>
      </c>
      <c s="6" t="s">
        <v>463</v>
      </c>
      <c s="36" t="s">
        <v>66</v>
      </c>
      <c s="37">
        <v>278.988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464</v>
      </c>
    </row>
    <row r="78" spans="1:5" ht="12.75">
      <c r="A78" s="35" t="s">
        <v>58</v>
      </c>
      <c r="E78" s="40" t="s">
        <v>52</v>
      </c>
    </row>
    <row r="79" spans="1:5" ht="140.25">
      <c r="A79" t="s">
        <v>59</v>
      </c>
      <c r="E79" s="39" t="s">
        <v>465</v>
      </c>
    </row>
    <row r="80" spans="1:16" ht="12.75">
      <c r="A80" t="s">
        <v>49</v>
      </c>
      <c s="34" t="s">
        <v>131</v>
      </c>
      <c s="34" t="s">
        <v>466</v>
      </c>
      <c s="35" t="s">
        <v>52</v>
      </c>
      <c s="6" t="s">
        <v>467</v>
      </c>
      <c s="36" t="s">
        <v>66</v>
      </c>
      <c s="37">
        <v>278.988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468</v>
      </c>
    </row>
    <row r="82" spans="1:5" ht="12.75">
      <c r="A82" s="35" t="s">
        <v>58</v>
      </c>
      <c r="E82" s="40" t="s">
        <v>52</v>
      </c>
    </row>
    <row r="83" spans="1:5" ht="140.25">
      <c r="A83" t="s">
        <v>59</v>
      </c>
      <c r="E83" s="39" t="s">
        <v>465</v>
      </c>
    </row>
    <row r="84" spans="1:16" ht="12.75">
      <c r="A84" t="s">
        <v>49</v>
      </c>
      <c s="34" t="s">
        <v>135</v>
      </c>
      <c s="34" t="s">
        <v>469</v>
      </c>
      <c s="35" t="s">
        <v>52</v>
      </c>
      <c s="6" t="s">
        <v>470</v>
      </c>
      <c s="36" t="s">
        <v>66</v>
      </c>
      <c s="37">
        <v>278.988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471</v>
      </c>
    </row>
    <row r="86" spans="1:5" ht="12.75">
      <c r="A86" s="35" t="s">
        <v>58</v>
      </c>
      <c r="E86" s="40" t="s">
        <v>52</v>
      </c>
    </row>
    <row r="87" spans="1:5" ht="140.25">
      <c r="A87" t="s">
        <v>59</v>
      </c>
      <c r="E87" s="39" t="s">
        <v>465</v>
      </c>
    </row>
    <row r="88" spans="1:16" ht="12.75">
      <c r="A88" t="s">
        <v>49</v>
      </c>
      <c s="34" t="s">
        <v>139</v>
      </c>
      <c s="34" t="s">
        <v>472</v>
      </c>
      <c s="35" t="s">
        <v>52</v>
      </c>
      <c s="6" t="s">
        <v>473</v>
      </c>
      <c s="36" t="s">
        <v>95</v>
      </c>
      <c s="37">
        <v>26</v>
      </c>
      <c s="36">
        <v>0</v>
      </c>
      <c s="36">
        <f>ROUND(G88*H88,6)</f>
      </c>
      <c r="L88" s="38">
        <v>0</v>
      </c>
      <c s="32">
        <f>ROUND(ROUND(L88,2)*ROUND(G88,3),2)</f>
      </c>
      <c s="36" t="s">
        <v>67</v>
      </c>
      <c>
        <f>(M88*21)/100</f>
      </c>
      <c t="s">
        <v>27</v>
      </c>
    </row>
    <row r="89" spans="1:5" ht="12.75">
      <c r="A89" s="35" t="s">
        <v>56</v>
      </c>
      <c r="E89" s="39" t="s">
        <v>474</v>
      </c>
    </row>
    <row r="90" spans="1:5" ht="12.75">
      <c r="A90" s="35" t="s">
        <v>58</v>
      </c>
      <c r="E90" s="40" t="s">
        <v>52</v>
      </c>
    </row>
    <row r="91" spans="1:5" ht="38.25">
      <c r="A91" t="s">
        <v>59</v>
      </c>
      <c r="E91" s="39" t="s">
        <v>475</v>
      </c>
    </row>
    <row r="92" spans="1:13" ht="12.75">
      <c r="A92" t="s">
        <v>46</v>
      </c>
      <c r="C92" s="31" t="s">
        <v>61</v>
      </c>
      <c r="E92" s="33" t="s">
        <v>62</v>
      </c>
      <c r="J92" s="32">
        <f>0</f>
      </c>
      <c s="32">
        <f>0</f>
      </c>
      <c s="32">
        <f>0+L93+L97+L101+L105</f>
      </c>
      <c s="32">
        <f>0+M93+M97+M101+M105</f>
      </c>
    </row>
    <row r="93" spans="1:16" ht="25.5">
      <c r="A93" t="s">
        <v>49</v>
      </c>
      <c s="34" t="s">
        <v>143</v>
      </c>
      <c s="34" t="s">
        <v>476</v>
      </c>
      <c s="35" t="s">
        <v>52</v>
      </c>
      <c s="6" t="s">
        <v>477</v>
      </c>
      <c s="36" t="s">
        <v>66</v>
      </c>
      <c s="37">
        <v>12.329</v>
      </c>
      <c s="36">
        <v>0</v>
      </c>
      <c s="36">
        <f>ROUND(G93*H93,6)</f>
      </c>
      <c r="L93" s="38">
        <v>0</v>
      </c>
      <c s="32">
        <f>ROUND(ROUND(L93,2)*ROUND(G93,3),2)</f>
      </c>
      <c s="36" t="s">
        <v>67</v>
      </c>
      <c>
        <f>(M93*21)/100</f>
      </c>
      <c t="s">
        <v>27</v>
      </c>
    </row>
    <row r="94" spans="1:5" ht="12.75">
      <c r="A94" s="35" t="s">
        <v>56</v>
      </c>
      <c r="E94" s="39" t="s">
        <v>478</v>
      </c>
    </row>
    <row r="95" spans="1:5" ht="12.75">
      <c r="A95" s="35" t="s">
        <v>58</v>
      </c>
      <c r="E95" s="40" t="s">
        <v>52</v>
      </c>
    </row>
    <row r="96" spans="1:5" ht="38.25">
      <c r="A96" t="s">
        <v>59</v>
      </c>
      <c r="E96" s="39" t="s">
        <v>479</v>
      </c>
    </row>
    <row r="97" spans="1:16" ht="12.75">
      <c r="A97" t="s">
        <v>49</v>
      </c>
      <c s="34" t="s">
        <v>146</v>
      </c>
      <c s="34" t="s">
        <v>480</v>
      </c>
      <c s="35" t="s">
        <v>52</v>
      </c>
      <c s="6" t="s">
        <v>481</v>
      </c>
      <c s="36" t="s">
        <v>66</v>
      </c>
      <c s="37">
        <v>32.84</v>
      </c>
      <c s="36">
        <v>0</v>
      </c>
      <c s="36">
        <f>ROUND(G97*H97,6)</f>
      </c>
      <c r="L97" s="38">
        <v>0</v>
      </c>
      <c s="32">
        <f>ROUND(ROUND(L97,2)*ROUND(G97,3),2)</f>
      </c>
      <c s="36" t="s">
        <v>67</v>
      </c>
      <c>
        <f>(M97*21)/100</f>
      </c>
      <c t="s">
        <v>27</v>
      </c>
    </row>
    <row r="98" spans="1:5" ht="12.75">
      <c r="A98" s="35" t="s">
        <v>56</v>
      </c>
      <c r="E98" s="39" t="s">
        <v>482</v>
      </c>
    </row>
    <row r="99" spans="1:5" ht="12.75">
      <c r="A99" s="35" t="s">
        <v>58</v>
      </c>
      <c r="E99" s="40" t="s">
        <v>52</v>
      </c>
    </row>
    <row r="100" spans="1:5" ht="267.75">
      <c r="A100" t="s">
        <v>59</v>
      </c>
      <c r="E100" s="39" t="s">
        <v>483</v>
      </c>
    </row>
    <row r="101" spans="1:16" ht="12.75">
      <c r="A101" t="s">
        <v>49</v>
      </c>
      <c s="34" t="s">
        <v>150</v>
      </c>
      <c s="34" t="s">
        <v>484</v>
      </c>
      <c s="35" t="s">
        <v>52</v>
      </c>
      <c s="6" t="s">
        <v>485</v>
      </c>
      <c s="36" t="s">
        <v>95</v>
      </c>
      <c s="37">
        <v>7</v>
      </c>
      <c s="36">
        <v>0</v>
      </c>
      <c s="36">
        <f>ROUND(G101*H101,6)</f>
      </c>
      <c r="L101" s="38">
        <v>0</v>
      </c>
      <c s="32">
        <f>ROUND(ROUND(L101,2)*ROUND(G101,3),2)</f>
      </c>
      <c s="36" t="s">
        <v>67</v>
      </c>
      <c>
        <f>(M101*21)/100</f>
      </c>
      <c t="s">
        <v>27</v>
      </c>
    </row>
    <row r="102" spans="1:5" ht="12.75">
      <c r="A102" s="35" t="s">
        <v>56</v>
      </c>
      <c r="E102" s="39" t="s">
        <v>486</v>
      </c>
    </row>
    <row r="103" spans="1:5" ht="12.75">
      <c r="A103" s="35" t="s">
        <v>58</v>
      </c>
      <c r="E103" s="40" t="s">
        <v>52</v>
      </c>
    </row>
    <row r="104" spans="1:5" ht="76.5">
      <c r="A104" t="s">
        <v>59</v>
      </c>
      <c r="E104" s="39" t="s">
        <v>487</v>
      </c>
    </row>
    <row r="105" spans="1:16" ht="12.75">
      <c r="A105" t="s">
        <v>49</v>
      </c>
      <c s="34" t="s">
        <v>153</v>
      </c>
      <c s="34" t="s">
        <v>488</v>
      </c>
      <c s="35" t="s">
        <v>52</v>
      </c>
      <c s="6" t="s">
        <v>489</v>
      </c>
      <c s="36" t="s">
        <v>66</v>
      </c>
      <c s="37">
        <v>24.94</v>
      </c>
      <c s="36">
        <v>0</v>
      </c>
      <c s="36">
        <f>ROUND(G105*H105,6)</f>
      </c>
      <c r="L105" s="38">
        <v>0</v>
      </c>
      <c s="32">
        <f>ROUND(ROUND(L105,2)*ROUND(G105,3),2)</f>
      </c>
      <c s="36" t="s">
        <v>67</v>
      </c>
      <c>
        <f>(M105*21)/100</f>
      </c>
      <c t="s">
        <v>27</v>
      </c>
    </row>
    <row r="106" spans="1:5" ht="12.75">
      <c r="A106" s="35" t="s">
        <v>56</v>
      </c>
      <c r="E106" s="39" t="s">
        <v>490</v>
      </c>
    </row>
    <row r="107" spans="1:5" ht="12.75">
      <c r="A107" s="35" t="s">
        <v>58</v>
      </c>
      <c r="E107" s="40" t="s">
        <v>52</v>
      </c>
    </row>
    <row r="108" spans="1:5" ht="178.5">
      <c r="A108" t="s">
        <v>59</v>
      </c>
      <c r="E108" s="39" t="s">
        <v>491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T8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492</v>
      </c>
      <c r="E4" s="26" t="s">
        <v>493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COUNTIFS(L8:L84,"=0",A8:A84,"P")+COUNTIFS(L8:L84,"",A8:A84,"P")+SUM(Q8:Q84)</f>
      </c>
    </row>
    <row r="8" spans="1:13" ht="12.75">
      <c r="A8" t="s">
        <v>44</v>
      </c>
      <c r="C8" s="28" t="s">
        <v>496</v>
      </c>
      <c r="E8" s="30" t="s">
        <v>495</v>
      </c>
      <c r="J8" s="29">
        <f>0+J9+J14+J27+J36+J53+J62+J67</f>
      </c>
      <c s="29">
        <f>0+K9+K14+K27+K36+K53+K62+K67</f>
      </c>
      <c s="29">
        <f>0+L9+L14+L27+L36+L53+L62+L67</f>
      </c>
      <c s="29">
        <f>0+M9+M14+M27+M36+M53+M62+M67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</f>
      </c>
      <c s="32">
        <f>0+M10</f>
      </c>
    </row>
    <row r="10" spans="1:16" ht="38.25">
      <c r="A10" t="s">
        <v>49</v>
      </c>
      <c s="34" t="s">
        <v>63</v>
      </c>
      <c s="34" t="s">
        <v>497</v>
      </c>
      <c s="35" t="s">
        <v>52</v>
      </c>
      <c s="6" t="s">
        <v>498</v>
      </c>
      <c s="36" t="s">
        <v>274</v>
      </c>
      <c s="37">
        <v>513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499</v>
      </c>
    </row>
    <row r="12" spans="1:5" ht="12.75">
      <c r="A12" s="35" t="s">
        <v>58</v>
      </c>
      <c r="E12" s="40" t="s">
        <v>500</v>
      </c>
    </row>
    <row r="13" spans="1:5" ht="165.75">
      <c r="A13" t="s">
        <v>59</v>
      </c>
      <c r="E13" s="39" t="s">
        <v>501</v>
      </c>
    </row>
    <row r="14" spans="1:13" ht="12.75">
      <c r="A14" t="s">
        <v>46</v>
      </c>
      <c r="C14" s="31" t="s">
        <v>63</v>
      </c>
      <c r="E14" s="33" t="s">
        <v>286</v>
      </c>
      <c r="J14" s="32">
        <f>0</f>
      </c>
      <c s="32">
        <f>0</f>
      </c>
      <c s="32">
        <f>0+L15+L19+L23</f>
      </c>
      <c s="32">
        <f>0+M15+M19+M23</f>
      </c>
    </row>
    <row r="15" spans="1:16" ht="12.75">
      <c r="A15" t="s">
        <v>49</v>
      </c>
      <c s="34" t="s">
        <v>27</v>
      </c>
      <c s="34" t="s">
        <v>502</v>
      </c>
      <c s="35" t="s">
        <v>52</v>
      </c>
      <c s="6" t="s">
        <v>503</v>
      </c>
      <c s="36" t="s">
        <v>71</v>
      </c>
      <c s="37">
        <v>270</v>
      </c>
      <c s="36">
        <v>0</v>
      </c>
      <c s="36">
        <f>ROUND(G15*H15,6)</f>
      </c>
      <c r="L15" s="38">
        <v>0</v>
      </c>
      <c s="32">
        <f>ROUND(ROUND(L15,2)*ROUND(G15,3),2)</f>
      </c>
      <c s="36" t="s">
        <v>67</v>
      </c>
      <c>
        <f>(M15*21)/100</f>
      </c>
      <c t="s">
        <v>27</v>
      </c>
    </row>
    <row r="16" spans="1:5" ht="12.75">
      <c r="A16" s="35" t="s">
        <v>56</v>
      </c>
      <c r="E16" s="39" t="s">
        <v>504</v>
      </c>
    </row>
    <row r="17" spans="1:5" ht="12.75">
      <c r="A17" s="35" t="s">
        <v>58</v>
      </c>
      <c r="E17" s="40" t="s">
        <v>505</v>
      </c>
    </row>
    <row r="18" spans="1:5" ht="318.75">
      <c r="A18" t="s">
        <v>59</v>
      </c>
      <c r="E18" s="39" t="s">
        <v>506</v>
      </c>
    </row>
    <row r="19" spans="1:16" ht="12.75">
      <c r="A19" t="s">
        <v>49</v>
      </c>
      <c s="34" t="s">
        <v>26</v>
      </c>
      <c s="34" t="s">
        <v>507</v>
      </c>
      <c s="35" t="s">
        <v>52</v>
      </c>
      <c s="6" t="s">
        <v>508</v>
      </c>
      <c s="36" t="s">
        <v>71</v>
      </c>
      <c s="37">
        <v>270</v>
      </c>
      <c s="36">
        <v>0</v>
      </c>
      <c s="36">
        <f>ROUND(G19*H19,6)</f>
      </c>
      <c r="L19" s="38">
        <v>0</v>
      </c>
      <c s="32">
        <f>ROUND(ROUND(L19,2)*ROUND(G19,3),2)</f>
      </c>
      <c s="36" t="s">
        <v>67</v>
      </c>
      <c>
        <f>(M19*21)/100</f>
      </c>
      <c t="s">
        <v>27</v>
      </c>
    </row>
    <row r="20" spans="1:5" ht="12.75">
      <c r="A20" s="35" t="s">
        <v>56</v>
      </c>
      <c r="E20" s="39" t="s">
        <v>52</v>
      </c>
    </row>
    <row r="21" spans="1:5" ht="12.75">
      <c r="A21" s="35" t="s">
        <v>58</v>
      </c>
      <c r="E21" s="40" t="s">
        <v>509</v>
      </c>
    </row>
    <row r="22" spans="1:5" ht="191.25">
      <c r="A22" t="s">
        <v>59</v>
      </c>
      <c r="E22" s="39" t="s">
        <v>510</v>
      </c>
    </row>
    <row r="23" spans="1:16" ht="12.75">
      <c r="A23" t="s">
        <v>49</v>
      </c>
      <c s="34" t="s">
        <v>76</v>
      </c>
      <c s="34" t="s">
        <v>511</v>
      </c>
      <c s="35" t="s">
        <v>52</v>
      </c>
      <c s="6" t="s">
        <v>512</v>
      </c>
      <c s="36" t="s">
        <v>71</v>
      </c>
      <c s="37">
        <v>68.9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52</v>
      </c>
    </row>
    <row r="25" spans="1:5" ht="12.75">
      <c r="A25" s="35" t="s">
        <v>58</v>
      </c>
      <c r="E25" s="40" t="s">
        <v>513</v>
      </c>
    </row>
    <row r="26" spans="1:5" ht="293.25">
      <c r="A26" t="s">
        <v>59</v>
      </c>
      <c r="E26" s="39" t="s">
        <v>514</v>
      </c>
    </row>
    <row r="27" spans="1:13" ht="12.75">
      <c r="A27" t="s">
        <v>46</v>
      </c>
      <c r="C27" s="31" t="s">
        <v>27</v>
      </c>
      <c r="E27" s="33" t="s">
        <v>297</v>
      </c>
      <c r="J27" s="32">
        <f>0</f>
      </c>
      <c s="32">
        <f>0</f>
      </c>
      <c s="32">
        <f>0+L28+L32</f>
      </c>
      <c s="32">
        <f>0+M28+M32</f>
      </c>
    </row>
    <row r="28" spans="1:16" ht="12.75">
      <c r="A28" t="s">
        <v>49</v>
      </c>
      <c s="34" t="s">
        <v>80</v>
      </c>
      <c s="34" t="s">
        <v>515</v>
      </c>
      <c s="35" t="s">
        <v>52</v>
      </c>
      <c s="6" t="s">
        <v>516</v>
      </c>
      <c s="36" t="s">
        <v>71</v>
      </c>
      <c s="37">
        <v>1.078</v>
      </c>
      <c s="36">
        <v>0</v>
      </c>
      <c s="36">
        <f>ROUND(G28*H28,6)</f>
      </c>
      <c r="L28" s="38">
        <v>0</v>
      </c>
      <c s="32">
        <f>ROUND(ROUND(L28,2)*ROUND(G28,3),2)</f>
      </c>
      <c s="36" t="s">
        <v>67</v>
      </c>
      <c>
        <f>(M28*21)/100</f>
      </c>
      <c t="s">
        <v>27</v>
      </c>
    </row>
    <row r="29" spans="1:5" ht="12.75">
      <c r="A29" s="35" t="s">
        <v>56</v>
      </c>
      <c r="E29" s="39" t="s">
        <v>52</v>
      </c>
    </row>
    <row r="30" spans="1:5" ht="12.75">
      <c r="A30" s="35" t="s">
        <v>58</v>
      </c>
      <c r="E30" s="40" t="s">
        <v>517</v>
      </c>
    </row>
    <row r="31" spans="1:5" ht="369.75">
      <c r="A31" t="s">
        <v>59</v>
      </c>
      <c r="E31" s="39" t="s">
        <v>518</v>
      </c>
    </row>
    <row r="32" spans="1:16" ht="12.75">
      <c r="A32" t="s">
        <v>49</v>
      </c>
      <c s="34" t="s">
        <v>83</v>
      </c>
      <c s="34" t="s">
        <v>519</v>
      </c>
      <c s="35" t="s">
        <v>52</v>
      </c>
      <c s="6" t="s">
        <v>520</v>
      </c>
      <c s="36" t="s">
        <v>274</v>
      </c>
      <c s="37">
        <v>0.082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58</v>
      </c>
      <c r="E34" s="40" t="s">
        <v>521</v>
      </c>
    </row>
    <row r="35" spans="1:5" ht="267.75">
      <c r="A35" t="s">
        <v>59</v>
      </c>
      <c r="E35" s="39" t="s">
        <v>522</v>
      </c>
    </row>
    <row r="36" spans="1:13" ht="12.75">
      <c r="A36" t="s">
        <v>46</v>
      </c>
      <c r="C36" s="31" t="s">
        <v>76</v>
      </c>
      <c r="E36" s="33" t="s">
        <v>523</v>
      </c>
      <c r="J36" s="32">
        <f>0</f>
      </c>
      <c s="32">
        <f>0</f>
      </c>
      <c s="32">
        <f>0+L37+L41+L45+L49</f>
      </c>
      <c s="32">
        <f>0+M37+M41+M45+M49</f>
      </c>
    </row>
    <row r="37" spans="1:16" ht="12.75">
      <c r="A37" t="s">
        <v>49</v>
      </c>
      <c s="34" t="s">
        <v>88</v>
      </c>
      <c s="34" t="s">
        <v>524</v>
      </c>
      <c s="35" t="s">
        <v>52</v>
      </c>
      <c s="6" t="s">
        <v>525</v>
      </c>
      <c s="36" t="s">
        <v>71</v>
      </c>
      <c s="37">
        <v>1.762</v>
      </c>
      <c s="36">
        <v>0</v>
      </c>
      <c s="36">
        <f>ROUND(G37*H37,6)</f>
      </c>
      <c r="L37" s="38">
        <v>0</v>
      </c>
      <c s="32">
        <f>ROUND(ROUND(L37,2)*ROUND(G37,3),2)</f>
      </c>
      <c s="36" t="s">
        <v>67</v>
      </c>
      <c>
        <f>(M37*21)/100</f>
      </c>
      <c t="s">
        <v>27</v>
      </c>
    </row>
    <row r="38" spans="1:5" ht="12.75">
      <c r="A38" s="35" t="s">
        <v>56</v>
      </c>
      <c r="E38" s="39" t="s">
        <v>52</v>
      </c>
    </row>
    <row r="39" spans="1:5" ht="12.75">
      <c r="A39" s="35" t="s">
        <v>58</v>
      </c>
      <c r="E39" s="40" t="s">
        <v>526</v>
      </c>
    </row>
    <row r="40" spans="1:5" ht="369.75">
      <c r="A40" t="s">
        <v>59</v>
      </c>
      <c r="E40" s="39" t="s">
        <v>527</v>
      </c>
    </row>
    <row r="41" spans="1:16" ht="12.75">
      <c r="A41" t="s">
        <v>49</v>
      </c>
      <c s="34" t="s">
        <v>92</v>
      </c>
      <c s="34" t="s">
        <v>528</v>
      </c>
      <c s="35" t="s">
        <v>52</v>
      </c>
      <c s="6" t="s">
        <v>529</v>
      </c>
      <c s="36" t="s">
        <v>71</v>
      </c>
      <c s="37">
        <v>3.8</v>
      </c>
      <c s="36">
        <v>0</v>
      </c>
      <c s="36">
        <f>ROUND(G41*H41,6)</f>
      </c>
      <c r="L41" s="38">
        <v>0</v>
      </c>
      <c s="32">
        <f>ROUND(ROUND(L41,2)*ROUND(G41,3),2)</f>
      </c>
      <c s="36" t="s">
        <v>67</v>
      </c>
      <c>
        <f>(M41*21)/100</f>
      </c>
      <c t="s">
        <v>27</v>
      </c>
    </row>
    <row r="42" spans="1:5" ht="12.75">
      <c r="A42" s="35" t="s">
        <v>56</v>
      </c>
      <c r="E42" s="39" t="s">
        <v>530</v>
      </c>
    </row>
    <row r="43" spans="1:5" ht="12.75">
      <c r="A43" s="35" t="s">
        <v>58</v>
      </c>
      <c r="E43" s="40" t="s">
        <v>531</v>
      </c>
    </row>
    <row r="44" spans="1:5" ht="369.75">
      <c r="A44" t="s">
        <v>59</v>
      </c>
      <c r="E44" s="39" t="s">
        <v>527</v>
      </c>
    </row>
    <row r="45" spans="1:16" ht="12.75">
      <c r="A45" t="s">
        <v>49</v>
      </c>
      <c s="34" t="s">
        <v>61</v>
      </c>
      <c s="34" t="s">
        <v>532</v>
      </c>
      <c s="35" t="s">
        <v>52</v>
      </c>
      <c s="6" t="s">
        <v>533</v>
      </c>
      <c s="36" t="s">
        <v>71</v>
      </c>
      <c s="37">
        <v>1.005</v>
      </c>
      <c s="36">
        <v>0</v>
      </c>
      <c s="36">
        <f>ROUND(G45*H45,6)</f>
      </c>
      <c r="L45" s="38">
        <v>0</v>
      </c>
      <c s="32">
        <f>ROUND(ROUND(L45,2)*ROUND(G45,3),2)</f>
      </c>
      <c s="36" t="s">
        <v>67</v>
      </c>
      <c>
        <f>(M45*21)/100</f>
      </c>
      <c t="s">
        <v>27</v>
      </c>
    </row>
    <row r="46" spans="1:5" ht="12.75">
      <c r="A46" s="35" t="s">
        <v>56</v>
      </c>
      <c r="E46" s="39" t="s">
        <v>534</v>
      </c>
    </row>
    <row r="47" spans="1:5" ht="12.75">
      <c r="A47" s="35" t="s">
        <v>58</v>
      </c>
      <c r="E47" s="40" t="s">
        <v>535</v>
      </c>
    </row>
    <row r="48" spans="1:5" ht="38.25">
      <c r="A48" t="s">
        <v>59</v>
      </c>
      <c r="E48" s="39" t="s">
        <v>536</v>
      </c>
    </row>
    <row r="49" spans="1:16" ht="12.75">
      <c r="A49" t="s">
        <v>49</v>
      </c>
      <c s="34" t="s">
        <v>100</v>
      </c>
      <c s="34" t="s">
        <v>537</v>
      </c>
      <c s="35" t="s">
        <v>52</v>
      </c>
      <c s="6" t="s">
        <v>538</v>
      </c>
      <c s="36" t="s">
        <v>71</v>
      </c>
      <c s="37">
        <v>7.6</v>
      </c>
      <c s="36">
        <v>0</v>
      </c>
      <c s="36">
        <f>ROUND(G49*H49,6)</f>
      </c>
      <c r="L49" s="38">
        <v>0</v>
      </c>
      <c s="32">
        <f>ROUND(ROUND(L49,2)*ROUND(G49,3),2)</f>
      </c>
      <c s="36" t="s">
        <v>67</v>
      </c>
      <c>
        <f>(M49*21)/100</f>
      </c>
      <c t="s">
        <v>27</v>
      </c>
    </row>
    <row r="50" spans="1:5" ht="12.75">
      <c r="A50" s="35" t="s">
        <v>56</v>
      </c>
      <c r="E50" s="39" t="s">
        <v>52</v>
      </c>
    </row>
    <row r="51" spans="1:5" ht="12.75">
      <c r="A51" s="35" t="s">
        <v>58</v>
      </c>
      <c r="E51" s="40" t="s">
        <v>539</v>
      </c>
    </row>
    <row r="52" spans="1:5" ht="102">
      <c r="A52" t="s">
        <v>59</v>
      </c>
      <c r="E52" s="39" t="s">
        <v>540</v>
      </c>
    </row>
    <row r="53" spans="1:13" ht="12.75">
      <c r="A53" t="s">
        <v>46</v>
      </c>
      <c r="C53" s="31" t="s">
        <v>88</v>
      </c>
      <c r="E53" s="33" t="s">
        <v>541</v>
      </c>
      <c r="J53" s="32">
        <f>0</f>
      </c>
      <c s="32">
        <f>0</f>
      </c>
      <c s="32">
        <f>0+L54+L58</f>
      </c>
      <c s="32">
        <f>0+M54+M58</f>
      </c>
    </row>
    <row r="54" spans="1:16" ht="25.5">
      <c r="A54" t="s">
        <v>49</v>
      </c>
      <c s="34" t="s">
        <v>104</v>
      </c>
      <c s="34" t="s">
        <v>542</v>
      </c>
      <c s="35" t="s">
        <v>52</v>
      </c>
      <c s="6" t="s">
        <v>543</v>
      </c>
      <c s="36" t="s">
        <v>66</v>
      </c>
      <c s="37">
        <v>219.87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544</v>
      </c>
    </row>
    <row r="56" spans="1:5" ht="12.75">
      <c r="A56" s="35" t="s">
        <v>58</v>
      </c>
      <c r="E56" s="40" t="s">
        <v>545</v>
      </c>
    </row>
    <row r="57" spans="1:5" ht="191.25">
      <c r="A57" t="s">
        <v>59</v>
      </c>
      <c r="E57" s="39" t="s">
        <v>546</v>
      </c>
    </row>
    <row r="58" spans="1:16" ht="12.75">
      <c r="A58" t="s">
        <v>49</v>
      </c>
      <c s="34" t="s">
        <v>108</v>
      </c>
      <c s="34" t="s">
        <v>547</v>
      </c>
      <c s="35" t="s">
        <v>52</v>
      </c>
      <c s="6" t="s">
        <v>548</v>
      </c>
      <c s="36" t="s">
        <v>66</v>
      </c>
      <c s="37">
        <v>73.29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549</v>
      </c>
    </row>
    <row r="61" spans="1:5" ht="38.25">
      <c r="A61" t="s">
        <v>59</v>
      </c>
      <c r="E61" s="39" t="s">
        <v>550</v>
      </c>
    </row>
    <row r="62" spans="1:13" ht="12.75">
      <c r="A62" t="s">
        <v>46</v>
      </c>
      <c r="C62" s="31" t="s">
        <v>92</v>
      </c>
      <c r="E62" s="33" t="s">
        <v>360</v>
      </c>
      <c r="J62" s="32">
        <f>0</f>
      </c>
      <c s="32">
        <f>0</f>
      </c>
      <c s="32">
        <f>0+L63</f>
      </c>
      <c s="32">
        <f>0+M63</f>
      </c>
    </row>
    <row r="63" spans="1:16" ht="12.75">
      <c r="A63" t="s">
        <v>49</v>
      </c>
      <c s="34" t="s">
        <v>113</v>
      </c>
      <c s="34" t="s">
        <v>551</v>
      </c>
      <c s="35" t="s">
        <v>52</v>
      </c>
      <c s="6" t="s">
        <v>552</v>
      </c>
      <c s="36" t="s">
        <v>86</v>
      </c>
      <c s="37">
        <v>4</v>
      </c>
      <c s="36">
        <v>0</v>
      </c>
      <c s="36">
        <f>ROUND(G63*H63,6)</f>
      </c>
      <c r="L63" s="38">
        <v>0</v>
      </c>
      <c s="32">
        <f>ROUND(ROUND(L63,2)*ROUND(G63,3),2)</f>
      </c>
      <c s="36" t="s">
        <v>67</v>
      </c>
      <c>
        <f>(M63*21)/100</f>
      </c>
      <c t="s">
        <v>27</v>
      </c>
    </row>
    <row r="64" spans="1:5" ht="12.75">
      <c r="A64" s="35" t="s">
        <v>56</v>
      </c>
      <c r="E64" s="39" t="s">
        <v>553</v>
      </c>
    </row>
    <row r="65" spans="1:5" ht="12.75">
      <c r="A65" s="35" t="s">
        <v>58</v>
      </c>
      <c r="E65" s="40" t="s">
        <v>52</v>
      </c>
    </row>
    <row r="66" spans="1:5" ht="38.25">
      <c r="A66" t="s">
        <v>59</v>
      </c>
      <c r="E66" s="39" t="s">
        <v>554</v>
      </c>
    </row>
    <row r="67" spans="1:13" ht="12.75">
      <c r="A67" t="s">
        <v>46</v>
      </c>
      <c r="C67" s="31" t="s">
        <v>61</v>
      </c>
      <c r="E67" s="33" t="s">
        <v>62</v>
      </c>
      <c r="J67" s="32">
        <f>0</f>
      </c>
      <c s="32">
        <f>0</f>
      </c>
      <c s="32">
        <f>0+L68+L72+L76+L80+L84</f>
      </c>
      <c s="32">
        <f>0+M68+M72+M76+M80+M84</f>
      </c>
    </row>
    <row r="68" spans="1:16" ht="12.75">
      <c r="A68" t="s">
        <v>49</v>
      </c>
      <c s="34" t="s">
        <v>117</v>
      </c>
      <c s="34" t="s">
        <v>555</v>
      </c>
      <c s="35" t="s">
        <v>52</v>
      </c>
      <c s="6" t="s">
        <v>556</v>
      </c>
      <c s="36" t="s">
        <v>95</v>
      </c>
      <c s="37">
        <v>15</v>
      </c>
      <c s="36">
        <v>0</v>
      </c>
      <c s="36">
        <f>ROUND(G68*H68,6)</f>
      </c>
      <c r="L68" s="38">
        <v>0</v>
      </c>
      <c s="32">
        <f>ROUND(ROUND(L68,2)*ROUND(G68,3),2)</f>
      </c>
      <c s="36" t="s">
        <v>67</v>
      </c>
      <c>
        <f>(M68*21)/100</f>
      </c>
      <c t="s">
        <v>27</v>
      </c>
    </row>
    <row r="69" spans="1:5" ht="12.75">
      <c r="A69" s="35" t="s">
        <v>56</v>
      </c>
      <c r="E69" s="39" t="s">
        <v>52</v>
      </c>
    </row>
    <row r="70" spans="1:5" ht="12.75">
      <c r="A70" s="35" t="s">
        <v>58</v>
      </c>
      <c r="E70" s="40" t="s">
        <v>52</v>
      </c>
    </row>
    <row r="71" spans="1:5" ht="89.25">
      <c r="A71" t="s">
        <v>59</v>
      </c>
      <c r="E71" s="39" t="s">
        <v>557</v>
      </c>
    </row>
    <row r="72" spans="1:16" ht="12.75">
      <c r="A72" t="s">
        <v>49</v>
      </c>
      <c s="34" t="s">
        <v>120</v>
      </c>
      <c s="34" t="s">
        <v>558</v>
      </c>
      <c s="35" t="s">
        <v>52</v>
      </c>
      <c s="6" t="s">
        <v>559</v>
      </c>
      <c s="36" t="s">
        <v>95</v>
      </c>
      <c s="37">
        <v>14.28</v>
      </c>
      <c s="36">
        <v>0</v>
      </c>
      <c s="36">
        <f>ROUND(G72*H72,6)</f>
      </c>
      <c r="L72" s="38">
        <v>0</v>
      </c>
      <c s="32">
        <f>ROUND(ROUND(L72,2)*ROUND(G72,3),2)</f>
      </c>
      <c s="36" t="s">
        <v>67</v>
      </c>
      <c>
        <f>(M72*21)/100</f>
      </c>
      <c t="s">
        <v>27</v>
      </c>
    </row>
    <row r="73" spans="1:5" ht="12.75">
      <c r="A73" s="35" t="s">
        <v>56</v>
      </c>
      <c r="E73" s="39" t="s">
        <v>52</v>
      </c>
    </row>
    <row r="74" spans="1:5" ht="12.75">
      <c r="A74" s="35" t="s">
        <v>58</v>
      </c>
      <c r="E74" s="40" t="s">
        <v>560</v>
      </c>
    </row>
    <row r="75" spans="1:5" ht="63.75">
      <c r="A75" t="s">
        <v>59</v>
      </c>
      <c r="E75" s="39" t="s">
        <v>561</v>
      </c>
    </row>
    <row r="76" spans="1:16" ht="12.75">
      <c r="A76" t="s">
        <v>49</v>
      </c>
      <c s="34" t="s">
        <v>124</v>
      </c>
      <c s="34" t="s">
        <v>562</v>
      </c>
      <c s="35" t="s">
        <v>52</v>
      </c>
      <c s="6" t="s">
        <v>563</v>
      </c>
      <c s="36" t="s">
        <v>95</v>
      </c>
      <c s="37">
        <v>19.9</v>
      </c>
      <c s="36">
        <v>0</v>
      </c>
      <c s="36">
        <f>ROUND(G76*H76,6)</f>
      </c>
      <c r="L76" s="38">
        <v>0</v>
      </c>
      <c s="32">
        <f>ROUND(ROUND(L76,2)*ROUND(G76,3),2)</f>
      </c>
      <c s="36" t="s">
        <v>67</v>
      </c>
      <c>
        <f>(M76*21)/100</f>
      </c>
      <c t="s">
        <v>27</v>
      </c>
    </row>
    <row r="77" spans="1:5" ht="12.75">
      <c r="A77" s="35" t="s">
        <v>56</v>
      </c>
      <c r="E77" s="39" t="s">
        <v>52</v>
      </c>
    </row>
    <row r="78" spans="1:5" ht="12.75">
      <c r="A78" s="35" t="s">
        <v>58</v>
      </c>
      <c r="E78" s="40" t="s">
        <v>564</v>
      </c>
    </row>
    <row r="79" spans="1:5" ht="51">
      <c r="A79" t="s">
        <v>59</v>
      </c>
      <c r="E79" s="39" t="s">
        <v>565</v>
      </c>
    </row>
    <row r="80" spans="1:16" ht="12.75">
      <c r="A80" t="s">
        <v>49</v>
      </c>
      <c s="34" t="s">
        <v>128</v>
      </c>
      <c s="34" t="s">
        <v>566</v>
      </c>
      <c s="35" t="s">
        <v>52</v>
      </c>
      <c s="6" t="s">
        <v>567</v>
      </c>
      <c s="36" t="s">
        <v>71</v>
      </c>
      <c s="37">
        <v>25.704</v>
      </c>
      <c s="36">
        <v>0</v>
      </c>
      <c s="36">
        <f>ROUND(G80*H80,6)</f>
      </c>
      <c r="L80" s="38">
        <v>0</v>
      </c>
      <c s="32">
        <f>ROUND(ROUND(L80,2)*ROUND(G80,3),2)</f>
      </c>
      <c s="36" t="s">
        <v>67</v>
      </c>
      <c>
        <f>(M80*21)/100</f>
      </c>
      <c t="s">
        <v>27</v>
      </c>
    </row>
    <row r="81" spans="1:5" ht="12.75">
      <c r="A81" s="35" t="s">
        <v>56</v>
      </c>
      <c r="E81" s="39" t="s">
        <v>568</v>
      </c>
    </row>
    <row r="82" spans="1:5" ht="12.75">
      <c r="A82" s="35" t="s">
        <v>58</v>
      </c>
      <c r="E82" s="40" t="s">
        <v>569</v>
      </c>
    </row>
    <row r="83" spans="1:5" ht="408">
      <c r="A83" t="s">
        <v>59</v>
      </c>
      <c r="E83" s="39" t="s">
        <v>570</v>
      </c>
    </row>
    <row r="84" spans="1:16" ht="12.75">
      <c r="A84" t="s">
        <v>49</v>
      </c>
      <c s="34" t="s">
        <v>131</v>
      </c>
      <c s="34" t="s">
        <v>571</v>
      </c>
      <c s="35" t="s">
        <v>52</v>
      </c>
      <c s="6" t="s">
        <v>572</v>
      </c>
      <c s="36" t="s">
        <v>95</v>
      </c>
      <c s="37">
        <v>6.1</v>
      </c>
      <c s="36">
        <v>0</v>
      </c>
      <c s="36">
        <f>ROUND(G84*H84,6)</f>
      </c>
      <c r="L84" s="38">
        <v>0</v>
      </c>
      <c s="32">
        <f>ROUND(ROUND(L84,2)*ROUND(G84,3),2)</f>
      </c>
      <c s="36" t="s">
        <v>67</v>
      </c>
      <c>
        <f>(M84*21)/100</f>
      </c>
      <c t="s">
        <v>27</v>
      </c>
    </row>
    <row r="85" spans="1:5" ht="12.75">
      <c r="A85" s="35" t="s">
        <v>56</v>
      </c>
      <c r="E85" s="39" t="s">
        <v>52</v>
      </c>
    </row>
    <row r="86" spans="1:5" ht="12.75">
      <c r="A86" s="35" t="s">
        <v>58</v>
      </c>
      <c r="E86" s="40" t="s">
        <v>52</v>
      </c>
    </row>
    <row r="87" spans="1:5" ht="63.75">
      <c r="A87" t="s">
        <v>59</v>
      </c>
      <c r="E87" s="39" t="s">
        <v>573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492</v>
      </c>
      <c r="E4" s="26" t="s">
        <v>493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576</v>
      </c>
      <c r="E8" s="30" t="s">
        <v>575</v>
      </c>
      <c r="J8" s="29">
        <f>0+J9+J22+J31</f>
      </c>
      <c s="29">
        <f>0+K9+K22+K31</f>
      </c>
      <c s="29">
        <f>0+L9+L22+L31</f>
      </c>
      <c s="29">
        <f>0+M9+M22+M31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63</v>
      </c>
      <c s="34" t="s">
        <v>497</v>
      </c>
      <c s="35" t="s">
        <v>52</v>
      </c>
      <c s="6" t="s">
        <v>498</v>
      </c>
      <c s="36" t="s">
        <v>274</v>
      </c>
      <c s="37">
        <v>34.2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499</v>
      </c>
    </row>
    <row r="12" spans="1:5" ht="12.75">
      <c r="A12" s="35" t="s">
        <v>58</v>
      </c>
      <c r="E12" s="40" t="s">
        <v>577</v>
      </c>
    </row>
    <row r="13" spans="1:5" ht="165.75">
      <c r="A13" t="s">
        <v>59</v>
      </c>
      <c r="E13" s="39" t="s">
        <v>501</v>
      </c>
    </row>
    <row r="14" spans="1:16" ht="25.5">
      <c r="A14" t="s">
        <v>49</v>
      </c>
      <c s="34" t="s">
        <v>27</v>
      </c>
      <c s="34" t="s">
        <v>578</v>
      </c>
      <c s="35" t="s">
        <v>52</v>
      </c>
      <c s="6" t="s">
        <v>579</v>
      </c>
      <c s="36" t="s">
        <v>274</v>
      </c>
      <c s="37">
        <v>13.068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499</v>
      </c>
    </row>
    <row r="16" spans="1:5" ht="12.75">
      <c r="A16" s="35" t="s">
        <v>58</v>
      </c>
      <c r="E16" s="40" t="s">
        <v>580</v>
      </c>
    </row>
    <row r="17" spans="1:5" ht="140.25">
      <c r="A17" t="s">
        <v>59</v>
      </c>
      <c r="E17" s="39" t="s">
        <v>581</v>
      </c>
    </row>
    <row r="18" spans="1:16" ht="25.5">
      <c r="A18" t="s">
        <v>49</v>
      </c>
      <c s="34" t="s">
        <v>26</v>
      </c>
      <c s="34" t="s">
        <v>582</v>
      </c>
      <c s="35" t="s">
        <v>52</v>
      </c>
      <c s="6" t="s">
        <v>583</v>
      </c>
      <c s="36" t="s">
        <v>274</v>
      </c>
      <c s="37">
        <v>30.18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499</v>
      </c>
    </row>
    <row r="20" spans="1:5" ht="38.25">
      <c r="A20" s="35" t="s">
        <v>58</v>
      </c>
      <c r="E20" s="40" t="s">
        <v>584</v>
      </c>
    </row>
    <row r="21" spans="1:5" ht="165.75">
      <c r="A21" t="s">
        <v>59</v>
      </c>
      <c r="E21" s="39" t="s">
        <v>501</v>
      </c>
    </row>
    <row r="22" spans="1:13" ht="12.75">
      <c r="A22" t="s">
        <v>46</v>
      </c>
      <c r="C22" s="31" t="s">
        <v>63</v>
      </c>
      <c r="E22" s="33" t="s">
        <v>286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76</v>
      </c>
      <c s="34" t="s">
        <v>502</v>
      </c>
      <c s="35" t="s">
        <v>52</v>
      </c>
      <c s="6" t="s">
        <v>503</v>
      </c>
      <c s="36" t="s">
        <v>71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504</v>
      </c>
    </row>
    <row r="25" spans="1:5" ht="12.75">
      <c r="A25" s="35" t="s">
        <v>58</v>
      </c>
      <c r="E25" s="40" t="s">
        <v>585</v>
      </c>
    </row>
    <row r="26" spans="1:5" ht="318.75">
      <c r="A26" t="s">
        <v>59</v>
      </c>
      <c r="E26" s="39" t="s">
        <v>506</v>
      </c>
    </row>
    <row r="27" spans="1:16" ht="12.75">
      <c r="A27" t="s">
        <v>49</v>
      </c>
      <c s="34" t="s">
        <v>80</v>
      </c>
      <c s="34" t="s">
        <v>507</v>
      </c>
      <c s="35" t="s">
        <v>52</v>
      </c>
      <c s="6" t="s">
        <v>508</v>
      </c>
      <c s="36" t="s">
        <v>71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586</v>
      </c>
    </row>
    <row r="30" spans="1:5" ht="191.25">
      <c r="A30" t="s">
        <v>59</v>
      </c>
      <c r="E30" s="39" t="s">
        <v>510</v>
      </c>
    </row>
    <row r="31" spans="1:13" ht="12.75">
      <c r="A31" t="s">
        <v>46</v>
      </c>
      <c r="C31" s="31" t="s">
        <v>61</v>
      </c>
      <c r="E31" s="33" t="s">
        <v>62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83</v>
      </c>
      <c s="34" t="s">
        <v>587</v>
      </c>
      <c s="35" t="s">
        <v>52</v>
      </c>
      <c s="6" t="s">
        <v>588</v>
      </c>
      <c s="36" t="s">
        <v>95</v>
      </c>
      <c s="37">
        <v>6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58</v>
      </c>
      <c r="E34" s="40" t="s">
        <v>589</v>
      </c>
    </row>
    <row r="35" spans="1:5" ht="38.25">
      <c r="A35" t="s">
        <v>59</v>
      </c>
      <c r="E35" s="39" t="s">
        <v>590</v>
      </c>
    </row>
    <row r="36" spans="1:16" ht="12.75">
      <c r="A36" t="s">
        <v>49</v>
      </c>
      <c s="34" t="s">
        <v>88</v>
      </c>
      <c s="34" t="s">
        <v>591</v>
      </c>
      <c s="35" t="s">
        <v>52</v>
      </c>
      <c s="6" t="s">
        <v>592</v>
      </c>
      <c s="36" t="s">
        <v>71</v>
      </c>
      <c s="37">
        <v>5.94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58</v>
      </c>
      <c r="E38" s="40" t="s">
        <v>593</v>
      </c>
    </row>
    <row r="39" spans="1:5" ht="114.75">
      <c r="A39" t="s">
        <v>59</v>
      </c>
      <c r="E39" s="39" t="s">
        <v>594</v>
      </c>
    </row>
    <row r="40" spans="1:16" ht="12.75">
      <c r="A40" t="s">
        <v>49</v>
      </c>
      <c s="34" t="s">
        <v>92</v>
      </c>
      <c s="34" t="s">
        <v>595</v>
      </c>
      <c s="35" t="s">
        <v>52</v>
      </c>
      <c s="6" t="s">
        <v>596</v>
      </c>
      <c s="36" t="s">
        <v>71</v>
      </c>
      <c s="37">
        <v>10.584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58</v>
      </c>
      <c r="E42" s="40" t="s">
        <v>597</v>
      </c>
    </row>
    <row r="43" spans="1:5" ht="114.75">
      <c r="A43" t="s">
        <v>59</v>
      </c>
      <c r="E43" s="39" t="s">
        <v>594</v>
      </c>
    </row>
    <row r="44" spans="1:16" ht="12.75">
      <c r="A44" t="s">
        <v>49</v>
      </c>
      <c s="34" t="s">
        <v>61</v>
      </c>
      <c s="34" t="s">
        <v>598</v>
      </c>
      <c s="35" t="s">
        <v>52</v>
      </c>
      <c s="6" t="s">
        <v>599</v>
      </c>
      <c s="36" t="s">
        <v>95</v>
      </c>
      <c s="37">
        <v>6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58</v>
      </c>
      <c r="E46" s="40" t="s">
        <v>52</v>
      </c>
    </row>
    <row r="47" spans="1:5" ht="127.5">
      <c r="A47" t="s">
        <v>59</v>
      </c>
      <c r="E47" s="39" t="s">
        <v>600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7.xml><?xml version="1.0" encoding="utf-8"?>
<worksheet xmlns="http://schemas.openxmlformats.org/spreadsheetml/2006/main" xmlns:r="http://schemas.openxmlformats.org/officeDocument/2006/relationships">
  <dimension ref="A1:T47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492</v>
      </c>
      <c s="41">
        <f>Rekapitulace!C16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492</v>
      </c>
      <c r="E4" s="26" t="s">
        <v>493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COUNTIFS(L8:L44,"=0",A8:A44,"P")+COUNTIFS(L8:L44,"",A8:A44,"P")+SUM(Q8:Q44)</f>
      </c>
    </row>
    <row r="8" spans="1:13" ht="12.75">
      <c r="A8" t="s">
        <v>44</v>
      </c>
      <c r="C8" s="28" t="s">
        <v>603</v>
      </c>
      <c r="E8" s="30" t="s">
        <v>602</v>
      </c>
      <c r="J8" s="29">
        <f>0+J9+J22+J31</f>
      </c>
      <c s="29">
        <f>0+K9+K22+K31</f>
      </c>
      <c s="29">
        <f>0+L9+L22+L31</f>
      </c>
      <c s="29">
        <f>0+M9+M22+M31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</f>
      </c>
      <c s="32">
        <f>0+M10+M14+M18</f>
      </c>
    </row>
    <row r="10" spans="1:16" ht="38.25">
      <c r="A10" t="s">
        <v>49</v>
      </c>
      <c s="34" t="s">
        <v>63</v>
      </c>
      <c s="34" t="s">
        <v>497</v>
      </c>
      <c s="35" t="s">
        <v>52</v>
      </c>
      <c s="6" t="s">
        <v>498</v>
      </c>
      <c s="36" t="s">
        <v>274</v>
      </c>
      <c s="37">
        <v>34.2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55</v>
      </c>
      <c>
        <f>(M10*21)/100</f>
      </c>
      <c t="s">
        <v>27</v>
      </c>
    </row>
    <row r="11" spans="1:5" ht="12.75">
      <c r="A11" s="35" t="s">
        <v>56</v>
      </c>
      <c r="E11" s="39" t="s">
        <v>499</v>
      </c>
    </row>
    <row r="12" spans="1:5" ht="12.75">
      <c r="A12" s="35" t="s">
        <v>58</v>
      </c>
      <c r="E12" s="40" t="s">
        <v>577</v>
      </c>
    </row>
    <row r="13" spans="1:5" ht="165.75">
      <c r="A13" t="s">
        <v>59</v>
      </c>
      <c r="E13" s="39" t="s">
        <v>501</v>
      </c>
    </row>
    <row r="14" spans="1:16" ht="25.5">
      <c r="A14" t="s">
        <v>49</v>
      </c>
      <c s="34" t="s">
        <v>27</v>
      </c>
      <c s="34" t="s">
        <v>578</v>
      </c>
      <c s="35" t="s">
        <v>52</v>
      </c>
      <c s="6" t="s">
        <v>579</v>
      </c>
      <c s="36" t="s">
        <v>274</v>
      </c>
      <c s="37">
        <v>26.928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55</v>
      </c>
      <c>
        <f>(M14*21)/100</f>
      </c>
      <c t="s">
        <v>27</v>
      </c>
    </row>
    <row r="15" spans="1:5" ht="12.75">
      <c r="A15" s="35" t="s">
        <v>56</v>
      </c>
      <c r="E15" s="39" t="s">
        <v>499</v>
      </c>
    </row>
    <row r="16" spans="1:5" ht="12.75">
      <c r="A16" s="35" t="s">
        <v>58</v>
      </c>
      <c r="E16" s="40" t="s">
        <v>604</v>
      </c>
    </row>
    <row r="17" spans="1:5" ht="140.25">
      <c r="A17" t="s">
        <v>59</v>
      </c>
      <c r="E17" s="39" t="s">
        <v>581</v>
      </c>
    </row>
    <row r="18" spans="1:16" ht="25.5">
      <c r="A18" t="s">
        <v>49</v>
      </c>
      <c s="34" t="s">
        <v>26</v>
      </c>
      <c s="34" t="s">
        <v>582</v>
      </c>
      <c s="35" t="s">
        <v>52</v>
      </c>
      <c s="6" t="s">
        <v>583</v>
      </c>
      <c s="36" t="s">
        <v>274</v>
      </c>
      <c s="37">
        <v>30.18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55</v>
      </c>
      <c>
        <f>(M18*21)/100</f>
      </c>
      <c t="s">
        <v>27</v>
      </c>
    </row>
    <row r="19" spans="1:5" ht="12.75">
      <c r="A19" s="35" t="s">
        <v>56</v>
      </c>
      <c r="E19" s="39" t="s">
        <v>499</v>
      </c>
    </row>
    <row r="20" spans="1:5" ht="38.25">
      <c r="A20" s="35" t="s">
        <v>58</v>
      </c>
      <c r="E20" s="40" t="s">
        <v>584</v>
      </c>
    </row>
    <row r="21" spans="1:5" ht="165.75">
      <c r="A21" t="s">
        <v>59</v>
      </c>
      <c r="E21" s="39" t="s">
        <v>501</v>
      </c>
    </row>
    <row r="22" spans="1:13" ht="12.75">
      <c r="A22" t="s">
        <v>46</v>
      </c>
      <c r="C22" s="31" t="s">
        <v>63</v>
      </c>
      <c r="E22" s="33" t="s">
        <v>286</v>
      </c>
      <c r="J22" s="32">
        <f>0</f>
      </c>
      <c s="32">
        <f>0</f>
      </c>
      <c s="32">
        <f>0+L23+L27</f>
      </c>
      <c s="32">
        <f>0+M23+M27</f>
      </c>
    </row>
    <row r="23" spans="1:16" ht="12.75">
      <c r="A23" t="s">
        <v>49</v>
      </c>
      <c s="34" t="s">
        <v>76</v>
      </c>
      <c s="34" t="s">
        <v>502</v>
      </c>
      <c s="35" t="s">
        <v>52</v>
      </c>
      <c s="6" t="s">
        <v>503</v>
      </c>
      <c s="36" t="s">
        <v>71</v>
      </c>
      <c s="37">
        <v>18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</v>
      </c>
      <c>
        <f>(M23*21)/100</f>
      </c>
      <c t="s">
        <v>27</v>
      </c>
    </row>
    <row r="24" spans="1:5" ht="12.75">
      <c r="A24" s="35" t="s">
        <v>56</v>
      </c>
      <c r="E24" s="39" t="s">
        <v>504</v>
      </c>
    </row>
    <row r="25" spans="1:5" ht="12.75">
      <c r="A25" s="35" t="s">
        <v>58</v>
      </c>
      <c r="E25" s="40" t="s">
        <v>585</v>
      </c>
    </row>
    <row r="26" spans="1:5" ht="318.75">
      <c r="A26" t="s">
        <v>59</v>
      </c>
      <c r="E26" s="39" t="s">
        <v>506</v>
      </c>
    </row>
    <row r="27" spans="1:16" ht="12.75">
      <c r="A27" t="s">
        <v>49</v>
      </c>
      <c s="34" t="s">
        <v>80</v>
      </c>
      <c s="34" t="s">
        <v>507</v>
      </c>
      <c s="35" t="s">
        <v>52</v>
      </c>
      <c s="6" t="s">
        <v>508</v>
      </c>
      <c s="36" t="s">
        <v>71</v>
      </c>
      <c s="37">
        <v>18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</v>
      </c>
      <c>
        <f>(M27*21)/100</f>
      </c>
      <c t="s">
        <v>27</v>
      </c>
    </row>
    <row r="28" spans="1:5" ht="12.75">
      <c r="A28" s="35" t="s">
        <v>56</v>
      </c>
      <c r="E28" s="39" t="s">
        <v>52</v>
      </c>
    </row>
    <row r="29" spans="1:5" ht="12.75">
      <c r="A29" s="35" t="s">
        <v>58</v>
      </c>
      <c r="E29" s="40" t="s">
        <v>586</v>
      </c>
    </row>
    <row r="30" spans="1:5" ht="191.25">
      <c r="A30" t="s">
        <v>59</v>
      </c>
      <c r="E30" s="39" t="s">
        <v>510</v>
      </c>
    </row>
    <row r="31" spans="1:13" ht="12.75">
      <c r="A31" t="s">
        <v>46</v>
      </c>
      <c r="C31" s="31" t="s">
        <v>61</v>
      </c>
      <c r="E31" s="33" t="s">
        <v>62</v>
      </c>
      <c r="J31" s="32">
        <f>0</f>
      </c>
      <c s="32">
        <f>0</f>
      </c>
      <c s="32">
        <f>0+L32+L36+L40+L44</f>
      </c>
      <c s="32">
        <f>0+M32+M36+M40+M44</f>
      </c>
    </row>
    <row r="32" spans="1:16" ht="12.75">
      <c r="A32" t="s">
        <v>49</v>
      </c>
      <c s="34" t="s">
        <v>83</v>
      </c>
      <c s="34" t="s">
        <v>595</v>
      </c>
      <c s="35" t="s">
        <v>52</v>
      </c>
      <c s="6" t="s">
        <v>596</v>
      </c>
      <c s="36" t="s">
        <v>71</v>
      </c>
      <c s="37">
        <v>10.584</v>
      </c>
      <c s="36">
        <v>0</v>
      </c>
      <c s="36">
        <f>ROUND(G32*H32,6)</f>
      </c>
      <c r="L32" s="38">
        <v>0</v>
      </c>
      <c s="32">
        <f>ROUND(ROUND(L32,2)*ROUND(G32,3),2)</f>
      </c>
      <c s="36" t="s">
        <v>67</v>
      </c>
      <c>
        <f>(M32*21)/100</f>
      </c>
      <c t="s">
        <v>27</v>
      </c>
    </row>
    <row r="33" spans="1:5" ht="12.75">
      <c r="A33" s="35" t="s">
        <v>56</v>
      </c>
      <c r="E33" s="39" t="s">
        <v>52</v>
      </c>
    </row>
    <row r="34" spans="1:5" ht="12.75">
      <c r="A34" s="35" t="s">
        <v>58</v>
      </c>
      <c r="E34" s="40" t="s">
        <v>597</v>
      </c>
    </row>
    <row r="35" spans="1:5" ht="114.75">
      <c r="A35" t="s">
        <v>59</v>
      </c>
      <c r="E35" s="39" t="s">
        <v>594</v>
      </c>
    </row>
    <row r="36" spans="1:16" ht="12.75">
      <c r="A36" t="s">
        <v>49</v>
      </c>
      <c s="34" t="s">
        <v>88</v>
      </c>
      <c s="34" t="s">
        <v>591</v>
      </c>
      <c s="35" t="s">
        <v>52</v>
      </c>
      <c s="6" t="s">
        <v>592</v>
      </c>
      <c s="36" t="s">
        <v>71</v>
      </c>
      <c s="37">
        <v>12.24</v>
      </c>
      <c s="36">
        <v>0</v>
      </c>
      <c s="36">
        <f>ROUND(G36*H36,6)</f>
      </c>
      <c r="L36" s="38">
        <v>0</v>
      </c>
      <c s="32">
        <f>ROUND(ROUND(L36,2)*ROUND(G36,3),2)</f>
      </c>
      <c s="36" t="s">
        <v>67</v>
      </c>
      <c>
        <f>(M36*21)/100</f>
      </c>
      <c t="s">
        <v>27</v>
      </c>
    </row>
    <row r="37" spans="1:5" ht="12.75">
      <c r="A37" s="35" t="s">
        <v>56</v>
      </c>
      <c r="E37" s="39" t="s">
        <v>52</v>
      </c>
    </row>
    <row r="38" spans="1:5" ht="12.75">
      <c r="A38" s="35" t="s">
        <v>58</v>
      </c>
      <c r="E38" s="40" t="s">
        <v>605</v>
      </c>
    </row>
    <row r="39" spans="1:5" ht="114.75">
      <c r="A39" t="s">
        <v>59</v>
      </c>
      <c r="E39" s="39" t="s">
        <v>594</v>
      </c>
    </row>
    <row r="40" spans="1:16" ht="12.75">
      <c r="A40" t="s">
        <v>49</v>
      </c>
      <c s="34" t="s">
        <v>92</v>
      </c>
      <c s="34" t="s">
        <v>598</v>
      </c>
      <c s="35" t="s">
        <v>52</v>
      </c>
      <c s="6" t="s">
        <v>599</v>
      </c>
      <c s="36" t="s">
        <v>95</v>
      </c>
      <c s="37">
        <v>6</v>
      </c>
      <c s="36">
        <v>0</v>
      </c>
      <c s="36">
        <f>ROUND(G40*H40,6)</f>
      </c>
      <c r="L40" s="38">
        <v>0</v>
      </c>
      <c s="32">
        <f>ROUND(ROUND(L40,2)*ROUND(G40,3),2)</f>
      </c>
      <c s="36" t="s">
        <v>67</v>
      </c>
      <c>
        <f>(M40*21)/100</f>
      </c>
      <c t="s">
        <v>27</v>
      </c>
    </row>
    <row r="41" spans="1:5" ht="12.75">
      <c r="A41" s="35" t="s">
        <v>56</v>
      </c>
      <c r="E41" s="39" t="s">
        <v>52</v>
      </c>
    </row>
    <row r="42" spans="1:5" ht="12.75">
      <c r="A42" s="35" t="s">
        <v>58</v>
      </c>
      <c r="E42" s="40" t="s">
        <v>52</v>
      </c>
    </row>
    <row r="43" spans="1:5" ht="127.5">
      <c r="A43" t="s">
        <v>59</v>
      </c>
      <c r="E43" s="39" t="s">
        <v>600</v>
      </c>
    </row>
    <row r="44" spans="1:16" ht="12.75">
      <c r="A44" t="s">
        <v>49</v>
      </c>
      <c s="34" t="s">
        <v>61</v>
      </c>
      <c s="34" t="s">
        <v>595</v>
      </c>
      <c s="35" t="s">
        <v>63</v>
      </c>
      <c s="6" t="s">
        <v>596</v>
      </c>
      <c s="36" t="s">
        <v>71</v>
      </c>
      <c s="37">
        <v>10.584</v>
      </c>
      <c s="36">
        <v>0</v>
      </c>
      <c s="36">
        <f>ROUND(G44*H44,6)</f>
      </c>
      <c r="L44" s="38">
        <v>0</v>
      </c>
      <c s="32">
        <f>ROUND(ROUND(L44,2)*ROUND(G44,3),2)</f>
      </c>
      <c s="36" t="s">
        <v>67</v>
      </c>
      <c>
        <f>(M44*21)/100</f>
      </c>
      <c t="s">
        <v>27</v>
      </c>
    </row>
    <row r="45" spans="1:5" ht="12.75">
      <c r="A45" s="35" t="s">
        <v>56</v>
      </c>
      <c r="E45" s="39" t="s">
        <v>52</v>
      </c>
    </row>
    <row r="46" spans="1:5" ht="12.75">
      <c r="A46" s="35" t="s">
        <v>58</v>
      </c>
      <c r="E46" s="40" t="s">
        <v>597</v>
      </c>
    </row>
    <row r="47" spans="1:5" ht="114.75">
      <c r="A47" t="s">
        <v>59</v>
      </c>
      <c r="E47" s="39" t="s">
        <v>594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8.xml><?xml version="1.0" encoding="utf-8"?>
<worksheet xmlns="http://schemas.openxmlformats.org/spreadsheetml/2006/main" xmlns:r="http://schemas.openxmlformats.org/officeDocument/2006/relationships">
  <dimension ref="A1:T10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606</v>
      </c>
      <c s="41">
        <f>Rekapitulace!C20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606</v>
      </c>
      <c r="E4" s="26" t="s">
        <v>607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COUNTIFS(L8:L103,"=0",A8:A103,"P")+COUNTIFS(L8:L103,"",A8:A103,"P")+SUM(Q8:Q103)</f>
      </c>
    </row>
    <row r="8" spans="1:13" ht="12.75">
      <c r="A8" t="s">
        <v>44</v>
      </c>
      <c r="C8" s="28" t="s">
        <v>610</v>
      </c>
      <c r="E8" s="30" t="s">
        <v>609</v>
      </c>
      <c r="J8" s="29">
        <f>0+J9+J94</f>
      </c>
      <c s="29">
        <f>0+K9+K94</f>
      </c>
      <c s="29">
        <f>0+L9+L94</f>
      </c>
      <c s="29">
        <f>0+M9+M94</f>
      </c>
    </row>
    <row r="9" spans="1:13" ht="12.75">
      <c r="A9" t="s">
        <v>46</v>
      </c>
      <c r="C9" s="31" t="s">
        <v>47</v>
      </c>
      <c r="E9" s="33" t="s">
        <v>48</v>
      </c>
      <c r="J9" s="32">
        <f>0</f>
      </c>
      <c s="32">
        <f>0</f>
      </c>
      <c s="32">
        <f>0+L10+L14+L18+L22+L26+L30+L34+L38+L42+L46+L50+L54+L58+L62+L66+L70+L74+L78+L82+L86+L90</f>
      </c>
      <c s="32">
        <f>0+M10+M14+M18+M22+M26+M30+M34+M38+M42+M46+M50+M54+M58+M62+M66+M70+M74+M78+M82+M86+M90</f>
      </c>
    </row>
    <row r="10" spans="1:16" ht="25.5">
      <c r="A10" t="s">
        <v>49</v>
      </c>
      <c s="34" t="s">
        <v>63</v>
      </c>
      <c s="34" t="s">
        <v>611</v>
      </c>
      <c s="35" t="s">
        <v>52</v>
      </c>
      <c s="6" t="s">
        <v>612</v>
      </c>
      <c s="36" t="s">
        <v>86</v>
      </c>
      <c s="37">
        <v>6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</v>
      </c>
      <c>
        <f>(M10*21)/100</f>
      </c>
      <c t="s">
        <v>27</v>
      </c>
    </row>
    <row r="11" spans="1:5" ht="12.75">
      <c r="A11" s="35" t="s">
        <v>56</v>
      </c>
      <c r="E11" s="39" t="s">
        <v>52</v>
      </c>
    </row>
    <row r="12" spans="1:5" ht="12.75">
      <c r="A12" s="35" t="s">
        <v>58</v>
      </c>
      <c r="E12" s="40" t="s">
        <v>52</v>
      </c>
    </row>
    <row r="13" spans="1:5" ht="127.5">
      <c r="A13" t="s">
        <v>59</v>
      </c>
      <c r="E13" s="39" t="s">
        <v>613</v>
      </c>
    </row>
    <row r="14" spans="1:16" ht="12.75">
      <c r="A14" t="s">
        <v>49</v>
      </c>
      <c s="34" t="s">
        <v>27</v>
      </c>
      <c s="34" t="s">
        <v>614</v>
      </c>
      <c s="35" t="s">
        <v>52</v>
      </c>
      <c s="6" t="s">
        <v>615</v>
      </c>
      <c s="36" t="s">
        <v>86</v>
      </c>
      <c s="37">
        <v>3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</v>
      </c>
      <c>
        <f>(M14*21)/100</f>
      </c>
      <c t="s">
        <v>27</v>
      </c>
    </row>
    <row r="15" spans="1:5" ht="12.75">
      <c r="A15" s="35" t="s">
        <v>56</v>
      </c>
      <c r="E15" s="39" t="s">
        <v>52</v>
      </c>
    </row>
    <row r="16" spans="1:5" ht="12.75">
      <c r="A16" s="35" t="s">
        <v>58</v>
      </c>
      <c r="E16" s="40" t="s">
        <v>52</v>
      </c>
    </row>
    <row r="17" spans="1:5" ht="102">
      <c r="A17" t="s">
        <v>59</v>
      </c>
      <c r="E17" s="39" t="s">
        <v>616</v>
      </c>
    </row>
    <row r="18" spans="1:16" ht="12.75">
      <c r="A18" t="s">
        <v>49</v>
      </c>
      <c s="34" t="s">
        <v>26</v>
      </c>
      <c s="34" t="s">
        <v>617</v>
      </c>
      <c s="35" t="s">
        <v>52</v>
      </c>
      <c s="6" t="s">
        <v>618</v>
      </c>
      <c s="36" t="s">
        <v>86</v>
      </c>
      <c s="37">
        <v>5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</v>
      </c>
      <c>
        <f>(M18*21)/100</f>
      </c>
      <c t="s">
        <v>27</v>
      </c>
    </row>
    <row r="19" spans="1:5" ht="12.75">
      <c r="A19" s="35" t="s">
        <v>56</v>
      </c>
      <c r="E19" s="39" t="s">
        <v>52</v>
      </c>
    </row>
    <row r="20" spans="1:5" ht="12.75">
      <c r="A20" s="35" t="s">
        <v>58</v>
      </c>
      <c r="E20" s="40" t="s">
        <v>52</v>
      </c>
    </row>
    <row r="21" spans="1:5" ht="102">
      <c r="A21" t="s">
        <v>59</v>
      </c>
      <c r="E21" s="39" t="s">
        <v>616</v>
      </c>
    </row>
    <row r="22" spans="1:16" ht="12.75">
      <c r="A22" t="s">
        <v>49</v>
      </c>
      <c s="34" t="s">
        <v>76</v>
      </c>
      <c s="34" t="s">
        <v>619</v>
      </c>
      <c s="35" t="s">
        <v>52</v>
      </c>
      <c s="6" t="s">
        <v>620</v>
      </c>
      <c s="36" t="s">
        <v>86</v>
      </c>
      <c s="37">
        <v>1</v>
      </c>
      <c s="36">
        <v>0</v>
      </c>
      <c s="36">
        <f>ROUND(G22*H22,6)</f>
      </c>
      <c r="L22" s="38">
        <v>0</v>
      </c>
      <c s="32">
        <f>ROUND(ROUND(L22,2)*ROUND(G22,3),2)</f>
      </c>
      <c s="36" t="s">
        <v>67</v>
      </c>
      <c>
        <f>(M22*21)/100</f>
      </c>
      <c t="s">
        <v>27</v>
      </c>
    </row>
    <row r="23" spans="1:5" ht="12.75">
      <c r="A23" s="35" t="s">
        <v>56</v>
      </c>
      <c r="E23" s="39" t="s">
        <v>52</v>
      </c>
    </row>
    <row r="24" spans="1:5" ht="12.75">
      <c r="A24" s="35" t="s">
        <v>58</v>
      </c>
      <c r="E24" s="40" t="s">
        <v>52</v>
      </c>
    </row>
    <row r="25" spans="1:5" ht="102">
      <c r="A25" t="s">
        <v>59</v>
      </c>
      <c r="E25" s="39" t="s">
        <v>616</v>
      </c>
    </row>
    <row r="26" spans="1:16" ht="12.75">
      <c r="A26" t="s">
        <v>49</v>
      </c>
      <c s="34" t="s">
        <v>80</v>
      </c>
      <c s="34" t="s">
        <v>621</v>
      </c>
      <c s="35" t="s">
        <v>52</v>
      </c>
      <c s="6" t="s">
        <v>622</v>
      </c>
      <c s="36" t="s">
        <v>86</v>
      </c>
      <c s="37">
        <v>1</v>
      </c>
      <c s="36">
        <v>0</v>
      </c>
      <c s="36">
        <f>ROUND(G26*H26,6)</f>
      </c>
      <c r="L26" s="38">
        <v>0</v>
      </c>
      <c s="32">
        <f>ROUND(ROUND(L26,2)*ROUND(G26,3),2)</f>
      </c>
      <c s="36" t="s">
        <v>67</v>
      </c>
      <c>
        <f>(M26*21)/100</f>
      </c>
      <c t="s">
        <v>27</v>
      </c>
    </row>
    <row r="27" spans="1:5" ht="12.75">
      <c r="A27" s="35" t="s">
        <v>56</v>
      </c>
      <c r="E27" s="39" t="s">
        <v>52</v>
      </c>
    </row>
    <row r="28" spans="1:5" ht="12.75">
      <c r="A28" s="35" t="s">
        <v>58</v>
      </c>
      <c r="E28" s="40" t="s">
        <v>52</v>
      </c>
    </row>
    <row r="29" spans="1:5" ht="102">
      <c r="A29" t="s">
        <v>59</v>
      </c>
      <c r="E29" s="39" t="s">
        <v>616</v>
      </c>
    </row>
    <row r="30" spans="1:16" ht="12.75">
      <c r="A30" t="s">
        <v>49</v>
      </c>
      <c s="34" t="s">
        <v>83</v>
      </c>
      <c s="34" t="s">
        <v>623</v>
      </c>
      <c s="35" t="s">
        <v>52</v>
      </c>
      <c s="6" t="s">
        <v>624</v>
      </c>
      <c s="36" t="s">
        <v>95</v>
      </c>
      <c s="37">
        <v>1630</v>
      </c>
      <c s="36">
        <v>0</v>
      </c>
      <c s="36">
        <f>ROUND(G30*H30,6)</f>
      </c>
      <c r="L30" s="38">
        <v>0</v>
      </c>
      <c s="32">
        <f>ROUND(ROUND(L30,2)*ROUND(G30,3),2)</f>
      </c>
      <c s="36" t="s">
        <v>67</v>
      </c>
      <c>
        <f>(M30*21)/100</f>
      </c>
      <c t="s">
        <v>27</v>
      </c>
    </row>
    <row r="31" spans="1:5" ht="12.75">
      <c r="A31" s="35" t="s">
        <v>56</v>
      </c>
      <c r="E31" s="39" t="s">
        <v>52</v>
      </c>
    </row>
    <row r="32" spans="1:5" ht="12.75">
      <c r="A32" s="35" t="s">
        <v>58</v>
      </c>
      <c r="E32" s="40" t="s">
        <v>52</v>
      </c>
    </row>
    <row r="33" spans="1:5" ht="89.25">
      <c r="A33" t="s">
        <v>59</v>
      </c>
      <c r="E33" s="39" t="s">
        <v>625</v>
      </c>
    </row>
    <row r="34" spans="1:16" ht="12.75">
      <c r="A34" t="s">
        <v>49</v>
      </c>
      <c s="34" t="s">
        <v>88</v>
      </c>
      <c s="34" t="s">
        <v>626</v>
      </c>
      <c s="35" t="s">
        <v>52</v>
      </c>
      <c s="6" t="s">
        <v>627</v>
      </c>
      <c s="36" t="s">
        <v>95</v>
      </c>
      <c s="37">
        <v>20</v>
      </c>
      <c s="36">
        <v>0</v>
      </c>
      <c s="36">
        <f>ROUND(G34*H34,6)</f>
      </c>
      <c r="L34" s="38">
        <v>0</v>
      </c>
      <c s="32">
        <f>ROUND(ROUND(L34,2)*ROUND(G34,3),2)</f>
      </c>
      <c s="36" t="s">
        <v>67</v>
      </c>
      <c>
        <f>(M34*21)/100</f>
      </c>
      <c t="s">
        <v>27</v>
      </c>
    </row>
    <row r="35" spans="1:5" ht="12.75">
      <c r="A35" s="35" t="s">
        <v>56</v>
      </c>
      <c r="E35" s="39" t="s">
        <v>52</v>
      </c>
    </row>
    <row r="36" spans="1:5" ht="12.75">
      <c r="A36" s="35" t="s">
        <v>58</v>
      </c>
      <c r="E36" s="40" t="s">
        <v>52</v>
      </c>
    </row>
    <row r="37" spans="1:5" ht="89.25">
      <c r="A37" t="s">
        <v>59</v>
      </c>
      <c r="E37" s="39" t="s">
        <v>625</v>
      </c>
    </row>
    <row r="38" spans="1:16" ht="25.5">
      <c r="A38" t="s">
        <v>49</v>
      </c>
      <c s="34" t="s">
        <v>92</v>
      </c>
      <c s="34" t="s">
        <v>628</v>
      </c>
      <c s="35" t="s">
        <v>52</v>
      </c>
      <c s="6" t="s">
        <v>629</v>
      </c>
      <c s="36" t="s">
        <v>86</v>
      </c>
      <c s="37">
        <v>2</v>
      </c>
      <c s="36">
        <v>0</v>
      </c>
      <c s="36">
        <f>ROUND(G38*H38,6)</f>
      </c>
      <c r="L38" s="38">
        <v>0</v>
      </c>
      <c s="32">
        <f>ROUND(ROUND(L38,2)*ROUND(G38,3),2)</f>
      </c>
      <c s="36" t="s">
        <v>67</v>
      </c>
      <c>
        <f>(M38*21)/100</f>
      </c>
      <c t="s">
        <v>27</v>
      </c>
    </row>
    <row r="39" spans="1:5" ht="12.75">
      <c r="A39" s="35" t="s">
        <v>56</v>
      </c>
      <c r="E39" s="39" t="s">
        <v>52</v>
      </c>
    </row>
    <row r="40" spans="1:5" ht="12.75">
      <c r="A40" s="35" t="s">
        <v>58</v>
      </c>
      <c r="E40" s="40" t="s">
        <v>52</v>
      </c>
    </row>
    <row r="41" spans="1:5" ht="102">
      <c r="A41" t="s">
        <v>59</v>
      </c>
      <c r="E41" s="39" t="s">
        <v>630</v>
      </c>
    </row>
    <row r="42" spans="1:16" ht="25.5">
      <c r="A42" t="s">
        <v>49</v>
      </c>
      <c s="34" t="s">
        <v>61</v>
      </c>
      <c s="34" t="s">
        <v>631</v>
      </c>
      <c s="35" t="s">
        <v>52</v>
      </c>
      <c s="6" t="s">
        <v>632</v>
      </c>
      <c s="36" t="s">
        <v>86</v>
      </c>
      <c s="37">
        <v>1</v>
      </c>
      <c s="36">
        <v>0</v>
      </c>
      <c s="36">
        <f>ROUND(G42*H42,6)</f>
      </c>
      <c r="L42" s="38">
        <v>0</v>
      </c>
      <c s="32">
        <f>ROUND(ROUND(L42,2)*ROUND(G42,3),2)</f>
      </c>
      <c s="36" t="s">
        <v>67</v>
      </c>
      <c>
        <f>(M42*21)/100</f>
      </c>
      <c t="s">
        <v>27</v>
      </c>
    </row>
    <row r="43" spans="1:5" ht="12.75">
      <c r="A43" s="35" t="s">
        <v>56</v>
      </c>
      <c r="E43" s="39" t="s">
        <v>52</v>
      </c>
    </row>
    <row r="44" spans="1:5" ht="12.75">
      <c r="A44" s="35" t="s">
        <v>58</v>
      </c>
      <c r="E44" s="40" t="s">
        <v>52</v>
      </c>
    </row>
    <row r="45" spans="1:5" ht="102">
      <c r="A45" t="s">
        <v>59</v>
      </c>
      <c r="E45" s="39" t="s">
        <v>630</v>
      </c>
    </row>
    <row r="46" spans="1:16" ht="25.5">
      <c r="A46" t="s">
        <v>49</v>
      </c>
      <c s="34" t="s">
        <v>100</v>
      </c>
      <c s="34" t="s">
        <v>633</v>
      </c>
      <c s="35" t="s">
        <v>52</v>
      </c>
      <c s="6" t="s">
        <v>634</v>
      </c>
      <c s="36" t="s">
        <v>86</v>
      </c>
      <c s="37">
        <v>3</v>
      </c>
      <c s="36">
        <v>0</v>
      </c>
      <c s="36">
        <f>ROUND(G46*H46,6)</f>
      </c>
      <c r="L46" s="38">
        <v>0</v>
      </c>
      <c s="32">
        <f>ROUND(ROUND(L46,2)*ROUND(G46,3),2)</f>
      </c>
      <c s="36" t="s">
        <v>67</v>
      </c>
      <c>
        <f>(M46*21)/100</f>
      </c>
      <c t="s">
        <v>27</v>
      </c>
    </row>
    <row r="47" spans="1:5" ht="12.75">
      <c r="A47" s="35" t="s">
        <v>56</v>
      </c>
      <c r="E47" s="39" t="s">
        <v>52</v>
      </c>
    </row>
    <row r="48" spans="1:5" ht="12.75">
      <c r="A48" s="35" t="s">
        <v>58</v>
      </c>
      <c r="E48" s="40" t="s">
        <v>52</v>
      </c>
    </row>
    <row r="49" spans="1:5" ht="102">
      <c r="A49" t="s">
        <v>59</v>
      </c>
      <c r="E49" s="39" t="s">
        <v>630</v>
      </c>
    </row>
    <row r="50" spans="1:16" ht="25.5">
      <c r="A50" t="s">
        <v>49</v>
      </c>
      <c s="34" t="s">
        <v>104</v>
      </c>
      <c s="34" t="s">
        <v>257</v>
      </c>
      <c s="35" t="s">
        <v>52</v>
      </c>
      <c s="6" t="s">
        <v>258</v>
      </c>
      <c s="36" t="s">
        <v>86</v>
      </c>
      <c s="37">
        <v>1</v>
      </c>
      <c s="36">
        <v>0</v>
      </c>
      <c s="36">
        <f>ROUND(G50*H50,6)</f>
      </c>
      <c r="L50" s="38">
        <v>0</v>
      </c>
      <c s="32">
        <f>ROUND(ROUND(L50,2)*ROUND(G50,3),2)</f>
      </c>
      <c s="36" t="s">
        <v>67</v>
      </c>
      <c>
        <f>(M50*21)/100</f>
      </c>
      <c t="s">
        <v>27</v>
      </c>
    </row>
    <row r="51" spans="1:5" ht="12.75">
      <c r="A51" s="35" t="s">
        <v>56</v>
      </c>
      <c r="E51" s="39" t="s">
        <v>52</v>
      </c>
    </row>
    <row r="52" spans="1:5" ht="12.75">
      <c r="A52" s="35" t="s">
        <v>58</v>
      </c>
      <c r="E52" s="40" t="s">
        <v>52</v>
      </c>
    </row>
    <row r="53" spans="1:5" ht="114.75">
      <c r="A53" t="s">
        <v>59</v>
      </c>
      <c r="E53" s="39" t="s">
        <v>259</v>
      </c>
    </row>
    <row r="54" spans="1:16" ht="12.75">
      <c r="A54" t="s">
        <v>49</v>
      </c>
      <c s="34" t="s">
        <v>108</v>
      </c>
      <c s="34" t="s">
        <v>635</v>
      </c>
      <c s="35" t="s">
        <v>52</v>
      </c>
      <c s="6" t="s">
        <v>636</v>
      </c>
      <c s="36" t="s">
        <v>95</v>
      </c>
      <c s="37">
        <v>45</v>
      </c>
      <c s="36">
        <v>0</v>
      </c>
      <c s="36">
        <f>ROUND(G54*H54,6)</f>
      </c>
      <c r="L54" s="38">
        <v>0</v>
      </c>
      <c s="32">
        <f>ROUND(ROUND(L54,2)*ROUND(G54,3),2)</f>
      </c>
      <c s="36" t="s">
        <v>67</v>
      </c>
      <c>
        <f>(M54*21)/100</f>
      </c>
      <c t="s">
        <v>27</v>
      </c>
    </row>
    <row r="55" spans="1:5" ht="12.75">
      <c r="A55" s="35" t="s">
        <v>56</v>
      </c>
      <c r="E55" s="39" t="s">
        <v>52</v>
      </c>
    </row>
    <row r="56" spans="1:5" ht="12.75">
      <c r="A56" s="35" t="s">
        <v>58</v>
      </c>
      <c r="E56" s="40" t="s">
        <v>52</v>
      </c>
    </row>
    <row r="57" spans="1:5" ht="102">
      <c r="A57" t="s">
        <v>59</v>
      </c>
      <c r="E57" s="39" t="s">
        <v>99</v>
      </c>
    </row>
    <row r="58" spans="1:16" ht="12.75">
      <c r="A58" t="s">
        <v>49</v>
      </c>
      <c s="34" t="s">
        <v>113</v>
      </c>
      <c s="34" t="s">
        <v>637</v>
      </c>
      <c s="35" t="s">
        <v>52</v>
      </c>
      <c s="6" t="s">
        <v>638</v>
      </c>
      <c s="36" t="s">
        <v>95</v>
      </c>
      <c s="37">
        <v>45</v>
      </c>
      <c s="36">
        <v>0</v>
      </c>
      <c s="36">
        <f>ROUND(G58*H58,6)</f>
      </c>
      <c r="L58" s="38">
        <v>0</v>
      </c>
      <c s="32">
        <f>ROUND(ROUND(L58,2)*ROUND(G58,3),2)</f>
      </c>
      <c s="36" t="s">
        <v>67</v>
      </c>
      <c>
        <f>(M58*21)/100</f>
      </c>
      <c t="s">
        <v>27</v>
      </c>
    </row>
    <row r="59" spans="1:5" ht="12.75">
      <c r="A59" s="35" t="s">
        <v>56</v>
      </c>
      <c r="E59" s="39" t="s">
        <v>52</v>
      </c>
    </row>
    <row r="60" spans="1:5" ht="12.75">
      <c r="A60" s="35" t="s">
        <v>58</v>
      </c>
      <c r="E60" s="40" t="s">
        <v>52</v>
      </c>
    </row>
    <row r="61" spans="1:5" ht="76.5">
      <c r="A61" t="s">
        <v>59</v>
      </c>
      <c r="E61" s="39" t="s">
        <v>639</v>
      </c>
    </row>
    <row r="62" spans="1:16" ht="12.75">
      <c r="A62" t="s">
        <v>49</v>
      </c>
      <c s="34" t="s">
        <v>117</v>
      </c>
      <c s="34" t="s">
        <v>640</v>
      </c>
      <c s="35" t="s">
        <v>52</v>
      </c>
      <c s="6" t="s">
        <v>641</v>
      </c>
      <c s="36" t="s">
        <v>95</v>
      </c>
      <c s="37">
        <v>968</v>
      </c>
      <c s="36">
        <v>0</v>
      </c>
      <c s="36">
        <f>ROUND(G62*H62,6)</f>
      </c>
      <c r="L62" s="38">
        <v>0</v>
      </c>
      <c s="32">
        <f>ROUND(ROUND(L62,2)*ROUND(G62,3),2)</f>
      </c>
      <c s="36" t="s">
        <v>67</v>
      </c>
      <c>
        <f>(M62*21)/100</f>
      </c>
      <c t="s">
        <v>27</v>
      </c>
    </row>
    <row r="63" spans="1:5" ht="12.75">
      <c r="A63" s="35" t="s">
        <v>56</v>
      </c>
      <c r="E63" s="39" t="s">
        <v>52</v>
      </c>
    </row>
    <row r="64" spans="1:5" ht="12.75">
      <c r="A64" s="35" t="s">
        <v>58</v>
      </c>
      <c r="E64" s="40" t="s">
        <v>52</v>
      </c>
    </row>
    <row r="65" spans="1:5" ht="140.25">
      <c r="A65" t="s">
        <v>59</v>
      </c>
      <c r="E65" s="39" t="s">
        <v>642</v>
      </c>
    </row>
    <row r="66" spans="1:16" ht="12.75">
      <c r="A66" t="s">
        <v>49</v>
      </c>
      <c s="34" t="s">
        <v>120</v>
      </c>
      <c s="34" t="s">
        <v>643</v>
      </c>
      <c s="35" t="s">
        <v>52</v>
      </c>
      <c s="6" t="s">
        <v>644</v>
      </c>
      <c s="36" t="s">
        <v>86</v>
      </c>
      <c s="37">
        <v>2</v>
      </c>
      <c s="36">
        <v>0</v>
      </c>
      <c s="36">
        <f>ROUND(G66*H66,6)</f>
      </c>
      <c r="L66" s="38">
        <v>0</v>
      </c>
      <c s="32">
        <f>ROUND(ROUND(L66,2)*ROUND(G66,3),2)</f>
      </c>
      <c s="36" t="s">
        <v>67</v>
      </c>
      <c>
        <f>(M66*21)/100</f>
      </c>
      <c t="s">
        <v>27</v>
      </c>
    </row>
    <row r="67" spans="1:5" ht="12.75">
      <c r="A67" s="35" t="s">
        <v>56</v>
      </c>
      <c r="E67" s="39" t="s">
        <v>52</v>
      </c>
    </row>
    <row r="68" spans="1:5" ht="12.75">
      <c r="A68" s="35" t="s">
        <v>58</v>
      </c>
      <c r="E68" s="40" t="s">
        <v>52</v>
      </c>
    </row>
    <row r="69" spans="1:5" ht="102">
      <c r="A69" t="s">
        <v>59</v>
      </c>
      <c r="E69" s="39" t="s">
        <v>91</v>
      </c>
    </row>
    <row r="70" spans="1:16" ht="12.75">
      <c r="A70" t="s">
        <v>49</v>
      </c>
      <c s="34" t="s">
        <v>124</v>
      </c>
      <c s="34" t="s">
        <v>645</v>
      </c>
      <c s="35" t="s">
        <v>52</v>
      </c>
      <c s="6" t="s">
        <v>646</v>
      </c>
      <c s="36" t="s">
        <v>95</v>
      </c>
      <c s="37">
        <v>30</v>
      </c>
      <c s="36">
        <v>0</v>
      </c>
      <c s="36">
        <f>ROUND(G70*H70,6)</f>
      </c>
      <c r="L70" s="38">
        <v>0</v>
      </c>
      <c s="32">
        <f>ROUND(ROUND(L70,2)*ROUND(G70,3),2)</f>
      </c>
      <c s="36" t="s">
        <v>67</v>
      </c>
      <c>
        <f>(M70*21)/100</f>
      </c>
      <c t="s">
        <v>27</v>
      </c>
    </row>
    <row r="71" spans="1:5" ht="12.75">
      <c r="A71" s="35" t="s">
        <v>56</v>
      </c>
      <c r="E71" s="39" t="s">
        <v>52</v>
      </c>
    </row>
    <row r="72" spans="1:5" ht="12.75">
      <c r="A72" s="35" t="s">
        <v>58</v>
      </c>
      <c r="E72" s="40" t="s">
        <v>52</v>
      </c>
    </row>
    <row r="73" spans="1:5" ht="127.5">
      <c r="A73" t="s">
        <v>59</v>
      </c>
      <c r="E73" s="39" t="s">
        <v>647</v>
      </c>
    </row>
    <row r="74" spans="1:16" ht="12.75">
      <c r="A74" t="s">
        <v>49</v>
      </c>
      <c s="34" t="s">
        <v>128</v>
      </c>
      <c s="34" t="s">
        <v>648</v>
      </c>
      <c s="35" t="s">
        <v>52</v>
      </c>
      <c s="6" t="s">
        <v>649</v>
      </c>
      <c s="36" t="s">
        <v>95</v>
      </c>
      <c s="37">
        <v>7</v>
      </c>
      <c s="36">
        <v>0</v>
      </c>
      <c s="36">
        <f>ROUND(G74*H74,6)</f>
      </c>
      <c r="L74" s="38">
        <v>0</v>
      </c>
      <c s="32">
        <f>ROUND(ROUND(L74,2)*ROUND(G74,3),2)</f>
      </c>
      <c s="36" t="s">
        <v>67</v>
      </c>
      <c>
        <f>(M74*21)/100</f>
      </c>
      <c t="s">
        <v>27</v>
      </c>
    </row>
    <row r="75" spans="1:5" ht="12.75">
      <c r="A75" s="35" t="s">
        <v>56</v>
      </c>
      <c r="E75" s="39" t="s">
        <v>52</v>
      </c>
    </row>
    <row r="76" spans="1:5" ht="12.75">
      <c r="A76" s="35" t="s">
        <v>58</v>
      </c>
      <c r="E76" s="40" t="s">
        <v>52</v>
      </c>
    </row>
    <row r="77" spans="1:5" ht="102">
      <c r="A77" t="s">
        <v>59</v>
      </c>
      <c r="E77" s="39" t="s">
        <v>650</v>
      </c>
    </row>
    <row r="78" spans="1:16" ht="12.75">
      <c r="A78" t="s">
        <v>49</v>
      </c>
      <c s="34" t="s">
        <v>131</v>
      </c>
      <c s="34" t="s">
        <v>651</v>
      </c>
      <c s="35" t="s">
        <v>52</v>
      </c>
      <c s="6" t="s">
        <v>652</v>
      </c>
      <c s="36" t="s">
        <v>95</v>
      </c>
      <c s="37">
        <v>3</v>
      </c>
      <c s="36">
        <v>0</v>
      </c>
      <c s="36">
        <f>ROUND(G78*H78,6)</f>
      </c>
      <c r="L78" s="38">
        <v>0</v>
      </c>
      <c s="32">
        <f>ROUND(ROUND(L78,2)*ROUND(G78,3),2)</f>
      </c>
      <c s="36" t="s">
        <v>67</v>
      </c>
      <c>
        <f>(M78*21)/100</f>
      </c>
      <c t="s">
        <v>27</v>
      </c>
    </row>
    <row r="79" spans="1:5" ht="12.75">
      <c r="A79" s="35" t="s">
        <v>56</v>
      </c>
      <c r="E79" s="39" t="s">
        <v>52</v>
      </c>
    </row>
    <row r="80" spans="1:5" ht="12.75">
      <c r="A80" s="35" t="s">
        <v>58</v>
      </c>
      <c r="E80" s="40" t="s">
        <v>52</v>
      </c>
    </row>
    <row r="81" spans="1:5" ht="102">
      <c r="A81" t="s">
        <v>59</v>
      </c>
      <c r="E81" s="39" t="s">
        <v>650</v>
      </c>
    </row>
    <row r="82" spans="1:16" ht="12.75">
      <c r="A82" t="s">
        <v>49</v>
      </c>
      <c s="34" t="s">
        <v>135</v>
      </c>
      <c s="34" t="s">
        <v>653</v>
      </c>
      <c s="35" t="s">
        <v>52</v>
      </c>
      <c s="6" t="s">
        <v>654</v>
      </c>
      <c s="36" t="s">
        <v>86</v>
      </c>
      <c s="37">
        <v>6</v>
      </c>
      <c s="36">
        <v>0</v>
      </c>
      <c s="36">
        <f>ROUND(G82*H82,6)</f>
      </c>
      <c r="L82" s="38">
        <v>0</v>
      </c>
      <c s="32">
        <f>ROUND(ROUND(L82,2)*ROUND(G82,3),2)</f>
      </c>
      <c s="36" t="s">
        <v>67</v>
      </c>
      <c>
        <f>(M82*21)/100</f>
      </c>
      <c t="s">
        <v>27</v>
      </c>
    </row>
    <row r="83" spans="1:5" ht="12.75">
      <c r="A83" s="35" t="s">
        <v>56</v>
      </c>
      <c r="E83" s="39" t="s">
        <v>52</v>
      </c>
    </row>
    <row r="84" spans="1:5" ht="12.75">
      <c r="A84" s="35" t="s">
        <v>58</v>
      </c>
      <c r="E84" s="40" t="s">
        <v>52</v>
      </c>
    </row>
    <row r="85" spans="1:5" ht="102">
      <c r="A85" t="s">
        <v>59</v>
      </c>
      <c r="E85" s="39" t="s">
        <v>655</v>
      </c>
    </row>
    <row r="86" spans="1:16" ht="12.75">
      <c r="A86" t="s">
        <v>49</v>
      </c>
      <c s="34" t="s">
        <v>139</v>
      </c>
      <c s="34" t="s">
        <v>656</v>
      </c>
      <c s="35" t="s">
        <v>52</v>
      </c>
      <c s="6" t="s">
        <v>657</v>
      </c>
      <c s="36" t="s">
        <v>86</v>
      </c>
      <c s="37">
        <v>1</v>
      </c>
      <c s="36">
        <v>0</v>
      </c>
      <c s="36">
        <f>ROUND(G86*H86,6)</f>
      </c>
      <c r="L86" s="38">
        <v>0</v>
      </c>
      <c s="32">
        <f>ROUND(ROUND(L86,2)*ROUND(G86,3),2)</f>
      </c>
      <c s="36" t="s">
        <v>67</v>
      </c>
      <c>
        <f>(M86*21)/100</f>
      </c>
      <c t="s">
        <v>27</v>
      </c>
    </row>
    <row r="87" spans="1:5" ht="12.75">
      <c r="A87" s="35" t="s">
        <v>56</v>
      </c>
      <c r="E87" s="39" t="s">
        <v>52</v>
      </c>
    </row>
    <row r="88" spans="1:5" ht="12.75">
      <c r="A88" s="35" t="s">
        <v>58</v>
      </c>
      <c r="E88" s="40" t="s">
        <v>52</v>
      </c>
    </row>
    <row r="89" spans="1:5" ht="76.5">
      <c r="A89" t="s">
        <v>59</v>
      </c>
      <c r="E89" s="39" t="s">
        <v>87</v>
      </c>
    </row>
    <row r="90" spans="1:16" ht="12.75">
      <c r="A90" t="s">
        <v>49</v>
      </c>
      <c s="34" t="s">
        <v>143</v>
      </c>
      <c s="34" t="s">
        <v>658</v>
      </c>
      <c s="35" t="s">
        <v>52</v>
      </c>
      <c s="6" t="s">
        <v>659</v>
      </c>
      <c s="36" t="s">
        <v>86</v>
      </c>
      <c s="37">
        <v>1</v>
      </c>
      <c s="36">
        <v>0</v>
      </c>
      <c s="36">
        <f>ROUND(G90*H90,6)</f>
      </c>
      <c r="L90" s="38">
        <v>0</v>
      </c>
      <c s="32">
        <f>ROUND(ROUND(L90,2)*ROUND(G90,3),2)</f>
      </c>
      <c s="36" t="s">
        <v>67</v>
      </c>
      <c>
        <f>(M90*21)/100</f>
      </c>
      <c t="s">
        <v>27</v>
      </c>
    </row>
    <row r="91" spans="1:5" ht="12.75">
      <c r="A91" s="35" t="s">
        <v>56</v>
      </c>
      <c r="E91" s="39" t="s">
        <v>52</v>
      </c>
    </row>
    <row r="92" spans="1:5" ht="12.75">
      <c r="A92" s="35" t="s">
        <v>58</v>
      </c>
      <c r="E92" s="40" t="s">
        <v>52</v>
      </c>
    </row>
    <row r="93" spans="1:5" ht="76.5">
      <c r="A93" t="s">
        <v>59</v>
      </c>
      <c r="E93" s="39" t="s">
        <v>87</v>
      </c>
    </row>
    <row r="94" spans="1:13" ht="12.75">
      <c r="A94" t="s">
        <v>46</v>
      </c>
      <c r="C94" s="31" t="s">
        <v>63</v>
      </c>
      <c r="E94" s="33" t="s">
        <v>286</v>
      </c>
      <c r="J94" s="32">
        <f>0</f>
      </c>
      <c s="32">
        <f>0</f>
      </c>
      <c s="32">
        <f>0+L95+L99+L103</f>
      </c>
      <c s="32">
        <f>0+M95+M99+M103</f>
      </c>
    </row>
    <row r="95" spans="1:16" ht="12.75">
      <c r="A95" t="s">
        <v>49</v>
      </c>
      <c s="34" t="s">
        <v>146</v>
      </c>
      <c s="34" t="s">
        <v>660</v>
      </c>
      <c s="35" t="s">
        <v>52</v>
      </c>
      <c s="6" t="s">
        <v>661</v>
      </c>
      <c s="36" t="s">
        <v>71</v>
      </c>
      <c s="37">
        <v>88</v>
      </c>
      <c s="36">
        <v>0</v>
      </c>
      <c s="36">
        <f>ROUND(G95*H95,6)</f>
      </c>
      <c r="L95" s="38">
        <v>0</v>
      </c>
      <c s="32">
        <f>ROUND(ROUND(L95,2)*ROUND(G95,3),2)</f>
      </c>
      <c s="36" t="s">
        <v>67</v>
      </c>
      <c>
        <f>(M95*21)/100</f>
      </c>
      <c t="s">
        <v>27</v>
      </c>
    </row>
    <row r="96" spans="1:5" ht="12.75">
      <c r="A96" s="35" t="s">
        <v>56</v>
      </c>
      <c r="E96" s="39" t="s">
        <v>52</v>
      </c>
    </row>
    <row r="97" spans="1:5" ht="12.75">
      <c r="A97" s="35" t="s">
        <v>58</v>
      </c>
      <c r="E97" s="40" t="s">
        <v>52</v>
      </c>
    </row>
    <row r="98" spans="1:5" ht="318.75">
      <c r="A98" t="s">
        <v>59</v>
      </c>
      <c r="E98" s="39" t="s">
        <v>79</v>
      </c>
    </row>
    <row r="99" spans="1:16" ht="12.75">
      <c r="A99" t="s">
        <v>49</v>
      </c>
      <c s="34" t="s">
        <v>150</v>
      </c>
      <c s="34" t="s">
        <v>73</v>
      </c>
      <c s="35" t="s">
        <v>52</v>
      </c>
      <c s="6" t="s">
        <v>74</v>
      </c>
      <c s="36" t="s">
        <v>71</v>
      </c>
      <c s="37">
        <v>88</v>
      </c>
      <c s="36">
        <v>0</v>
      </c>
      <c s="36">
        <f>ROUND(G99*H99,6)</f>
      </c>
      <c r="L99" s="38">
        <v>0</v>
      </c>
      <c s="32">
        <f>ROUND(ROUND(L99,2)*ROUND(G99,3),2)</f>
      </c>
      <c s="36" t="s">
        <v>67</v>
      </c>
      <c>
        <f>(M99*21)/100</f>
      </c>
      <c t="s">
        <v>27</v>
      </c>
    </row>
    <row r="100" spans="1:5" ht="12.75">
      <c r="A100" s="35" t="s">
        <v>56</v>
      </c>
      <c r="E100" s="39" t="s">
        <v>52</v>
      </c>
    </row>
    <row r="101" spans="1:5" ht="12.75">
      <c r="A101" s="35" t="s">
        <v>58</v>
      </c>
      <c r="E101" s="40" t="s">
        <v>52</v>
      </c>
    </row>
    <row r="102" spans="1:5" ht="229.5">
      <c r="A102" t="s">
        <v>59</v>
      </c>
      <c r="E102" s="39" t="s">
        <v>75</v>
      </c>
    </row>
    <row r="103" spans="1:16" ht="12.75">
      <c r="A103" t="s">
        <v>49</v>
      </c>
      <c s="34" t="s">
        <v>153</v>
      </c>
      <c s="34" t="s">
        <v>662</v>
      </c>
      <c s="35" t="s">
        <v>52</v>
      </c>
      <c s="6" t="s">
        <v>663</v>
      </c>
      <c s="36" t="s">
        <v>95</v>
      </c>
      <c s="37">
        <v>70</v>
      </c>
      <c s="36">
        <v>0</v>
      </c>
      <c s="36">
        <f>ROUND(G103*H103,6)</f>
      </c>
      <c r="L103" s="38">
        <v>0</v>
      </c>
      <c s="32">
        <f>ROUND(ROUND(L103,2)*ROUND(G103,3),2)</f>
      </c>
      <c s="36" t="s">
        <v>67</v>
      </c>
      <c>
        <f>(M103*21)/100</f>
      </c>
      <c t="s">
        <v>27</v>
      </c>
    </row>
    <row r="104" spans="1:5" ht="12.75">
      <c r="A104" s="35" t="s">
        <v>56</v>
      </c>
      <c r="E104" s="39" t="s">
        <v>52</v>
      </c>
    </row>
    <row r="105" spans="1:5" ht="12.75">
      <c r="A105" s="35" t="s">
        <v>58</v>
      </c>
      <c r="E105" s="40" t="s">
        <v>52</v>
      </c>
    </row>
    <row r="106" spans="1:5" ht="25.5">
      <c r="A106" t="s">
        <v>59</v>
      </c>
      <c r="E106" s="39" t="s">
        <v>96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xl/worksheets/sheet9.xml><?xml version="1.0" encoding="utf-8"?>
<worksheet xmlns="http://schemas.openxmlformats.org/spreadsheetml/2006/main" xmlns:r="http://schemas.openxmlformats.org/officeDocument/2006/relationships">
  <dimension ref="A1:T38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0" max="11" width="9.14285714285714" hidden="1" customWidth="1"/>
    <col min="12" max="14" width="16.7142857142857" customWidth="1"/>
    <col min="15" max="17" width="9.14285714285714" hidden="1" customWidth="1"/>
    <col min="19" max="19" width="30.7142857142857" customWidth="1"/>
  </cols>
  <sheetData>
    <row r="1" spans="1:16" ht="35" customHeight="1">
      <c r="A1" s="16" t="s">
        <v>18</v>
      </c>
      <c s="2"/>
      <c r="D1" s="2"/>
      <c s="3" t="s">
        <v>21</v>
      </c>
      <c s="2"/>
      <c s="2"/>
      <c s="2"/>
      <c s="2"/>
      <c s="2"/>
      <c s="2"/>
      <c s="2"/>
      <c s="2"/>
      <c s="2"/>
      <c r="P1" t="s">
        <v>26</v>
      </c>
    </row>
    <row r="2" spans="1:16" ht="20" customHeight="1">
      <c r="A2" s="16"/>
      <c s="2"/>
      <c r="D2" s="2"/>
      <c s="2"/>
      <c s="2"/>
      <c s="2"/>
      <c s="2"/>
      <c s="2"/>
      <c s="2"/>
      <c s="2"/>
      <c s="18"/>
      <c s="18"/>
      <c s="2"/>
      <c r="P2" t="s">
        <v>26</v>
      </c>
    </row>
    <row r="3" spans="1:16" ht="32" customHeight="1">
      <c r="A3" s="16" t="s">
        <v>19</v>
      </c>
      <c s="21" t="s">
        <v>22</v>
      </c>
      <c s="27" t="s">
        <v>2</v>
      </c>
      <c r="E3" s="22" t="s">
        <v>3</v>
      </c>
      <c r="L3" s="17" t="s">
        <v>664</v>
      </c>
      <c s="41">
        <f>Rekapitulace!C22</f>
      </c>
      <c s="20" t="s">
        <v>0</v>
      </c>
      <c t="s">
        <v>23</v>
      </c>
      <c t="s">
        <v>27</v>
      </c>
    </row>
    <row r="4" spans="1:16" ht="32" customHeight="1">
      <c r="A4" s="24" t="s">
        <v>20</v>
      </c>
      <c s="25" t="s">
        <v>28</v>
      </c>
      <c s="27" t="s">
        <v>664</v>
      </c>
      <c r="E4" s="26" t="s">
        <v>665</v>
      </c>
      <c r="O4" t="s">
        <v>24</v>
      </c>
      <c t="s">
        <v>27</v>
      </c>
    </row>
    <row r="5" spans="1:16" ht="12.75" customHeight="1">
      <c r="A5" s="23" t="s">
        <v>29</v>
      </c>
      <c s="23" t="s">
        <v>30</v>
      </c>
      <c s="23" t="s">
        <v>31</v>
      </c>
      <c s="23" t="s">
        <v>32</v>
      </c>
      <c s="23" t="s">
        <v>33</v>
      </c>
      <c s="23" t="s">
        <v>34</v>
      </c>
      <c s="23" t="s">
        <v>35</v>
      </c>
      <c s="23" t="s">
        <v>36</v>
      </c>
      <c s="23" t="s">
        <v>37</v>
      </c>
      <c s="23"/>
      <c s="23"/>
      <c s="23" t="s">
        <v>38</v>
      </c>
      <c s="23"/>
      <c s="23" t="s">
        <v>42</v>
      </c>
      <c t="s">
        <v>25</v>
      </c>
      <c t="s">
        <v>27</v>
      </c>
    </row>
    <row r="6" spans="1:14" ht="12.75" customHeight="1">
      <c r="A6" s="23"/>
      <c s="23"/>
      <c s="23"/>
      <c s="23"/>
      <c s="23"/>
      <c s="23"/>
      <c s="23"/>
      <c s="23"/>
      <c s="23"/>
      <c s="23" t="s">
        <v>39</v>
      </c>
      <c s="23"/>
      <c s="23"/>
      <c s="23"/>
      <c s="23"/>
    </row>
    <row r="7" spans="1:20" ht="12.75" customHeight="1">
      <c r="A7" s="23"/>
      <c s="23"/>
      <c s="23"/>
      <c s="23"/>
      <c s="23"/>
      <c s="23"/>
      <c s="23"/>
      <c s="23"/>
      <c s="23"/>
      <c s="23" t="s">
        <v>40</v>
      </c>
      <c s="23" t="s">
        <v>41</v>
      </c>
      <c s="23" t="s">
        <v>40</v>
      </c>
      <c s="23" t="s">
        <v>41</v>
      </c>
      <c s="23"/>
      <c r="S7" t="s">
        <v>43</v>
      </c>
      <c>
        <f>COUNTIFS(L8:L35,"=0",A8:A35,"P")+COUNTIFS(L8:L35,"",A8:A35,"P")+SUM(Q8:Q35)</f>
      </c>
    </row>
    <row r="8" spans="1:13" ht="12.75">
      <c r="A8" t="s">
        <v>44</v>
      </c>
      <c r="C8" s="28" t="s">
        <v>668</v>
      </c>
      <c r="E8" s="30" t="s">
        <v>667</v>
      </c>
      <c r="J8" s="29">
        <f>0+J9+J22</f>
      </c>
      <c s="29">
        <f>0+K9+K22</f>
      </c>
      <c s="29">
        <f>0+L9+L22</f>
      </c>
      <c s="29">
        <f>0+M9+M22</f>
      </c>
    </row>
    <row r="9" spans="1:13" ht="12.75">
      <c r="A9" t="s">
        <v>46</v>
      </c>
      <c r="C9" s="31" t="s">
        <v>63</v>
      </c>
      <c r="E9" s="33" t="s">
        <v>669</v>
      </c>
      <c r="J9" s="32">
        <f>0</f>
      </c>
      <c s="32">
        <f>0</f>
      </c>
      <c s="32">
        <f>0+L10+L14+L18</f>
      </c>
      <c s="32">
        <f>0+M10+M14+M18</f>
      </c>
    </row>
    <row r="10" spans="1:16" ht="12.75">
      <c r="A10" t="s">
        <v>49</v>
      </c>
      <c s="34" t="s">
        <v>63</v>
      </c>
      <c s="34" t="s">
        <v>670</v>
      </c>
      <c s="35" t="s">
        <v>52</v>
      </c>
      <c s="6" t="s">
        <v>671</v>
      </c>
      <c s="36" t="s">
        <v>54</v>
      </c>
      <c s="37">
        <v>1</v>
      </c>
      <c s="36">
        <v>0</v>
      </c>
      <c s="36">
        <f>ROUND(G10*H10,6)</f>
      </c>
      <c r="L10" s="38">
        <v>0</v>
      </c>
      <c s="32">
        <f>ROUND(ROUND(L10,2)*ROUND(G10,3),2)</f>
      </c>
      <c s="36" t="s">
        <v>672</v>
      </c>
      <c>
        <f>(M10*21)/100</f>
      </c>
      <c t="s">
        <v>27</v>
      </c>
    </row>
    <row r="11" spans="1:5" ht="12.75">
      <c r="A11" s="35" t="s">
        <v>56</v>
      </c>
      <c r="E11" s="39" t="s">
        <v>673</v>
      </c>
    </row>
    <row r="12" spans="1:5" ht="12.75">
      <c r="A12" s="35" t="s">
        <v>58</v>
      </c>
      <c r="E12" s="40" t="s">
        <v>674</v>
      </c>
    </row>
    <row r="13" spans="1:5" ht="89.25">
      <c r="A13" t="s">
        <v>59</v>
      </c>
      <c r="E13" s="39" t="s">
        <v>675</v>
      </c>
    </row>
    <row r="14" spans="1:16" ht="12.75">
      <c r="A14" t="s">
        <v>49</v>
      </c>
      <c s="34" t="s">
        <v>27</v>
      </c>
      <c s="34" t="s">
        <v>676</v>
      </c>
      <c s="35" t="s">
        <v>52</v>
      </c>
      <c s="6" t="s">
        <v>677</v>
      </c>
      <c s="36" t="s">
        <v>54</v>
      </c>
      <c s="37">
        <v>1</v>
      </c>
      <c s="36">
        <v>0</v>
      </c>
      <c s="36">
        <f>ROUND(G14*H14,6)</f>
      </c>
      <c r="L14" s="38">
        <v>0</v>
      </c>
      <c s="32">
        <f>ROUND(ROUND(L14,2)*ROUND(G14,3),2)</f>
      </c>
      <c s="36" t="s">
        <v>672</v>
      </c>
      <c>
        <f>(M14*21)/100</f>
      </c>
      <c t="s">
        <v>27</v>
      </c>
    </row>
    <row r="15" spans="1:5" ht="12.75">
      <c r="A15" s="35" t="s">
        <v>56</v>
      </c>
      <c r="E15" s="39" t="s">
        <v>678</v>
      </c>
    </row>
    <row r="16" spans="1:5" ht="12.75">
      <c r="A16" s="35" t="s">
        <v>58</v>
      </c>
      <c r="E16" s="40" t="s">
        <v>674</v>
      </c>
    </row>
    <row r="17" spans="1:5" ht="102">
      <c r="A17" t="s">
        <v>59</v>
      </c>
      <c r="E17" s="39" t="s">
        <v>679</v>
      </c>
    </row>
    <row r="18" spans="1:16" ht="12.75">
      <c r="A18" t="s">
        <v>49</v>
      </c>
      <c s="34" t="s">
        <v>26</v>
      </c>
      <c s="34" t="s">
        <v>680</v>
      </c>
      <c s="35" t="s">
        <v>52</v>
      </c>
      <c s="6" t="s">
        <v>681</v>
      </c>
      <c s="36" t="s">
        <v>54</v>
      </c>
      <c s="37">
        <v>1</v>
      </c>
      <c s="36">
        <v>0</v>
      </c>
      <c s="36">
        <f>ROUND(G18*H18,6)</f>
      </c>
      <c r="L18" s="38">
        <v>0</v>
      </c>
      <c s="32">
        <f>ROUND(ROUND(L18,2)*ROUND(G18,3),2)</f>
      </c>
      <c s="36" t="s">
        <v>672</v>
      </c>
      <c>
        <f>(M18*21)/100</f>
      </c>
      <c t="s">
        <v>27</v>
      </c>
    </row>
    <row r="19" spans="1:5" ht="12.75">
      <c r="A19" s="35" t="s">
        <v>56</v>
      </c>
      <c r="E19" s="39" t="s">
        <v>682</v>
      </c>
    </row>
    <row r="20" spans="1:5" ht="12.75">
      <c r="A20" s="35" t="s">
        <v>58</v>
      </c>
      <c r="E20" s="40" t="s">
        <v>674</v>
      </c>
    </row>
    <row r="21" spans="1:5" ht="38.25">
      <c r="A21" t="s">
        <v>59</v>
      </c>
      <c r="E21" s="39" t="s">
        <v>683</v>
      </c>
    </row>
    <row r="22" spans="1:13" ht="12.75">
      <c r="A22" t="s">
        <v>46</v>
      </c>
      <c r="C22" s="31" t="s">
        <v>27</v>
      </c>
      <c r="E22" s="33" t="s">
        <v>684</v>
      </c>
      <c r="J22" s="32">
        <f>0</f>
      </c>
      <c s="32">
        <f>0</f>
      </c>
      <c s="32">
        <f>0+L23+L27+L31+L35</f>
      </c>
      <c s="32">
        <f>0+M23+M27+M31+M35</f>
      </c>
    </row>
    <row r="23" spans="1:16" ht="12.75">
      <c r="A23" t="s">
        <v>49</v>
      </c>
      <c s="34" t="s">
        <v>76</v>
      </c>
      <c s="34" t="s">
        <v>685</v>
      </c>
      <c s="35" t="s">
        <v>52</v>
      </c>
      <c s="6" t="s">
        <v>686</v>
      </c>
      <c s="36" t="s">
        <v>54</v>
      </c>
      <c s="37">
        <v>1</v>
      </c>
      <c s="36">
        <v>0</v>
      </c>
      <c s="36">
        <f>ROUND(G23*H23,6)</f>
      </c>
      <c r="L23" s="38">
        <v>0</v>
      </c>
      <c s="32">
        <f>ROUND(ROUND(L23,2)*ROUND(G23,3),2)</f>
      </c>
      <c s="36" t="s">
        <v>672</v>
      </c>
      <c>
        <f>(M23*21)/100</f>
      </c>
      <c t="s">
        <v>27</v>
      </c>
    </row>
    <row r="24" spans="1:5" ht="12.75">
      <c r="A24" s="35" t="s">
        <v>56</v>
      </c>
      <c r="E24" s="39" t="s">
        <v>687</v>
      </c>
    </row>
    <row r="25" spans="1:5" ht="12.75">
      <c r="A25" s="35" t="s">
        <v>58</v>
      </c>
      <c r="E25" s="40" t="s">
        <v>674</v>
      </c>
    </row>
    <row r="26" spans="1:5" ht="89.25">
      <c r="A26" t="s">
        <v>59</v>
      </c>
      <c r="E26" s="39" t="s">
        <v>688</v>
      </c>
    </row>
    <row r="27" spans="1:16" ht="12.75">
      <c r="A27" t="s">
        <v>49</v>
      </c>
      <c s="34" t="s">
        <v>80</v>
      </c>
      <c s="34" t="s">
        <v>689</v>
      </c>
      <c s="35" t="s">
        <v>52</v>
      </c>
      <c s="6" t="s">
        <v>690</v>
      </c>
      <c s="36" t="s">
        <v>54</v>
      </c>
      <c s="37">
        <v>1</v>
      </c>
      <c s="36">
        <v>0</v>
      </c>
      <c s="36">
        <f>ROUND(G27*H27,6)</f>
      </c>
      <c r="L27" s="38">
        <v>0</v>
      </c>
      <c s="32">
        <f>ROUND(ROUND(L27,2)*ROUND(G27,3),2)</f>
      </c>
      <c s="36" t="s">
        <v>672</v>
      </c>
      <c>
        <f>(M27*21)/100</f>
      </c>
      <c t="s">
        <v>27</v>
      </c>
    </row>
    <row r="28" spans="1:5" ht="12.75">
      <c r="A28" s="35" t="s">
        <v>56</v>
      </c>
      <c r="E28" s="39" t="s">
        <v>691</v>
      </c>
    </row>
    <row r="29" spans="1:5" ht="12.75">
      <c r="A29" s="35" t="s">
        <v>58</v>
      </c>
      <c r="E29" s="40" t="s">
        <v>674</v>
      </c>
    </row>
    <row r="30" spans="1:5" ht="76.5">
      <c r="A30" t="s">
        <v>59</v>
      </c>
      <c r="E30" s="39" t="s">
        <v>692</v>
      </c>
    </row>
    <row r="31" spans="1:16" ht="12.75">
      <c r="A31" t="s">
        <v>49</v>
      </c>
      <c s="34" t="s">
        <v>83</v>
      </c>
      <c s="34" t="s">
        <v>693</v>
      </c>
      <c s="35" t="s">
        <v>52</v>
      </c>
      <c s="6" t="s">
        <v>694</v>
      </c>
      <c s="36" t="s">
        <v>54</v>
      </c>
      <c s="37">
        <v>1</v>
      </c>
      <c s="36">
        <v>0</v>
      </c>
      <c s="36">
        <f>ROUND(G31*H31,6)</f>
      </c>
      <c r="L31" s="38">
        <v>0</v>
      </c>
      <c s="32">
        <f>ROUND(ROUND(L31,2)*ROUND(G31,3),2)</f>
      </c>
      <c s="36" t="s">
        <v>672</v>
      </c>
      <c>
        <f>(M31*21)/100</f>
      </c>
      <c t="s">
        <v>27</v>
      </c>
    </row>
    <row r="32" spans="1:5" ht="12.75">
      <c r="A32" s="35" t="s">
        <v>56</v>
      </c>
      <c r="E32" s="39" t="s">
        <v>695</v>
      </c>
    </row>
    <row r="33" spans="1:5" ht="12.75">
      <c r="A33" s="35" t="s">
        <v>58</v>
      </c>
      <c r="E33" s="40" t="s">
        <v>696</v>
      </c>
    </row>
    <row r="34" spans="1:5" ht="25.5">
      <c r="A34" t="s">
        <v>59</v>
      </c>
      <c r="E34" s="39" t="s">
        <v>697</v>
      </c>
    </row>
    <row r="35" spans="1:16" ht="12.75">
      <c r="A35" t="s">
        <v>49</v>
      </c>
      <c s="34" t="s">
        <v>88</v>
      </c>
      <c s="34" t="s">
        <v>698</v>
      </c>
      <c s="35" t="s">
        <v>52</v>
      </c>
      <c s="6" t="s">
        <v>699</v>
      </c>
      <c s="36" t="s">
        <v>54</v>
      </c>
      <c s="37">
        <v>1</v>
      </c>
      <c s="36">
        <v>0</v>
      </c>
      <c s="36">
        <f>ROUND(G35*H35,6)</f>
      </c>
      <c r="L35" s="38">
        <v>0</v>
      </c>
      <c s="32">
        <f>ROUND(ROUND(L35,2)*ROUND(G35,3),2)</f>
      </c>
      <c s="36" t="s">
        <v>672</v>
      </c>
      <c>
        <f>(M35*21)/100</f>
      </c>
      <c t="s">
        <v>27</v>
      </c>
    </row>
    <row r="36" spans="1:5" ht="12.75">
      <c r="A36" s="35" t="s">
        <v>56</v>
      </c>
      <c r="E36" s="39" t="s">
        <v>700</v>
      </c>
    </row>
    <row r="37" spans="1:5" ht="12.75">
      <c r="A37" s="35" t="s">
        <v>58</v>
      </c>
      <c r="E37" s="40" t="s">
        <v>674</v>
      </c>
    </row>
    <row r="38" spans="1:5" ht="25.5">
      <c r="A38" t="s">
        <v>59</v>
      </c>
      <c r="E38" s="39" t="s">
        <v>701</v>
      </c>
    </row>
  </sheetData>
  <sheetProtection password="923D" sheet="1" objects="1" scenarios="1"/>
  <mergeCells count="18">
    <mergeCell ref="C1:C2"/>
    <mergeCell ref="E1:E2"/>
    <mergeCell ref="E3:H3"/>
    <mergeCell ref="E4:H4"/>
    <mergeCell ref="C3:D3"/>
    <mergeCell ref="C4:D4"/>
    <mergeCell ref="A5:A7"/>
    <mergeCell ref="B5:B7"/>
    <mergeCell ref="C5:C7"/>
    <mergeCell ref="D5:D7"/>
    <mergeCell ref="E5:E7"/>
    <mergeCell ref="F5:F7"/>
    <mergeCell ref="G5:G7"/>
    <mergeCell ref="H5:H7"/>
    <mergeCell ref="I5:I7"/>
    <mergeCell ref="L5:M6"/>
    <mergeCell ref="J6:K6"/>
    <mergeCell ref="N5:N7"/>
  </mergeCells>
  <printOptions/>
  <pageMargins left="0.75" right="0.75" top="1" bottom="1" header="0.5" footer="0.5"/>
  <pageSetup horizontalDpi="300" verticalDpi="300" orientation="landscape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