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fopex\Desktop\"/>
    </mc:Choice>
  </mc:AlternateContent>
  <bookViews>
    <workbookView xWindow="0" yWindow="0" windowWidth="0" windowHeight="0"/>
  </bookViews>
  <sheets>
    <sheet name="Rekapitulace stavby" sheetId="1" r:id="rId1"/>
    <sheet name="01 - Vodovodní přípojka" sheetId="2" r:id="rId2"/>
    <sheet name="02 - Vedlejší náklady" sheetId="3" r:id="rId3"/>
    <sheet name="Seznam figur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Vodovodní přípojka'!$C$122:$K$223</definedName>
    <definedName name="_xlnm.Print_Area" localSheetId="1">'01 - Vodovodní přípojka'!$C$4:$J$76,'01 - Vodovodní přípojka'!$C$82:$J$104,'01 - Vodovodní přípojka'!$C$110:$K$223</definedName>
    <definedName name="_xlnm.Print_Titles" localSheetId="1">'01 - Vodovodní přípojka'!$122:$122</definedName>
    <definedName name="_xlnm._FilterDatabase" localSheetId="2" hidden="1">'02 - Vedlejší náklady'!$C$116:$K$124</definedName>
    <definedName name="_xlnm.Print_Area" localSheetId="2">'02 - Vedlejší náklady'!$C$4:$J$76,'02 - Vedlejší náklady'!$C$82:$J$98,'02 - Vedlejší náklady'!$C$104:$K$124</definedName>
    <definedName name="_xlnm.Print_Titles" localSheetId="2">'02 - Vedlejší náklady'!$116:$116</definedName>
    <definedName name="_xlnm.Print_Area" localSheetId="3">'Seznam figur'!$C$4:$G$55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97"/>
  <c i="3" r="J35"/>
  <c i="1" r="AX97"/>
  <c i="3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89"/>
  <c r="E7"/>
  <c r="E107"/>
  <c i="2" r="J37"/>
  <c r="J36"/>
  <c i="1" r="AY96"/>
  <c i="2" r="J35"/>
  <c i="1" r="AX96"/>
  <c i="2" r="BI223"/>
  <c r="BH223"/>
  <c r="BG223"/>
  <c r="BF223"/>
  <c r="T223"/>
  <c r="T222"/>
  <c r="R223"/>
  <c r="R222"/>
  <c r="P223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T186"/>
  <c r="R187"/>
  <c r="R186"/>
  <c r="P187"/>
  <c r="P186"/>
  <c r="BI184"/>
  <c r="BH184"/>
  <c r="BG184"/>
  <c r="BF184"/>
  <c r="T184"/>
  <c r="T183"/>
  <c r="R184"/>
  <c r="R183"/>
  <c r="P184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T171"/>
  <c r="R172"/>
  <c r="R171"/>
  <c r="P172"/>
  <c r="P171"/>
  <c r="BI169"/>
  <c r="BH169"/>
  <c r="BG169"/>
  <c r="BF169"/>
  <c r="T169"/>
  <c r="R169"/>
  <c r="P169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53"/>
  <c r="BH153"/>
  <c r="BG153"/>
  <c r="BF153"/>
  <c r="T153"/>
  <c r="R153"/>
  <c r="P153"/>
  <c r="BI150"/>
  <c r="BH150"/>
  <c r="BG150"/>
  <c r="BF150"/>
  <c r="T150"/>
  <c r="R150"/>
  <c r="P150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25"/>
  <c r="BH125"/>
  <c r="BG125"/>
  <c r="BF125"/>
  <c r="T125"/>
  <c r="R125"/>
  <c r="P125"/>
  <c r="J120"/>
  <c r="J119"/>
  <c r="F119"/>
  <c r="F117"/>
  <c r="E115"/>
  <c r="J92"/>
  <c r="J91"/>
  <c r="F91"/>
  <c r="F89"/>
  <c r="E87"/>
  <c r="J18"/>
  <c r="E18"/>
  <c r="F120"/>
  <c r="J17"/>
  <c r="J12"/>
  <c r="J117"/>
  <c r="E7"/>
  <c r="E113"/>
  <c i="1" r="L90"/>
  <c r="AM90"/>
  <c r="AM89"/>
  <c r="L89"/>
  <c r="AM87"/>
  <c r="L87"/>
  <c r="L85"/>
  <c r="L84"/>
  <c i="2" r="BK220"/>
  <c r="BK216"/>
  <c r="BK214"/>
  <c r="BK212"/>
  <c r="BK210"/>
  <c r="BK208"/>
  <c r="J207"/>
  <c r="BK204"/>
  <c r="J203"/>
  <c r="J200"/>
  <c r="J192"/>
  <c r="J187"/>
  <c r="BK176"/>
  <c r="BK172"/>
  <c r="J165"/>
  <c r="J150"/>
  <c r="BK137"/>
  <c r="BK125"/>
  <c r="F36"/>
  <c r="BK223"/>
  <c r="J221"/>
  <c r="J219"/>
  <c r="J218"/>
  <c r="BK215"/>
  <c r="J213"/>
  <c r="J211"/>
  <c r="J209"/>
  <c r="BK206"/>
  <c r="BK205"/>
  <c r="BK201"/>
  <c r="J198"/>
  <c r="BK192"/>
  <c r="BK187"/>
  <c r="BK179"/>
  <c r="J175"/>
  <c r="BK168"/>
  <c r="BK150"/>
  <c r="BK142"/>
  <c r="BK135"/>
  <c i="1" r="AS94"/>
  <c i="3" r="BK121"/>
  <c i="2" r="F37"/>
  <c r="BK195"/>
  <c r="J190"/>
  <c r="J184"/>
  <c r="J179"/>
  <c r="BK174"/>
  <c r="BK165"/>
  <c r="BK143"/>
  <c r="F35"/>
  <c r="BK200"/>
  <c r="J193"/>
  <c r="BK184"/>
  <c r="BK177"/>
  <c r="J174"/>
  <c r="J168"/>
  <c r="J163"/>
  <c r="BK141"/>
  <c r="F34"/>
  <c i="3" r="BK119"/>
  <c i="2" r="J223"/>
  <c r="BK221"/>
  <c r="J220"/>
  <c r="BK218"/>
  <c r="J215"/>
  <c r="BK213"/>
  <c r="J212"/>
  <c r="BK209"/>
  <c r="BK207"/>
  <c r="J205"/>
  <c r="BK203"/>
  <c r="J201"/>
  <c r="J195"/>
  <c r="BK189"/>
  <c r="J181"/>
  <c r="BK175"/>
  <c r="BK169"/>
  <c r="J153"/>
  <c r="J142"/>
  <c r="J135"/>
  <c r="J125"/>
  <c i="3" r="J122"/>
  <c r="J119"/>
  <c r="J121"/>
  <c r="BK123"/>
  <c r="BK122"/>
  <c i="2" r="BK190"/>
  <c r="J177"/>
  <c r="J172"/>
  <c r="BK163"/>
  <c r="J143"/>
  <c r="J137"/>
  <c r="J133"/>
  <c r="J34"/>
  <c r="BK219"/>
  <c r="J216"/>
  <c r="J214"/>
  <c r="BK211"/>
  <c r="J210"/>
  <c r="J208"/>
  <c r="J206"/>
  <c r="J204"/>
  <c r="BK198"/>
  <c r="BK193"/>
  <c r="J189"/>
  <c r="BK181"/>
  <c r="J176"/>
  <c r="J169"/>
  <c r="BK153"/>
  <c r="J141"/>
  <c r="BK133"/>
  <c i="1" r="AT95"/>
  <c i="3" r="J123"/>
  <c i="2" l="1" r="P124"/>
  <c r="BK188"/>
  <c r="J188"/>
  <c r="J102"/>
  <c r="R124"/>
  <c r="T188"/>
  <c r="BK124"/>
  <c r="J124"/>
  <c r="J97"/>
  <c r="P188"/>
  <c i="3" r="P118"/>
  <c r="P117"/>
  <c i="1" r="AU97"/>
  <c i="2" r="BK173"/>
  <c r="J173"/>
  <c r="J99"/>
  <c r="R173"/>
  <c r="R188"/>
  <c i="3" r="R118"/>
  <c r="R117"/>
  <c i="2" r="T124"/>
  <c r="T123"/>
  <c r="T173"/>
  <c i="3" r="T118"/>
  <c r="T117"/>
  <c i="2" r="P173"/>
  <c i="3" r="BK118"/>
  <c r="J118"/>
  <c r="J97"/>
  <c i="2" r="BK222"/>
  <c r="J222"/>
  <c r="J103"/>
  <c r="BK186"/>
  <c r="J186"/>
  <c r="J101"/>
  <c r="BK171"/>
  <c r="J171"/>
  <c r="J98"/>
  <c r="BK183"/>
  <c r="J183"/>
  <c r="J100"/>
  <c i="3" r="E85"/>
  <c r="J111"/>
  <c r="BE119"/>
  <c r="BE122"/>
  <c r="BE123"/>
  <c r="BE121"/>
  <c r="F114"/>
  <c i="2" r="BK123"/>
  <c r="J123"/>
  <c r="J96"/>
  <c i="1" r="AW96"/>
  <c r="BB96"/>
  <c r="BC96"/>
  <c r="AN95"/>
  <c i="2" r="E85"/>
  <c r="J89"/>
  <c r="F92"/>
  <c r="BE125"/>
  <c r="BE133"/>
  <c r="BE135"/>
  <c r="BE137"/>
  <c r="BE141"/>
  <c r="BE142"/>
  <c r="BE143"/>
  <c r="BE150"/>
  <c r="BE153"/>
  <c r="BE163"/>
  <c r="BE165"/>
  <c r="BE168"/>
  <c r="BE169"/>
  <c r="BE172"/>
  <c r="BE174"/>
  <c r="BE175"/>
  <c r="BE176"/>
  <c r="BE177"/>
  <c r="BE179"/>
  <c r="BE181"/>
  <c r="BE184"/>
  <c r="BE187"/>
  <c r="BE189"/>
  <c r="BE190"/>
  <c r="BE192"/>
  <c r="BE193"/>
  <c r="BE195"/>
  <c r="BE198"/>
  <c r="BE200"/>
  <c r="BE201"/>
  <c r="BE203"/>
  <c r="BE204"/>
  <c r="BE205"/>
  <c r="BE206"/>
  <c r="BE207"/>
  <c r="BE208"/>
  <c r="BE209"/>
  <c r="BE210"/>
  <c r="BE211"/>
  <c r="BE212"/>
  <c r="BE213"/>
  <c r="BE214"/>
  <c r="BE215"/>
  <c r="BE216"/>
  <c r="BE218"/>
  <c r="BE219"/>
  <c r="BE220"/>
  <c r="BE221"/>
  <c r="BE223"/>
  <c i="1" r="BA96"/>
  <c r="BD96"/>
  <c i="3" r="J34"/>
  <c i="1" r="AW97"/>
  <c i="3" r="F37"/>
  <c i="1" r="BD97"/>
  <c r="BD94"/>
  <c r="W33"/>
  <c i="3" r="F35"/>
  <c i="1" r="BB97"/>
  <c r="BB94"/>
  <c r="W31"/>
  <c i="3" r="F36"/>
  <c i="1" r="BC97"/>
  <c r="BC94"/>
  <c r="W32"/>
  <c i="3" r="F34"/>
  <c i="1" r="BA97"/>
  <c r="BA94"/>
  <c r="W30"/>
  <c i="2" l="1" r="R123"/>
  <c r="P123"/>
  <c i="1" r="AU96"/>
  <c i="3" r="BK117"/>
  <c r="J117"/>
  <c r="J96"/>
  <c i="2" r="J30"/>
  <c i="1" r="AG96"/>
  <c i="3" r="F33"/>
  <c i="1" r="AZ97"/>
  <c r="AY94"/>
  <c r="AU94"/>
  <c i="3" r="J33"/>
  <c i="1" r="AV97"/>
  <c r="AT97"/>
  <c i="2" r="J33"/>
  <c i="1" r="AV96"/>
  <c r="AT96"/>
  <c i="2" r="F33"/>
  <c i="1" r="AZ96"/>
  <c r="AX94"/>
  <c r="AW94"/>
  <c r="AK30"/>
  <c l="1" r="AN96"/>
  <c i="2" r="J39"/>
  <c i="3" r="J30"/>
  <c i="1" r="AG97"/>
  <c r="AZ94"/>
  <c r="W29"/>
  <c i="3" l="1" r="J39"/>
  <c i="1" r="AG94"/>
  <c r="AK26"/>
  <c r="AN97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<sst xmlns="http://schemas.openxmlformats.org/spreadsheetml/2006/main">
  <si>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</si>
  <si>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</si>
  <si>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</si>
  <si>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</si>
  <si>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</si>
  <si>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{7493ed9e-ace6-48dc-a30a-4973df122e59}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</si>
  <si>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</si>
  <si>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</si>
  <si>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</si>
  <si>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</si>
  <si>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</si>
  <si>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</si>
  <si>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</si>
  <si>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</si>
  <si>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2020-DP-05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</si>
  <si>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</si>
  <si>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0,1</t>
  </si>
  <si>
    <t>Stavba:</t>
  </si>
  <si>
    <t>Hodonín, budova TO - zlepšení sociálního zázemí - SO 01-27-01 - PŘÍPOJKA VODOVODU</t>
  </si>
  <si>
    <t>KSO:</t>
  </si>
  <si>
    <t>CC-CZ:</t>
  </si>
  <si>
    <t>Místo:</t>
  </si>
  <si>
    <t xml:space="preserve"> </t>
  </si>
  <si>
    <t>Datum:</t>
  </si>
  <si>
    <t>10. 5. 2023</t>
  </si>
  <si>
    <t>Zadavatel:</t>
  </si>
  <si>
    <t>IČ:</t>
  </si>
  <si>
    <t>SPRÁVA ŽELEZNIC, S.O.</t>
  </si>
  <si>
    <t>DIČ:</t>
  </si>
  <si>
    <t>Uchazeč:</t>
  </si>
  <si>
    <t>Vyplň údaj</t>
  </si>
  <si>
    <t>Projektant:</t>
  </si>
  <si>
    <t>Ing. Jiří Kolář_TZB PROJEKT</t>
  </si>
  <si>
    <t>True</t>
  </si>
  <si>
    <t>Zpracovatel:</t>
  </si>
  <si>
    <t>190 07 680</t>
  </si>
  <si>
    <t>Ladislav Pekárek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</si>
  <si>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</si>
  <si>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</si>
  <si>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</si>
  <si>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</si>
  <si>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</si>
  <si>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</si>
  <si>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</si>
  <si>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</si>
  <si>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</si>
  <si>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</si>
  <si>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</si>
  <si>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</si>
  <si>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</si>
  <si>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</si>
  <si>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</si>
  <si>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</si>
  <si>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</si>
  <si>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</si>
  <si>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</si>
  <si>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</si>
  <si>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</si>
  <si>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</si>
  <si>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</si>
  <si>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</si>
  <si>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</si>
  <si>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</si>
  <si>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</si>
  <si>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</si>
  <si>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</si>
  <si>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</si>
  <si>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</si>
  <si>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</si>
  <si>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</si>
  <si>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</si>
  <si>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</si>
  <si>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</si>
  <si>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</si>
  <si>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</si>
  <si>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</si>
  <si>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</si>
  <si>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</si>
  <si>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</si>
  <si>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</si>
  <si>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</si>
  <si>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STA</t>
  </si>
  <si>
    <t>1</t>
  </si>
  <si>
    <t>###NOINSERT###</t>
  </si>
  <si>
    <t>/</t>
  </si>
  <si>
    <t>01</t>
  </si>
  <si>
    <t>Vodovodní přípojka</t>
  </si>
  <si>
    <t>{e995538a-2bbd-4724-be5a-2c4c012ea527}</t>
  </si>
  <si>
    <t>2</t>
  </si>
  <si>
    <t>02</t>
  </si>
  <si>
    <t>Vedlejší náklady</t>
  </si>
  <si>
    <t>{31a49f8f-0c54-4bf9-9d12-ecb5a21e05f2}</t>
  </si>
  <si>
    <t>JÁMA</t>
  </si>
  <si>
    <t>Výkop jámy</t>
  </si>
  <si>
    <t>m3</t>
  </si>
  <si>
    <t>31,75</t>
  </si>
  <si>
    <t>LOŽE</t>
  </si>
  <si>
    <t>Lože pod potrubí</t>
  </si>
  <si>
    <t>9,806</t>
  </si>
  <si>
    <t>KRYCÍ LIST SOUPISU PRACÍ</t>
  </si>
  <si>
    <t>RÝHA_STROJ</t>
  </si>
  <si>
    <t>Strojní výkop rýhy</t>
  </si>
  <si>
    <t>33,415</t>
  </si>
  <si>
    <t>OBSYP</t>
  </si>
  <si>
    <t>Obsypání potrubí</t>
  </si>
  <si>
    <t>34,326</t>
  </si>
  <si>
    <t>ODVOZ</t>
  </si>
  <si>
    <t>Odvoz výkopku</t>
  </si>
  <si>
    <t>44,5</t>
  </si>
  <si>
    <t>RÝHA_RUCNI</t>
  </si>
  <si>
    <t>Ruční výkop rýhy</t>
  </si>
  <si>
    <t>77,969</t>
  </si>
  <si>
    <t>Objekt:</t>
  </si>
  <si>
    <t>01 - Vodovodní přípojka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</si>
  <si>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</si>
  <si>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</si>
  <si>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</si>
  <si>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</si>
  <si>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</si>
  <si>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</si>
  <si>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2 - Zakládání</t>
  </si>
  <si>
    <t>3 - Svislé a kompletní konstrukce</t>
  </si>
  <si>
    <t>4 - Vodorovné konstrukce</t>
  </si>
  <si>
    <t>5 - Komunikace pozemní</t>
  </si>
  <si>
    <t>8 - Trubní vedení</t>
  </si>
  <si>
    <t>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</si>
  <si>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</si>
  <si>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</si>
  <si>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</si>
  <si>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</si>
  <si>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</si>
  <si>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</si>
  <si>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</si>
  <si>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</si>
  <si>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</si>
  <si>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</si>
  <si>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</si>
  <si>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</si>
  <si>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</si>
  <si>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</si>
  <si>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</si>
  <si>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</si>
  <si>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131251100</t>
  </si>
  <si>
    <t>Hloubení nezapažených jam a zářezů strojně s urovnáním dna do předepsaného profilu a spádu v hornině třídy těžitelnosti I skupiny 3 do 20 m3</t>
  </si>
  <si>
    <t>CS ÚRS 2023 01</t>
  </si>
  <si>
    <t>4</t>
  </si>
  <si>
    <t>283311327</t>
  </si>
  <si>
    <t>VV</t>
  </si>
  <si>
    <t xml:space="preserve">startovací jáma </t>
  </si>
  <si>
    <t>2,00*2,00*2,50</t>
  </si>
  <si>
    <t>cílová jáma</t>
  </si>
  <si>
    <t>3,50*3,00*1,50</t>
  </si>
  <si>
    <t>montážní jáma pro propojení vnitřního a vnějšího rozvodu</t>
  </si>
  <si>
    <t>2,00*2,00*1,50</t>
  </si>
  <si>
    <t>Součet</t>
  </si>
  <si>
    <t>132212131</t>
  </si>
  <si>
    <t>Hloubení nezapažených rýh šířky do 800 mm ručně s urovnáním dna do předepsaného profilu a spádu v hornině třídy těžitelnosti I skupiny 3 soudržných</t>
  </si>
  <si>
    <t>-1068458319</t>
  </si>
  <si>
    <t>(151,10-18,50)*0,60*1,40*0,70</t>
  </si>
  <si>
    <t>3</t>
  </si>
  <si>
    <t>132251104</t>
  </si>
  <si>
    <t>Hloubení nezapažených rýh šířky do 800 mm strojně s urovnáním dna do předepsaného profilu a spádu v hornině třídy těžitelnosti I skupiny 3 přes 100 m3</t>
  </si>
  <si>
    <t>-1409289238</t>
  </si>
  <si>
    <t>(151,10-18,50)*0,60*1,40*0,30</t>
  </si>
  <si>
    <t>139001101</t>
  </si>
  <si>
    <t>Příplatek k cenám hloubených vykopávek za ztížení vykopávky v blízkosti podzemního vedení nebo výbušnin pro jakoukoliv třídu horniny</t>
  </si>
  <si>
    <t>1205322792</t>
  </si>
  <si>
    <t>RÝHA_STROJ*0,20</t>
  </si>
  <si>
    <t>5</t>
  </si>
  <si>
    <t>139911121</t>
  </si>
  <si>
    <t>Bourání konstrukcí v hloubených vykopávkách ručně s přemístěním suti na hromady na vzdálenost do 20 m nebo s naložením na dopravní prostředek z betonu prostého neprokládaného</t>
  </si>
  <si>
    <t>-951707720</t>
  </si>
  <si>
    <t>6</t>
  </si>
  <si>
    <t>141720005</t>
  </si>
  <si>
    <t>Neřízený zemní protlak v hornině třídy těžitelnosti I, skupiny 1 a 2 průměru protlaku přes 90 do 110 mm</t>
  </si>
  <si>
    <t>m</t>
  </si>
  <si>
    <t>-154835299</t>
  </si>
  <si>
    <t>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</si>
  <si>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</si>
  <si>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</si>
  <si>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-199224400</t>
  </si>
  <si>
    <t>vytlačné konstrukce</t>
  </si>
  <si>
    <t>šachta</t>
  </si>
  <si>
    <t>(PI*0,30*0,30*1,30)</t>
  </si>
  <si>
    <t>8</t>
  </si>
  <si>
    <t>171201221</t>
  </si>
  <si>
    <t>Poplatek za uložení stavebního odpadu na skládce (skládkovné) zeminy a kamení zatříděného do Katalogu odpadů pod kódem 17 05 04</t>
  </si>
  <si>
    <t>t</t>
  </si>
  <si>
    <t>28249410</t>
  </si>
  <si>
    <t>44,5*1,8 'Přepočtené koeficientem množství</t>
  </si>
  <si>
    <t>9</t>
  </si>
  <si>
    <t>174151101</t>
  </si>
  <si>
    <t>Zásyp sypaninou z jakékoliv horniny strojně s uložením výkopku ve vrstvách se zhutněním jam, šachet, rýh nebo kolem objektů v těchto vykopávkách</t>
  </si>
  <si>
    <t>-317256774</t>
  </si>
  <si>
    <t>odpočet výtlaku</t>
  </si>
  <si>
    <t>vod.šachta</t>
  </si>
  <si>
    <t>-(PI*0,30*0,30*1,30)</t>
  </si>
  <si>
    <t>-LOŽE</t>
  </si>
  <si>
    <t>-OBSYP</t>
  </si>
  <si>
    <t>10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</si>
  <si>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</si>
  <si>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</si>
  <si>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1974318732</t>
  </si>
  <si>
    <t>(151,10-18,50)*0,60*0,35+6,48</t>
  </si>
  <si>
    <t>11</t>
  </si>
  <si>
    <t>M</t>
  </si>
  <si>
    <t>58337310</t>
  </si>
  <si>
    <t>štěrkopísek frakce 0/4</t>
  </si>
  <si>
    <t>898197659</t>
  </si>
  <si>
    <t>34,326*2 'Přepočtené koeficientem množství</t>
  </si>
  <si>
    <t>12</t>
  </si>
  <si>
    <t>181411131</t>
  </si>
  <si>
    <t>Založení trávníku na půdě předem připravené plochy do 1000 m2 výsevem včetně utažení parkového v rovině nebo na svahu do 1:5</t>
  </si>
  <si>
    <t>m2</t>
  </si>
  <si>
    <t>-1778665702</t>
  </si>
  <si>
    <t>13</t>
  </si>
  <si>
    <t>00572472</t>
  </si>
  <si>
    <t>osivo směs travní krajinná-rovinná</t>
  </si>
  <si>
    <t>kg</t>
  </si>
  <si>
    <t>-1400061538</t>
  </si>
  <si>
    <t>200*0,02 'Přepočtené koeficientem množství</t>
  </si>
  <si>
    <t>Zakládání</t>
  </si>
  <si>
    <t>14</t>
  </si>
  <si>
    <t>233211114</t>
  </si>
  <si>
    <t>Zemní ocelové vruty pro ploty a dopravní značky průměru 66 mm, délky 700 mm</t>
  </si>
  <si>
    <t>kus</t>
  </si>
  <si>
    <t>-1855540711</t>
  </si>
  <si>
    <t>Svislé a kompletní konstrukce</t>
  </si>
  <si>
    <t>338171114</t>
  </si>
  <si>
    <t>Montáž sloupků a vzpěr plotových ocelových trubkových nebo profilovaných výšky do 2 m do zemního vrutu</t>
  </si>
  <si>
    <t>-1867054803</t>
  </si>
  <si>
    <t>16</t>
  </si>
  <si>
    <t>55342260</t>
  </si>
  <si>
    <t>sloupek plotový koncový Pz a komaxitový 2000/48x1,5mm</t>
  </si>
  <si>
    <t>-1624400833</t>
  </si>
  <si>
    <t>17</t>
  </si>
  <si>
    <t>348401130</t>
  </si>
  <si>
    <t>Montáž oplocení z pletiva strojového s napínacími dráty přes 1,6 do 2,0 m</t>
  </si>
  <si>
    <t>-1496374571</t>
  </si>
  <si>
    <t>18</t>
  </si>
  <si>
    <t>31327515</t>
  </si>
  <si>
    <t>pletivo drátěné plastifikované se čtvercovými oky 55/2,5mm v 2000mm</t>
  </si>
  <si>
    <t>1468571479</t>
  </si>
  <si>
    <t>21*1,05 'Přepočtené koeficientem množství</t>
  </si>
  <si>
    <t>19</t>
  </si>
  <si>
    <t>348401350</t>
  </si>
  <si>
    <t>Montáž oplocení z pletiva rozvinutí, uchycení a napnutí drátu napínacího</t>
  </si>
  <si>
    <t>1306771561</t>
  </si>
  <si>
    <t>21,000*3</t>
  </si>
  <si>
    <t>20</t>
  </si>
  <si>
    <t>15619100</t>
  </si>
  <si>
    <t>drát kruhový poplastovaný napínací 2,5/3,5mm</t>
  </si>
  <si>
    <t>440507043</t>
  </si>
  <si>
    <t>63*1,05 'Přepočtené koeficientem množství</t>
  </si>
  <si>
    <t>Vodorovné konstrukce</t>
  </si>
  <si>
    <t>451573111</t>
  </si>
  <si>
    <t>Lože pod potrubí, stoky a drobné objekty v otevřeném výkopu z písku a štěrkopísku do 63 mm</t>
  </si>
  <si>
    <t>-594875317</t>
  </si>
  <si>
    <t>(151,10-18,50)*0,60*0,10+1,85</t>
  </si>
  <si>
    <t>Komunikace pozemní</t>
  </si>
  <si>
    <t>22</t>
  </si>
  <si>
    <t>572360112</t>
  </si>
  <si>
    <t>Vyspravení krytu komunikací po překopech inženýrských sítí plochy do 15 m2 asfaltovou směsí aplikovanou za studena, po zhutnění tl. přes 40 do 60 mm</t>
  </si>
  <si>
    <t>-1495402889</t>
  </si>
  <si>
    <t>Trubní vedení</t>
  </si>
  <si>
    <t>23</t>
  </si>
  <si>
    <t>871181211</t>
  </si>
  <si>
    <t>Montáž vodovodního potrubí z plastů v otevřeném výkopu z polyetylenu PE 100 svařovaných elektrotvarovkou SDR 11/PN16 D 50 x 4,6 mm</t>
  </si>
  <si>
    <t>632179951</t>
  </si>
  <si>
    <t>24</t>
  </si>
  <si>
    <t>28613526</t>
  </si>
  <si>
    <t>potrubí třívrstvé PE100 RC SDR11 50x4,60 dl 12m</t>
  </si>
  <si>
    <t>-2050672354</t>
  </si>
  <si>
    <t>150,1*1,015 'Přepočtené koeficientem množství</t>
  </si>
  <si>
    <t>25</t>
  </si>
  <si>
    <t>871241211</t>
  </si>
  <si>
    <t>Montáž vodovodního potrubí z plastů v otevřeném výkopu z polyetylenu PE 100 svařovaných elektrotvarovkou SDR 11/PN16 D 90 x 8,2 mm</t>
  </si>
  <si>
    <t>-1546104054</t>
  </si>
  <si>
    <t>26</t>
  </si>
  <si>
    <t>28613556</t>
  </si>
  <si>
    <t>potrubí dvouvrstvé PE100 RC SDR11 90x8,2 dl 12m</t>
  </si>
  <si>
    <t>1133666179</t>
  </si>
  <si>
    <t>3*1,015 'Přepočtené koeficientem množství</t>
  </si>
  <si>
    <t>27</t>
  </si>
  <si>
    <t>871251211</t>
  </si>
  <si>
    <t>Montáž vodovodního potrubí z plastů v otevřeném výkopu z polyetylenu PE 100 svařovaných elektrotvarovkou SDR 11/PN16 D 110 x 10,0 mm</t>
  </si>
  <si>
    <t>-348932879</t>
  </si>
  <si>
    <t>chránička</t>
  </si>
  <si>
    <t>11,00</t>
  </si>
  <si>
    <t>28</t>
  </si>
  <si>
    <t>28613531</t>
  </si>
  <si>
    <t>potrubí třívrstvé PE100 RC SDR11 110x10,0 dl 12m</t>
  </si>
  <si>
    <t>-822870734</t>
  </si>
  <si>
    <t>11*1,015 'Přepočtené koeficientem množství</t>
  </si>
  <si>
    <t>29</t>
  </si>
  <si>
    <t>877181101</t>
  </si>
  <si>
    <t>Montáž tvarovek na vodovodním plastovém potrubí z polyetylenu PE 100 elektrotvarovek SDR 11/PN16 spojek, oblouků nebo redukcí d 50</t>
  </si>
  <si>
    <t>-2075039017</t>
  </si>
  <si>
    <t>30</t>
  </si>
  <si>
    <t>WVN.FF485704W</t>
  </si>
  <si>
    <t>Elektrospojka PE100 SDR11 50</t>
  </si>
  <si>
    <t>122937931</t>
  </si>
  <si>
    <t>P</t>
  </si>
  <si>
    <t>Poznámka k položce:_x000d_
PE100 elektrotvarovka, barva černá - Elektrospojka PE100 SDR11 50</t>
  </si>
  <si>
    <t>31</t>
  </si>
  <si>
    <t>28614972</t>
  </si>
  <si>
    <t>elektroredukce PE 100 PN16 D 50-32mm</t>
  </si>
  <si>
    <t>-2147227276</t>
  </si>
  <si>
    <t>32</t>
  </si>
  <si>
    <t>877181110</t>
  </si>
  <si>
    <t>Montáž tvarovek na vodovodním plastovém potrubí z polyetylenu PE 100 elektrotvarovek SDR 11/PN16 kolen 45° d 50</t>
  </si>
  <si>
    <t>-1253187455</t>
  </si>
  <si>
    <t>33</t>
  </si>
  <si>
    <t>28614945</t>
  </si>
  <si>
    <t>elektrokoleno 45° PE 100 PN16 D 50mm</t>
  </si>
  <si>
    <t>-1282182888</t>
  </si>
  <si>
    <t>34</t>
  </si>
  <si>
    <t>877181112</t>
  </si>
  <si>
    <t>Montáž tvarovek na vodovodním plastovém potrubí z polyetylenu PE 100 elektrotvarovek SDR 11/PN16 kolen 90° d 50</t>
  </si>
  <si>
    <t>134545697</t>
  </si>
  <si>
    <t>35</t>
  </si>
  <si>
    <t>28653054</t>
  </si>
  <si>
    <t>elektrokoleno 90° PE 100 D 50mm</t>
  </si>
  <si>
    <t>726659879</t>
  </si>
  <si>
    <t>36</t>
  </si>
  <si>
    <t>891211112</t>
  </si>
  <si>
    <t>Montáž vodovodních armatur na potrubí šoupátek nebo klapek uzavíracích v otevřeném výkopu nebo v šachtách s osazením zemní soupravy (bez poklopů) DN 50</t>
  </si>
  <si>
    <t>1593267978</t>
  </si>
  <si>
    <t>37</t>
  </si>
  <si>
    <t>HWL.281005004616</t>
  </si>
  <si>
    <t>ŠOUPÁTKO ISO-ZAK GGG 50/46</t>
  </si>
  <si>
    <t>-1568745851</t>
  </si>
  <si>
    <t>38</t>
  </si>
  <si>
    <t>HWL.950108000003</t>
  </si>
  <si>
    <t>SOUPRAVA ZEMNÍ TELESKOPICKÁ E1/A-1,3 -1,8 65-80 E1/80 A (1,3-1,8m)</t>
  </si>
  <si>
    <t>-2001875292</t>
  </si>
  <si>
    <t>39</t>
  </si>
  <si>
    <t>891269111</t>
  </si>
  <si>
    <t>Montáž vodovodních armatur na potrubí navrtávacích pasů s ventilem Jt 1 MPa, na potrubí z trub litinových, ocelových nebo plastických hmot DN 100</t>
  </si>
  <si>
    <t>-1361901882</t>
  </si>
  <si>
    <t>40</t>
  </si>
  <si>
    <t>HWL.337110004600</t>
  </si>
  <si>
    <t>PAS NAVRTÁVACÍ HACOM ZAK UZAVÍRACÍ LITINA 100/46</t>
  </si>
  <si>
    <t>-895774313</t>
  </si>
  <si>
    <t>41</t>
  </si>
  <si>
    <t>892233122</t>
  </si>
  <si>
    <t>Proplach a dezinfekce vodovodního potrubí DN od 40 do 70</t>
  </si>
  <si>
    <t>-856498826</t>
  </si>
  <si>
    <t>42</t>
  </si>
  <si>
    <t>892241111</t>
  </si>
  <si>
    <t>Tlakové zkoušky vodou na potrubí DN do 80</t>
  </si>
  <si>
    <t>-1883215592</t>
  </si>
  <si>
    <t>43</t>
  </si>
  <si>
    <t>893811252</t>
  </si>
  <si>
    <t>Osazení vodoměrné šachty z polypropylenu PP obetonované pro statické zatížení kruhové, průměru D do 1,0 m, světlé hloubky přes 1,2 m do 1,5 m</t>
  </si>
  <si>
    <t>-330391815</t>
  </si>
  <si>
    <t>44</t>
  </si>
  <si>
    <t>56230592</t>
  </si>
  <si>
    <t>šachta plastová vodoměrná samonosná kruhová 1,2/1,3m</t>
  </si>
  <si>
    <t>-1175185069</t>
  </si>
  <si>
    <t>Poznámka k položce:_x000d_
včetně vystrojení a poklopu</t>
  </si>
  <si>
    <t>45</t>
  </si>
  <si>
    <t>899401112</t>
  </si>
  <si>
    <t>Osazení poklopů litinových šoupátkových</t>
  </si>
  <si>
    <t>812012258</t>
  </si>
  <si>
    <t>46</t>
  </si>
  <si>
    <t>42291352</t>
  </si>
  <si>
    <t>poklop litinový šoupátkový pro zemní soupravy osazení do terénu a do vozovky</t>
  </si>
  <si>
    <t>1488332247</t>
  </si>
  <si>
    <t>47</t>
  </si>
  <si>
    <t>899721111</t>
  </si>
  <si>
    <t>Signalizační vodič na potrubí DN do 150 mm</t>
  </si>
  <si>
    <t>108867126</t>
  </si>
  <si>
    <t>48</t>
  </si>
  <si>
    <t>899722113</t>
  </si>
  <si>
    <t>Krytí potrubí z plastů výstražnou fólií z PVC šířky 34 cm</t>
  </si>
  <si>
    <t>216828696</t>
  </si>
  <si>
    <t>998</t>
  </si>
  <si>
    <t>Přesun hmot</t>
  </si>
  <si>
    <t>49</t>
  </si>
  <si>
    <t>998276101</t>
  </si>
  <si>
    <t>Přesun hmot pro trubní vedení hloubené z trub z plastických hmot nebo sklolaminátových pro vodovody nebo kanalizace v otevřeném výkopu dopravní vzdálenost do 15 m</t>
  </si>
  <si>
    <t>-719257977</t>
  </si>
  <si>
    <t>02 - Vedlejší náklady</t>
  </si>
  <si>
    <t>VRN - Vedlejší rozpočtové náklady</t>
  </si>
  <si>
    <t>VRN</t>
  </si>
  <si>
    <t>Vedlejší rozpočtové náklady</t>
  </si>
  <si>
    <t>012002000</t>
  </si>
  <si>
    <t>Geodetické práce</t>
  </si>
  <si>
    <t>suma</t>
  </si>
  <si>
    <t>CS ÚRS 2022 01</t>
  </si>
  <si>
    <t>1024</t>
  </si>
  <si>
    <t>-1780914230</t>
  </si>
  <si>
    <t xml:space="preserve">Poznámka k položce:_x000d_
Vytýčení stávajících sítí v okolí plánované výstvby_x000d_
Zajištění splnění podmínek správců sítí_x000d_
Geodetické zaměření trasy nového vodovodu (vodovodní přípojka a areálový rozvod vody)_x000d_
</t>
  </si>
  <si>
    <t>013254000</t>
  </si>
  <si>
    <t>Dokumentace skutečného provedení stavby</t>
  </si>
  <si>
    <t>-292225346</t>
  </si>
  <si>
    <t>030001000</t>
  </si>
  <si>
    <t>Zařízení staveniště</t>
  </si>
  <si>
    <t>180705891</t>
  </si>
  <si>
    <t>034303000</t>
  </si>
  <si>
    <t>Dopravní značení na staveništi</t>
  </si>
  <si>
    <t>1714236835</t>
  </si>
  <si>
    <t>Poznámka k položce:_x000d_
Projednání na odboru dopravy a dopravní značení - v případě zásahu mechanizace (pro protlak) do stávající komunikace</t>
  </si>
  <si>
    <t>SEZNAM FIGUR</t>
  </si>
  <si>
    <t>Výměra</t>
  </si>
  <si>
    <t xml:space="preserve"> 01</t>
  </si>
  <si>
    <t>Použití figury:</t>
  </si>
  <si>
    <t>Hloubení jam nezapažených v hornině třídy těžitelnosti I skupiny 3 objem do 20 m3 strojně</t>
  </si>
  <si>
    <t>Zásyp jam, šachet rýh nebo kolem objektů sypaninou se zhutněním</t>
  </si>
  <si>
    <t>Lože pod potrubí otevřený výkop ze štěrkopísku</t>
  </si>
  <si>
    <t>Vodorovné přemístění přes 9 000 do 10000 m výkopku/sypaniny z horniny třídy těžitelnosti I skupiny 1 až 3</t>
  </si>
  <si>
    <t>Obsypání potrubí ručně sypaninou bez prohození, uloženou do 3 m</t>
  </si>
  <si>
    <t>Poplatek za uložení na skládce (skládkovné) zeminy a kamení kód odpadu 17 05 04</t>
  </si>
  <si>
    <t>Hloubení nezapažených rýh šířky do 800 mm v soudržných horninách třídy těžitelnosti I skupiny 3 ručně</t>
  </si>
  <si>
    <t>Hloubení rýh nezapažených š do 800 mm v hornině třídy těžitelnosti I skupiny 3 objem přes 100 m3 strojně</t>
  </si>
  <si>
    <t>Příplatek za ztížení vykopávky v blízkosti podzemního vedení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</si>
</sst>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16</v>
      </c>
    </row>
    <row r="6" s="1" customFormat="1" ht="36.96" customHeight="1">
      <c r="B6" s="20"/>
      <c r="C6" s="21"/>
      <c r="D6" s="28" t="s">
        <v>17</v>
      </c>
      <c r="E6" s="21"/>
      <c r="F6" s="21"/>
      <c r="G6" s="21"/>
      <c r="H6" s="21"/>
      <c r="I6" s="21"/>
      <c r="J6" s="21"/>
      <c r="K6" s="29" t="s">
        <v>18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16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16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16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16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16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16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16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16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16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35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51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52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53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54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53</v>
      </c>
      <c r="AI60" s="41"/>
      <c r="AJ60" s="41"/>
      <c r="AK60" s="41"/>
      <c r="AL60" s="41"/>
      <c r="AM60" s="63" t="s">
        <v>54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55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56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53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54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53</v>
      </c>
      <c r="AI75" s="41"/>
      <c r="AJ75" s="41"/>
      <c r="AK75" s="41"/>
      <c r="AL75" s="41"/>
      <c r="AM75" s="63" t="s">
        <v>54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57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2020-DP-05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17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Hodonín, budova TO - zlepšení sociálního zázemí - SO 01-27-01 - PŘÍPOJKA VODOVODU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21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23</v>
      </c>
      <c r="AJ87" s="39"/>
      <c r="AK87" s="39"/>
      <c r="AL87" s="39"/>
      <c r="AM87" s="78" t="str">
        <f>IF(AN8= "","",AN8)</f>
        <v>10. 5. 2023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25.65" customHeight="1">
      <c r="A89" s="37"/>
      <c r="B89" s="38"/>
      <c r="C89" s="31" t="s">
        <v>25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SPRÁVA ŽELEZNIC, S.O.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31</v>
      </c>
      <c r="AJ89" s="39"/>
      <c r="AK89" s="39"/>
      <c r="AL89" s="39"/>
      <c r="AM89" s="79" t="str">
        <f>IF(E17="","",E17)</f>
        <v>Ing. Jiří Kolář_TZB PROJEKT</v>
      </c>
      <c r="AN89" s="70"/>
      <c r="AO89" s="70"/>
      <c r="AP89" s="70"/>
      <c r="AQ89" s="39"/>
      <c r="AR89" s="43"/>
      <c r="AS89" s="80" t="s">
        <v>58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34</v>
      </c>
      <c r="AJ90" s="39"/>
      <c r="AK90" s="39"/>
      <c r="AL90" s="39"/>
      <c r="AM90" s="79" t="str">
        <f>IF(E20="","",E20)</f>
        <v>Ladislav Pekárek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59</v>
      </c>
      <c r="D92" s="93"/>
      <c r="E92" s="93"/>
      <c r="F92" s="93"/>
      <c r="G92" s="93"/>
      <c r="H92" s="94"/>
      <c r="I92" s="95" t="s">
        <v>60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61</v>
      </c>
      <c r="AH92" s="93"/>
      <c r="AI92" s="93"/>
      <c r="AJ92" s="93"/>
      <c r="AK92" s="93"/>
      <c r="AL92" s="93"/>
      <c r="AM92" s="93"/>
      <c r="AN92" s="95" t="s">
        <v>62</v>
      </c>
      <c r="AO92" s="93"/>
      <c r="AP92" s="97"/>
      <c r="AQ92" s="98" t="s">
        <v>63</v>
      </c>
      <c r="AR92" s="43"/>
      <c r="AS92" s="99" t="s">
        <v>64</v>
      </c>
      <c r="AT92" s="100" t="s">
        <v>65</v>
      </c>
      <c r="AU92" s="100" t="s">
        <v>66</v>
      </c>
      <c r="AV92" s="100" t="s">
        <v>67</v>
      </c>
      <c r="AW92" s="100" t="s">
        <v>68</v>
      </c>
      <c r="AX92" s="100" t="s">
        <v>69</v>
      </c>
      <c r="AY92" s="100" t="s">
        <v>70</v>
      </c>
      <c r="AZ92" s="100" t="s">
        <v>71</v>
      </c>
      <c r="BA92" s="100" t="s">
        <v>72</v>
      </c>
      <c r="BB92" s="100" t="s">
        <v>73</v>
      </c>
      <c r="BC92" s="100" t="s">
        <v>74</v>
      </c>
      <c r="BD92" s="101" t="s">
        <v>75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76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ROUND(SUM(AG95:AG97),2)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ROUND(SUM(AS95:AS97),2)</f>
        <v>0</v>
      </c>
      <c r="AT94" s="113">
        <f>ROUND(SUM(AV94:AW94),2)</f>
        <v>0</v>
      </c>
      <c r="AU94" s="114">
        <f>ROUND(SUM(AU95:AU97),5)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ROUND(SUM(AZ95:AZ97),2)</f>
        <v>0</v>
      </c>
      <c r="BA94" s="113">
        <f>ROUND(SUM(BA95:BA97),2)</f>
        <v>0</v>
      </c>
      <c r="BB94" s="113">
        <f>ROUND(SUM(BB95:BB97),2)</f>
        <v>0</v>
      </c>
      <c r="BC94" s="113">
        <f>ROUND(SUM(BC95:BC97),2)</f>
        <v>0</v>
      </c>
      <c r="BD94" s="115">
        <f>ROUND(SUM(BD95:BD97),2)</f>
        <v>0</v>
      </c>
      <c r="BE94" s="6"/>
      <c r="BS94" s="116" t="s">
        <v>77</v>
      </c>
      <c r="BT94" s="116" t="s">
        <v>78</v>
      </c>
      <c r="BV94" s="116" t="s">
        <v>79</v>
      </c>
      <c r="BW94" s="116" t="s">
        <v>5</v>
      </c>
      <c r="BX94" s="116" t="s">
        <v>80</v>
      </c>
      <c r="CL94" s="116" t="s">
        <v>1</v>
      </c>
    </row>
    <row r="95" s="7" customFormat="1" ht="37.5" customHeight="1">
      <c r="A95" s="7"/>
      <c r="B95" s="117"/>
      <c r="C95" s="118"/>
      <c r="D95" s="119" t="s">
        <v>14</v>
      </c>
      <c r="E95" s="119"/>
      <c r="F95" s="119"/>
      <c r="G95" s="119"/>
      <c r="H95" s="119"/>
      <c r="I95" s="120"/>
      <c r="J95" s="119" t="s">
        <v>18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81</v>
      </c>
      <c r="AR95" s="123"/>
      <c r="AS95" s="124">
        <v>0</v>
      </c>
      <c r="AT95" s="125">
        <f>ROUND(SUM(AV95:AW95),2)</f>
        <v>0</v>
      </c>
      <c r="AU95" s="126"/>
      <c r="AV95" s="125"/>
      <c r="AW95" s="125"/>
      <c r="AX95" s="125"/>
      <c r="AY95" s="125"/>
      <c r="AZ95" s="125"/>
      <c r="BA95" s="125"/>
      <c r="BB95" s="125"/>
      <c r="BC95" s="125"/>
      <c r="BD95" s="127"/>
      <c r="BE95" s="7"/>
      <c r="BT95" s="128" t="s">
        <v>82</v>
      </c>
      <c r="BU95" s="128" t="s">
        <v>83</v>
      </c>
      <c r="BV95" s="128" t="s">
        <v>79</v>
      </c>
      <c r="BW95" s="128" t="s">
        <v>5</v>
      </c>
      <c r="BX95" s="128" t="s">
        <v>80</v>
      </c>
      <c r="CL95" s="128" t="s">
        <v>1</v>
      </c>
    </row>
    <row r="96" s="7" customFormat="1" ht="16.5" customHeight="1">
      <c r="A96" s="129" t="s">
        <v>84</v>
      </c>
      <c r="B96" s="117"/>
      <c r="C96" s="118"/>
      <c r="D96" s="119" t="s">
        <v>85</v>
      </c>
      <c r="E96" s="119"/>
      <c r="F96" s="119"/>
      <c r="G96" s="119"/>
      <c r="H96" s="119"/>
      <c r="I96" s="120"/>
      <c r="J96" s="119" t="s">
        <v>86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'01 - Vodovodní přípojka'!J30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81</v>
      </c>
      <c r="AR96" s="123"/>
      <c r="AS96" s="124">
        <v>0</v>
      </c>
      <c r="AT96" s="125">
        <f>ROUND(SUM(AV96:AW96),2)</f>
        <v>0</v>
      </c>
      <c r="AU96" s="126">
        <f>'01 - Vodovodní přípojka'!P123</f>
        <v>0</v>
      </c>
      <c r="AV96" s="125">
        <f>'01 - Vodovodní přípojka'!J33</f>
        <v>0</v>
      </c>
      <c r="AW96" s="125">
        <f>'01 - Vodovodní přípojka'!J34</f>
        <v>0</v>
      </c>
      <c r="AX96" s="125">
        <f>'01 - Vodovodní přípojka'!J35</f>
        <v>0</v>
      </c>
      <c r="AY96" s="125">
        <f>'01 - Vodovodní přípojka'!J36</f>
        <v>0</v>
      </c>
      <c r="AZ96" s="125">
        <f>'01 - Vodovodní přípojka'!F33</f>
        <v>0</v>
      </c>
      <c r="BA96" s="125">
        <f>'01 - Vodovodní přípojka'!F34</f>
        <v>0</v>
      </c>
      <c r="BB96" s="125">
        <f>'01 - Vodovodní přípojka'!F35</f>
        <v>0</v>
      </c>
      <c r="BC96" s="125">
        <f>'01 - Vodovodní přípojka'!F36</f>
        <v>0</v>
      </c>
      <c r="BD96" s="127">
        <f>'01 - Vodovodní přípojka'!F37</f>
        <v>0</v>
      </c>
      <c r="BE96" s="7"/>
      <c r="BT96" s="128" t="s">
        <v>82</v>
      </c>
      <c r="BV96" s="128" t="s">
        <v>79</v>
      </c>
      <c r="BW96" s="128" t="s">
        <v>87</v>
      </c>
      <c r="BX96" s="128" t="s">
        <v>5</v>
      </c>
      <c r="CL96" s="128" t="s">
        <v>1</v>
      </c>
      <c r="CM96" s="128" t="s">
        <v>88</v>
      </c>
    </row>
    <row r="97" s="7" customFormat="1" ht="16.5" customHeight="1">
      <c r="A97" s="129" t="s">
        <v>84</v>
      </c>
      <c r="B97" s="117"/>
      <c r="C97" s="118"/>
      <c r="D97" s="119" t="s">
        <v>89</v>
      </c>
      <c r="E97" s="119"/>
      <c r="F97" s="119"/>
      <c r="G97" s="119"/>
      <c r="H97" s="119"/>
      <c r="I97" s="120"/>
      <c r="J97" s="119" t="s">
        <v>90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'02 - Vedlejší náklady'!J30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81</v>
      </c>
      <c r="AR97" s="123"/>
      <c r="AS97" s="130">
        <v>0</v>
      </c>
      <c r="AT97" s="131">
        <f>ROUND(SUM(AV97:AW97),2)</f>
        <v>0</v>
      </c>
      <c r="AU97" s="132">
        <f>'02 - Vedlejší náklady'!P117</f>
        <v>0</v>
      </c>
      <c r="AV97" s="131">
        <f>'02 - Vedlejší náklady'!J33</f>
        <v>0</v>
      </c>
      <c r="AW97" s="131">
        <f>'02 - Vedlejší náklady'!J34</f>
        <v>0</v>
      </c>
      <c r="AX97" s="131">
        <f>'02 - Vedlejší náklady'!J35</f>
        <v>0</v>
      </c>
      <c r="AY97" s="131">
        <f>'02 - Vedlejší náklady'!J36</f>
        <v>0</v>
      </c>
      <c r="AZ97" s="131">
        <f>'02 - Vedlejší náklady'!F33</f>
        <v>0</v>
      </c>
      <c r="BA97" s="131">
        <f>'02 - Vedlejší náklady'!F34</f>
        <v>0</v>
      </c>
      <c r="BB97" s="131">
        <f>'02 - Vedlejší náklady'!F35</f>
        <v>0</v>
      </c>
      <c r="BC97" s="131">
        <f>'02 - Vedlejší náklady'!F36</f>
        <v>0</v>
      </c>
      <c r="BD97" s="133">
        <f>'02 - Vedlejší náklady'!F37</f>
        <v>0</v>
      </c>
      <c r="BE97" s="7"/>
      <c r="BT97" s="128" t="s">
        <v>82</v>
      </c>
      <c r="BV97" s="128" t="s">
        <v>79</v>
      </c>
      <c r="BW97" s="128" t="s">
        <v>91</v>
      </c>
      <c r="BX97" s="128" t="s">
        <v>5</v>
      </c>
      <c r="CL97" s="128" t="s">
        <v>1</v>
      </c>
      <c r="CM97" s="128" t="s">
        <v>88</v>
      </c>
    </row>
    <row r="98" s="2" customFormat="1" ht="30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sheetProtection sheet="1" formatColumns="0" formatRows="0" objects="1" scenarios="1" spinCount="100000" saltValue="EBgdKKE4FsGWYpN53MQjTnE8nExy7whATr8B78YYYQNvWqC5ttqFcuF45KiUq20oCmVhDHjGbKWYi0UD81CKXA==" hashValue="Imymvx1kWR0Z1M7T6zEWWn0g2MmyPfw5pOD0FtugdQFOmD9d6YblUSuT8ZLBNwMAM7rpTrTTWp3QZJa8JOanSA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6" location="'01 - Vodovodní přípojka'!C2" display="/"/>
    <hyperlink ref="A97" location="'02 - Vedlejš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  <c r="AZ2" s="134" t="s">
        <v>92</v>
      </c>
      <c r="BA2" s="134" t="s">
        <v>93</v>
      </c>
      <c r="BB2" s="134" t="s">
        <v>94</v>
      </c>
      <c r="BC2" s="134" t="s">
        <v>95</v>
      </c>
      <c r="BD2" s="134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88</v>
      </c>
      <c r="AZ3" s="134" t="s">
        <v>96</v>
      </c>
      <c r="BA3" s="134" t="s">
        <v>97</v>
      </c>
      <c r="BB3" s="134" t="s">
        <v>94</v>
      </c>
      <c r="BC3" s="134" t="s">
        <v>98</v>
      </c>
      <c r="BD3" s="134" t="s">
        <v>88</v>
      </c>
    </row>
    <row r="4" s="1" customFormat="1" ht="24.96" customHeight="1">
      <c r="B4" s="19"/>
      <c r="D4" s="137" t="s">
        <v>99</v>
      </c>
      <c r="L4" s="19"/>
      <c r="M4" s="138" t="s">
        <v>10</v>
      </c>
      <c r="AT4" s="16" t="s">
        <v>4</v>
      </c>
      <c r="AZ4" s="134" t="s">
        <v>100</v>
      </c>
      <c r="BA4" s="134" t="s">
        <v>101</v>
      </c>
      <c r="BB4" s="134" t="s">
        <v>94</v>
      </c>
      <c r="BC4" s="134" t="s">
        <v>102</v>
      </c>
      <c r="BD4" s="134" t="s">
        <v>88</v>
      </c>
    </row>
    <row r="5" s="1" customFormat="1" ht="6.96" customHeight="1">
      <c r="B5" s="19"/>
      <c r="L5" s="19"/>
      <c r="AZ5" s="134" t="s">
        <v>103</v>
      </c>
      <c r="BA5" s="134" t="s">
        <v>104</v>
      </c>
      <c r="BB5" s="134" t="s">
        <v>94</v>
      </c>
      <c r="BC5" s="134" t="s">
        <v>105</v>
      </c>
      <c r="BD5" s="134" t="s">
        <v>88</v>
      </c>
    </row>
    <row r="6" s="1" customFormat="1" ht="12" customHeight="1">
      <c r="B6" s="19"/>
      <c r="D6" s="139" t="s">
        <v>17</v>
      </c>
      <c r="L6" s="19"/>
      <c r="AZ6" s="134" t="s">
        <v>106</v>
      </c>
      <c r="BA6" s="134" t="s">
        <v>107</v>
      </c>
      <c r="BB6" s="134" t="s">
        <v>94</v>
      </c>
      <c r="BC6" s="134" t="s">
        <v>108</v>
      </c>
      <c r="BD6" s="134" t="s">
        <v>88</v>
      </c>
    </row>
    <row r="7" s="1" customFormat="1" ht="26.25" customHeight="1">
      <c r="B7" s="19"/>
      <c r="E7" s="140" t="str">
        <f>'Rekapitulace stavby'!K6</f>
        <v>Hodonín, budova TO - zlepšení sociálního zázemí - SO 01-27-01 - PŘÍPOJKA VODOVODU</v>
      </c>
      <c r="F7" s="139"/>
      <c r="G7" s="139"/>
      <c r="H7" s="139"/>
      <c r="L7" s="19"/>
      <c r="AZ7" s="134" t="s">
        <v>109</v>
      </c>
      <c r="BA7" s="134" t="s">
        <v>110</v>
      </c>
      <c r="BB7" s="134" t="s">
        <v>94</v>
      </c>
      <c r="BC7" s="134" t="s">
        <v>111</v>
      </c>
      <c r="BD7" s="134" t="s">
        <v>88</v>
      </c>
    </row>
    <row r="8" s="2" customFormat="1" ht="12" customHeight="1">
      <c r="A8" s="37"/>
      <c r="B8" s="43"/>
      <c r="C8" s="37"/>
      <c r="D8" s="139" t="s">
        <v>112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113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19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10. 5. 2023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26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32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26</v>
      </c>
      <c r="J23" s="142" t="s">
        <v>35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36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38</v>
      </c>
      <c r="E30" s="37"/>
      <c r="F30" s="37"/>
      <c r="G30" s="37"/>
      <c r="H30" s="37"/>
      <c r="I30" s="37"/>
      <c r="J30" s="150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40</v>
      </c>
      <c r="G32" s="37"/>
      <c r="H32" s="37"/>
      <c r="I32" s="151" t="s">
        <v>39</v>
      </c>
      <c r="J32" s="151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42</v>
      </c>
      <c r="E33" s="139" t="s">
        <v>43</v>
      </c>
      <c r="F33" s="153">
        <f>ROUND((SUM(BE123:BE223)),  2)</f>
        <v>0</v>
      </c>
      <c r="G33" s="37"/>
      <c r="H33" s="37"/>
      <c r="I33" s="154">
        <v>0.20999999999999999</v>
      </c>
      <c r="J33" s="153">
        <f>ROUND(((SUM(BE123:BE223))*I33),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44</v>
      </c>
      <c r="F34" s="153">
        <f>ROUND((SUM(BF123:BF223)),  2)</f>
        <v>0</v>
      </c>
      <c r="G34" s="37"/>
      <c r="H34" s="37"/>
      <c r="I34" s="154">
        <v>0.14999999999999999</v>
      </c>
      <c r="J34" s="153">
        <f>ROUND(((SUM(BF123:BF223))*I34),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45</v>
      </c>
      <c r="F35" s="153">
        <f>ROUND((SUM(BG123:BG223)),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46</v>
      </c>
      <c r="F36" s="153">
        <f>ROUND((SUM(BH123:BH223)),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3">
        <f>ROUND((SUM(BI123:BI223)),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Hodonín, budova TO - zlepšení sociálního zázemí - SO 01-27-01 - PŘÍPOJKA VODOVODU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01 - Vodovodní přípojka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31" t="s">
        <v>23</v>
      </c>
      <c r="J89" s="78" t="str">
        <f>IF(J12="","",J12)</f>
        <v>10. 5. 2023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25</v>
      </c>
      <c r="D91" s="39"/>
      <c r="E91" s="39"/>
      <c r="F91" s="26" t="str">
        <f>E15</f>
        <v>SPRÁVA ŽELEZNIC, S.O.</v>
      </c>
      <c r="G91" s="39"/>
      <c r="H91" s="39"/>
      <c r="I91" s="31" t="s">
        <v>31</v>
      </c>
      <c r="J91" s="35" t="str">
        <f>E21</f>
        <v>Ing. Jiří Kolář_TZB PROJEKT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Ladislav Pekárek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115</v>
      </c>
      <c r="D94" s="175"/>
      <c r="E94" s="175"/>
      <c r="F94" s="175"/>
      <c r="G94" s="175"/>
      <c r="H94" s="175"/>
      <c r="I94" s="175"/>
      <c r="J94" s="176" t="s">
        <v>116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117</v>
      </c>
      <c r="D96" s="39"/>
      <c r="E96" s="39"/>
      <c r="F96" s="39"/>
      <c r="G96" s="39"/>
      <c r="H96" s="39"/>
      <c r="I96" s="39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118</v>
      </c>
    </row>
    <row r="97" s="9" customFormat="1" ht="24.96" customHeight="1">
      <c r="A97" s="9"/>
      <c r="B97" s="178"/>
      <c r="C97" s="179"/>
      <c r="D97" s="180" t="s">
        <v>119</v>
      </c>
      <c r="E97" s="181"/>
      <c r="F97" s="181"/>
      <c r="G97" s="181"/>
      <c r="H97" s="181"/>
      <c r="I97" s="181"/>
      <c r="J97" s="182">
        <f>J124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120</v>
      </c>
      <c r="E98" s="181"/>
      <c r="F98" s="181"/>
      <c r="G98" s="181"/>
      <c r="H98" s="181"/>
      <c r="I98" s="181"/>
      <c r="J98" s="182">
        <f>J171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121</v>
      </c>
      <c r="E99" s="181"/>
      <c r="F99" s="181"/>
      <c r="G99" s="181"/>
      <c r="H99" s="181"/>
      <c r="I99" s="181"/>
      <c r="J99" s="182">
        <f>J173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122</v>
      </c>
      <c r="E100" s="181"/>
      <c r="F100" s="181"/>
      <c r="G100" s="181"/>
      <c r="H100" s="181"/>
      <c r="I100" s="181"/>
      <c r="J100" s="182">
        <f>J183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8"/>
      <c r="C101" s="179"/>
      <c r="D101" s="180" t="s">
        <v>123</v>
      </c>
      <c r="E101" s="181"/>
      <c r="F101" s="181"/>
      <c r="G101" s="181"/>
      <c r="H101" s="181"/>
      <c r="I101" s="181"/>
      <c r="J101" s="182">
        <f>J186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8"/>
      <c r="C102" s="179"/>
      <c r="D102" s="180" t="s">
        <v>124</v>
      </c>
      <c r="E102" s="181"/>
      <c r="F102" s="181"/>
      <c r="G102" s="181"/>
      <c r="H102" s="181"/>
      <c r="I102" s="181"/>
      <c r="J102" s="182">
        <f>J188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8"/>
      <c r="C103" s="179"/>
      <c r="D103" s="180" t="s">
        <v>125</v>
      </c>
      <c r="E103" s="181"/>
      <c r="F103" s="181"/>
      <c r="G103" s="181"/>
      <c r="H103" s="181"/>
      <c r="I103" s="181"/>
      <c r="J103" s="182">
        <f>J222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126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17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6.25" customHeight="1">
      <c r="A113" s="37"/>
      <c r="B113" s="38"/>
      <c r="C113" s="39"/>
      <c r="D113" s="39"/>
      <c r="E113" s="173" t="str">
        <f>E7</f>
        <v>Hodonín, budova TO - zlepšení sociálního zázemí - SO 01-27-01 - PŘÍPOJKA VODOVODU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112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01 - Vodovodní přípojka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21</v>
      </c>
      <c r="D117" s="39"/>
      <c r="E117" s="39"/>
      <c r="F117" s="26" t="str">
        <f>F12</f>
        <v xml:space="preserve"> </v>
      </c>
      <c r="G117" s="39"/>
      <c r="H117" s="39"/>
      <c r="I117" s="31" t="s">
        <v>23</v>
      </c>
      <c r="J117" s="78" t="str">
        <f>IF(J12="","",J12)</f>
        <v>10. 5. 2023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5.65" customHeight="1">
      <c r="A119" s="37"/>
      <c r="B119" s="38"/>
      <c r="C119" s="31" t="s">
        <v>25</v>
      </c>
      <c r="D119" s="39"/>
      <c r="E119" s="39"/>
      <c r="F119" s="26" t="str">
        <f>E15</f>
        <v>SPRÁVA ŽELEZNIC, S.O.</v>
      </c>
      <c r="G119" s="39"/>
      <c r="H119" s="39"/>
      <c r="I119" s="31" t="s">
        <v>31</v>
      </c>
      <c r="J119" s="35" t="str">
        <f>E21</f>
        <v>Ing. Jiří Kolář_TZB PROJEKT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29</v>
      </c>
      <c r="D120" s="39"/>
      <c r="E120" s="39"/>
      <c r="F120" s="26" t="str">
        <f>IF(E18="","",E18)</f>
        <v>Vyplň údaj</v>
      </c>
      <c r="G120" s="39"/>
      <c r="H120" s="39"/>
      <c r="I120" s="31" t="s">
        <v>34</v>
      </c>
      <c r="J120" s="35" t="str">
        <f>E24</f>
        <v>Ladislav Pekárek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0" customFormat="1" ht="29.28" customHeight="1">
      <c r="A122" s="184"/>
      <c r="B122" s="185"/>
      <c r="C122" s="186" t="s">
        <v>127</v>
      </c>
      <c r="D122" s="187" t="s">
        <v>63</v>
      </c>
      <c r="E122" s="187" t="s">
        <v>59</v>
      </c>
      <c r="F122" s="187" t="s">
        <v>60</v>
      </c>
      <c r="G122" s="187" t="s">
        <v>128</v>
      </c>
      <c r="H122" s="187" t="s">
        <v>129</v>
      </c>
      <c r="I122" s="187" t="s">
        <v>130</v>
      </c>
      <c r="J122" s="187" t="s">
        <v>116</v>
      </c>
      <c r="K122" s="188" t="s">
        <v>131</v>
      </c>
      <c r="L122" s="189"/>
      <c r="M122" s="99" t="s">
        <v>1</v>
      </c>
      <c r="N122" s="100" t="s">
        <v>42</v>
      </c>
      <c r="O122" s="100" t="s">
        <v>132</v>
      </c>
      <c r="P122" s="100" t="s">
        <v>133</v>
      </c>
      <c r="Q122" s="100" t="s">
        <v>134</v>
      </c>
      <c r="R122" s="100" t="s">
        <v>135</v>
      </c>
      <c r="S122" s="100" t="s">
        <v>136</v>
      </c>
      <c r="T122" s="101" t="s">
        <v>137</v>
      </c>
      <c r="U122" s="184"/>
      <c r="V122" s="184"/>
      <c r="W122" s="184"/>
      <c r="X122" s="184"/>
      <c r="Y122" s="184"/>
      <c r="Z122" s="184"/>
      <c r="AA122" s="184"/>
      <c r="AB122" s="184"/>
      <c r="AC122" s="184"/>
      <c r="AD122" s="184"/>
      <c r="AE122" s="184"/>
    </row>
    <row r="123" s="2" customFormat="1" ht="22.8" customHeight="1">
      <c r="A123" s="37"/>
      <c r="B123" s="38"/>
      <c r="C123" s="106" t="s">
        <v>138</v>
      </c>
      <c r="D123" s="39"/>
      <c r="E123" s="39"/>
      <c r="F123" s="39"/>
      <c r="G123" s="39"/>
      <c r="H123" s="39"/>
      <c r="I123" s="39"/>
      <c r="J123" s="190">
        <f>BK123</f>
        <v>0</v>
      </c>
      <c r="K123" s="39"/>
      <c r="L123" s="43"/>
      <c r="M123" s="102"/>
      <c r="N123" s="191"/>
      <c r="O123" s="103"/>
      <c r="P123" s="192">
        <f>P124+P171+P173+P183+P186+P188+P222</f>
        <v>0</v>
      </c>
      <c r="Q123" s="103"/>
      <c r="R123" s="192">
        <f>R124+R171+R173+R183+R186+R188+R222</f>
        <v>22.487121459999997</v>
      </c>
      <c r="S123" s="103"/>
      <c r="T123" s="193">
        <f>T124+T171+T173+T183+T186+T188+T222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77</v>
      </c>
      <c r="AU123" s="16" t="s">
        <v>118</v>
      </c>
      <c r="BK123" s="194">
        <f>BK124+BK171+BK173+BK183+BK186+BK188+BK222</f>
        <v>0</v>
      </c>
    </row>
    <row r="124" s="11" customFormat="1" ht="25.92" customHeight="1">
      <c r="A124" s="11"/>
      <c r="B124" s="195"/>
      <c r="C124" s="196"/>
      <c r="D124" s="197" t="s">
        <v>77</v>
      </c>
      <c r="E124" s="198" t="s">
        <v>82</v>
      </c>
      <c r="F124" s="198" t="s">
        <v>139</v>
      </c>
      <c r="G124" s="196"/>
      <c r="H124" s="196"/>
      <c r="I124" s="199"/>
      <c r="J124" s="200">
        <f>BK124</f>
        <v>0</v>
      </c>
      <c r="K124" s="196"/>
      <c r="L124" s="201"/>
      <c r="M124" s="202"/>
      <c r="N124" s="203"/>
      <c r="O124" s="203"/>
      <c r="P124" s="204">
        <f>SUM(P125:P170)</f>
        <v>0</v>
      </c>
      <c r="Q124" s="203"/>
      <c r="R124" s="204">
        <f>SUM(R125:R170)</f>
        <v>0.0040000000000000001</v>
      </c>
      <c r="S124" s="203"/>
      <c r="T124" s="205">
        <f>SUM(T125:T170)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6" t="s">
        <v>82</v>
      </c>
      <c r="AT124" s="207" t="s">
        <v>77</v>
      </c>
      <c r="AU124" s="207" t="s">
        <v>78</v>
      </c>
      <c r="AY124" s="206" t="s">
        <v>140</v>
      </c>
      <c r="BK124" s="208">
        <f>SUM(BK125:BK170)</f>
        <v>0</v>
      </c>
    </row>
    <row r="125" s="2" customFormat="1" ht="44.25" customHeight="1">
      <c r="A125" s="37"/>
      <c r="B125" s="38"/>
      <c r="C125" s="209" t="s">
        <v>82</v>
      </c>
      <c r="D125" s="209" t="s">
        <v>141</v>
      </c>
      <c r="E125" s="210" t="s">
        <v>142</v>
      </c>
      <c r="F125" s="211" t="s">
        <v>143</v>
      </c>
      <c r="G125" s="212" t="s">
        <v>94</v>
      </c>
      <c r="H125" s="213">
        <v>31.75</v>
      </c>
      <c r="I125" s="214"/>
      <c r="J125" s="215">
        <f>ROUND(I125*H125,2)</f>
        <v>0</v>
      </c>
      <c r="K125" s="211" t="s">
        <v>144</v>
      </c>
      <c r="L125" s="43"/>
      <c r="M125" s="216" t="s">
        <v>1</v>
      </c>
      <c r="N125" s="217" t="s">
        <v>43</v>
      </c>
      <c r="O125" s="90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0" t="s">
        <v>145</v>
      </c>
      <c r="AT125" s="220" t="s">
        <v>141</v>
      </c>
      <c r="AU125" s="220" t="s">
        <v>82</v>
      </c>
      <c r="AY125" s="16" t="s">
        <v>140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6" t="s">
        <v>82</v>
      </c>
      <c r="BK125" s="221">
        <f>ROUND(I125*H125,2)</f>
        <v>0</v>
      </c>
      <c r="BL125" s="16" t="s">
        <v>145</v>
      </c>
      <c r="BM125" s="220" t="s">
        <v>146</v>
      </c>
    </row>
    <row r="126" s="12" customFormat="1">
      <c r="A126" s="12"/>
      <c r="B126" s="222"/>
      <c r="C126" s="223"/>
      <c r="D126" s="224" t="s">
        <v>147</v>
      </c>
      <c r="E126" s="225" t="s">
        <v>1</v>
      </c>
      <c r="F126" s="226" t="s">
        <v>148</v>
      </c>
      <c r="G126" s="223"/>
      <c r="H126" s="225" t="s">
        <v>1</v>
      </c>
      <c r="I126" s="227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32" t="s">
        <v>147</v>
      </c>
      <c r="AU126" s="232" t="s">
        <v>82</v>
      </c>
      <c r="AV126" s="12" t="s">
        <v>82</v>
      </c>
      <c r="AW126" s="12" t="s">
        <v>33</v>
      </c>
      <c r="AX126" s="12" t="s">
        <v>78</v>
      </c>
      <c r="AY126" s="232" t="s">
        <v>140</v>
      </c>
    </row>
    <row r="127" s="13" customFormat="1">
      <c r="A127" s="13"/>
      <c r="B127" s="233"/>
      <c r="C127" s="234"/>
      <c r="D127" s="224" t="s">
        <v>147</v>
      </c>
      <c r="E127" s="235" t="s">
        <v>1</v>
      </c>
      <c r="F127" s="236" t="s">
        <v>149</v>
      </c>
      <c r="G127" s="234"/>
      <c r="H127" s="237">
        <v>10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147</v>
      </c>
      <c r="AU127" s="243" t="s">
        <v>82</v>
      </c>
      <c r="AV127" s="13" t="s">
        <v>88</v>
      </c>
      <c r="AW127" s="13" t="s">
        <v>33</v>
      </c>
      <c r="AX127" s="13" t="s">
        <v>78</v>
      </c>
      <c r="AY127" s="243" t="s">
        <v>140</v>
      </c>
    </row>
    <row r="128" s="12" customFormat="1">
      <c r="A128" s="12"/>
      <c r="B128" s="222"/>
      <c r="C128" s="223"/>
      <c r="D128" s="224" t="s">
        <v>147</v>
      </c>
      <c r="E128" s="225" t="s">
        <v>1</v>
      </c>
      <c r="F128" s="226" t="s">
        <v>150</v>
      </c>
      <c r="G128" s="223"/>
      <c r="H128" s="225" t="s">
        <v>1</v>
      </c>
      <c r="I128" s="227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32" t="s">
        <v>147</v>
      </c>
      <c r="AU128" s="232" t="s">
        <v>82</v>
      </c>
      <c r="AV128" s="12" t="s">
        <v>82</v>
      </c>
      <c r="AW128" s="12" t="s">
        <v>33</v>
      </c>
      <c r="AX128" s="12" t="s">
        <v>78</v>
      </c>
      <c r="AY128" s="232" t="s">
        <v>140</v>
      </c>
    </row>
    <row r="129" s="13" customFormat="1">
      <c r="A129" s="13"/>
      <c r="B129" s="233"/>
      <c r="C129" s="234"/>
      <c r="D129" s="224" t="s">
        <v>147</v>
      </c>
      <c r="E129" s="235" t="s">
        <v>1</v>
      </c>
      <c r="F129" s="236" t="s">
        <v>151</v>
      </c>
      <c r="G129" s="234"/>
      <c r="H129" s="237">
        <v>15.75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147</v>
      </c>
      <c r="AU129" s="243" t="s">
        <v>82</v>
      </c>
      <c r="AV129" s="13" t="s">
        <v>88</v>
      </c>
      <c r="AW129" s="13" t="s">
        <v>33</v>
      </c>
      <c r="AX129" s="13" t="s">
        <v>78</v>
      </c>
      <c r="AY129" s="243" t="s">
        <v>140</v>
      </c>
    </row>
    <row r="130" s="12" customFormat="1">
      <c r="A130" s="12"/>
      <c r="B130" s="222"/>
      <c r="C130" s="223"/>
      <c r="D130" s="224" t="s">
        <v>147</v>
      </c>
      <c r="E130" s="225" t="s">
        <v>1</v>
      </c>
      <c r="F130" s="226" t="s">
        <v>152</v>
      </c>
      <c r="G130" s="223"/>
      <c r="H130" s="225" t="s">
        <v>1</v>
      </c>
      <c r="I130" s="227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32" t="s">
        <v>147</v>
      </c>
      <c r="AU130" s="232" t="s">
        <v>82</v>
      </c>
      <c r="AV130" s="12" t="s">
        <v>82</v>
      </c>
      <c r="AW130" s="12" t="s">
        <v>33</v>
      </c>
      <c r="AX130" s="12" t="s">
        <v>78</v>
      </c>
      <c r="AY130" s="232" t="s">
        <v>140</v>
      </c>
    </row>
    <row r="131" s="13" customFormat="1">
      <c r="A131" s="13"/>
      <c r="B131" s="233"/>
      <c r="C131" s="234"/>
      <c r="D131" s="224" t="s">
        <v>147</v>
      </c>
      <c r="E131" s="235" t="s">
        <v>1</v>
      </c>
      <c r="F131" s="236" t="s">
        <v>153</v>
      </c>
      <c r="G131" s="234"/>
      <c r="H131" s="237">
        <v>6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147</v>
      </c>
      <c r="AU131" s="243" t="s">
        <v>82</v>
      </c>
      <c r="AV131" s="13" t="s">
        <v>88</v>
      </c>
      <c r="AW131" s="13" t="s">
        <v>33</v>
      </c>
      <c r="AX131" s="13" t="s">
        <v>78</v>
      </c>
      <c r="AY131" s="243" t="s">
        <v>140</v>
      </c>
    </row>
    <row r="132" s="14" customFormat="1">
      <c r="A132" s="14"/>
      <c r="B132" s="244"/>
      <c r="C132" s="245"/>
      <c r="D132" s="224" t="s">
        <v>147</v>
      </c>
      <c r="E132" s="246" t="s">
        <v>92</v>
      </c>
      <c r="F132" s="247" t="s">
        <v>154</v>
      </c>
      <c r="G132" s="245"/>
      <c r="H132" s="248">
        <v>31.75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147</v>
      </c>
      <c r="AU132" s="254" t="s">
        <v>82</v>
      </c>
      <c r="AV132" s="14" t="s">
        <v>145</v>
      </c>
      <c r="AW132" s="14" t="s">
        <v>33</v>
      </c>
      <c r="AX132" s="14" t="s">
        <v>82</v>
      </c>
      <c r="AY132" s="254" t="s">
        <v>140</v>
      </c>
    </row>
    <row r="133" s="2" customFormat="1" ht="44.25" customHeight="1">
      <c r="A133" s="37"/>
      <c r="B133" s="38"/>
      <c r="C133" s="209" t="s">
        <v>88</v>
      </c>
      <c r="D133" s="209" t="s">
        <v>141</v>
      </c>
      <c r="E133" s="210" t="s">
        <v>155</v>
      </c>
      <c r="F133" s="211" t="s">
        <v>156</v>
      </c>
      <c r="G133" s="212" t="s">
        <v>94</v>
      </c>
      <c r="H133" s="213">
        <v>77.968999999999994</v>
      </c>
      <c r="I133" s="214"/>
      <c r="J133" s="215">
        <f>ROUND(I133*H133,2)</f>
        <v>0</v>
      </c>
      <c r="K133" s="211" t="s">
        <v>144</v>
      </c>
      <c r="L133" s="43"/>
      <c r="M133" s="216" t="s">
        <v>1</v>
      </c>
      <c r="N133" s="217" t="s">
        <v>43</v>
      </c>
      <c r="O133" s="90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0" t="s">
        <v>145</v>
      </c>
      <c r="AT133" s="220" t="s">
        <v>141</v>
      </c>
      <c r="AU133" s="220" t="s">
        <v>82</v>
      </c>
      <c r="AY133" s="16" t="s">
        <v>140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6" t="s">
        <v>82</v>
      </c>
      <c r="BK133" s="221">
        <f>ROUND(I133*H133,2)</f>
        <v>0</v>
      </c>
      <c r="BL133" s="16" t="s">
        <v>145</v>
      </c>
      <c r="BM133" s="220" t="s">
        <v>157</v>
      </c>
    </row>
    <row r="134" s="13" customFormat="1">
      <c r="A134" s="13"/>
      <c r="B134" s="233"/>
      <c r="C134" s="234"/>
      <c r="D134" s="224" t="s">
        <v>147</v>
      </c>
      <c r="E134" s="235" t="s">
        <v>109</v>
      </c>
      <c r="F134" s="236" t="s">
        <v>158</v>
      </c>
      <c r="G134" s="234"/>
      <c r="H134" s="237">
        <v>77.968999999999994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147</v>
      </c>
      <c r="AU134" s="243" t="s">
        <v>82</v>
      </c>
      <c r="AV134" s="13" t="s">
        <v>88</v>
      </c>
      <c r="AW134" s="13" t="s">
        <v>33</v>
      </c>
      <c r="AX134" s="13" t="s">
        <v>82</v>
      </c>
      <c r="AY134" s="243" t="s">
        <v>140</v>
      </c>
    </row>
    <row r="135" s="2" customFormat="1" ht="44.25" customHeight="1">
      <c r="A135" s="37"/>
      <c r="B135" s="38"/>
      <c r="C135" s="209" t="s">
        <v>159</v>
      </c>
      <c r="D135" s="209" t="s">
        <v>141</v>
      </c>
      <c r="E135" s="210" t="s">
        <v>160</v>
      </c>
      <c r="F135" s="211" t="s">
        <v>161</v>
      </c>
      <c r="G135" s="212" t="s">
        <v>94</v>
      </c>
      <c r="H135" s="213">
        <v>33.414999999999999</v>
      </c>
      <c r="I135" s="214"/>
      <c r="J135" s="215">
        <f>ROUND(I135*H135,2)</f>
        <v>0</v>
      </c>
      <c r="K135" s="211" t="s">
        <v>144</v>
      </c>
      <c r="L135" s="43"/>
      <c r="M135" s="216" t="s">
        <v>1</v>
      </c>
      <c r="N135" s="217" t="s">
        <v>43</v>
      </c>
      <c r="O135" s="90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0" t="s">
        <v>145</v>
      </c>
      <c r="AT135" s="220" t="s">
        <v>141</v>
      </c>
      <c r="AU135" s="220" t="s">
        <v>82</v>
      </c>
      <c r="AY135" s="16" t="s">
        <v>140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6" t="s">
        <v>82</v>
      </c>
      <c r="BK135" s="221">
        <f>ROUND(I135*H135,2)</f>
        <v>0</v>
      </c>
      <c r="BL135" s="16" t="s">
        <v>145</v>
      </c>
      <c r="BM135" s="220" t="s">
        <v>162</v>
      </c>
    </row>
    <row r="136" s="13" customFormat="1">
      <c r="A136" s="13"/>
      <c r="B136" s="233"/>
      <c r="C136" s="234"/>
      <c r="D136" s="224" t="s">
        <v>147</v>
      </c>
      <c r="E136" s="235" t="s">
        <v>100</v>
      </c>
      <c r="F136" s="236" t="s">
        <v>163</v>
      </c>
      <c r="G136" s="234"/>
      <c r="H136" s="237">
        <v>33.414999999999999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147</v>
      </c>
      <c r="AU136" s="243" t="s">
        <v>82</v>
      </c>
      <c r="AV136" s="13" t="s">
        <v>88</v>
      </c>
      <c r="AW136" s="13" t="s">
        <v>33</v>
      </c>
      <c r="AX136" s="13" t="s">
        <v>82</v>
      </c>
      <c r="AY136" s="243" t="s">
        <v>140</v>
      </c>
    </row>
    <row r="137" s="2" customFormat="1" ht="37.8" customHeight="1">
      <c r="A137" s="37"/>
      <c r="B137" s="38"/>
      <c r="C137" s="209" t="s">
        <v>145</v>
      </c>
      <c r="D137" s="209" t="s">
        <v>141</v>
      </c>
      <c r="E137" s="210" t="s">
        <v>164</v>
      </c>
      <c r="F137" s="211" t="s">
        <v>165</v>
      </c>
      <c r="G137" s="212" t="s">
        <v>94</v>
      </c>
      <c r="H137" s="213">
        <v>13.366</v>
      </c>
      <c r="I137" s="214"/>
      <c r="J137" s="215">
        <f>ROUND(I137*H137,2)</f>
        <v>0</v>
      </c>
      <c r="K137" s="211" t="s">
        <v>144</v>
      </c>
      <c r="L137" s="43"/>
      <c r="M137" s="216" t="s">
        <v>1</v>
      </c>
      <c r="N137" s="217" t="s">
        <v>43</v>
      </c>
      <c r="O137" s="90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0" t="s">
        <v>145</v>
      </c>
      <c r="AT137" s="220" t="s">
        <v>141</v>
      </c>
      <c r="AU137" s="220" t="s">
        <v>82</v>
      </c>
      <c r="AY137" s="16" t="s">
        <v>140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6" t="s">
        <v>82</v>
      </c>
      <c r="BK137" s="221">
        <f>ROUND(I137*H137,2)</f>
        <v>0</v>
      </c>
      <c r="BL137" s="16" t="s">
        <v>145</v>
      </c>
      <c r="BM137" s="220" t="s">
        <v>166</v>
      </c>
    </row>
    <row r="138" s="13" customFormat="1">
      <c r="A138" s="13"/>
      <c r="B138" s="233"/>
      <c r="C138" s="234"/>
      <c r="D138" s="224" t="s">
        <v>147</v>
      </c>
      <c r="E138" s="235" t="s">
        <v>1</v>
      </c>
      <c r="F138" s="236" t="s">
        <v>167</v>
      </c>
      <c r="G138" s="234"/>
      <c r="H138" s="237">
        <v>6.6829999999999998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147</v>
      </c>
      <c r="AU138" s="243" t="s">
        <v>82</v>
      </c>
      <c r="AV138" s="13" t="s">
        <v>88</v>
      </c>
      <c r="AW138" s="13" t="s">
        <v>33</v>
      </c>
      <c r="AX138" s="13" t="s">
        <v>78</v>
      </c>
      <c r="AY138" s="243" t="s">
        <v>140</v>
      </c>
    </row>
    <row r="139" s="13" customFormat="1">
      <c r="A139" s="13"/>
      <c r="B139" s="233"/>
      <c r="C139" s="234"/>
      <c r="D139" s="224" t="s">
        <v>147</v>
      </c>
      <c r="E139" s="235" t="s">
        <v>1</v>
      </c>
      <c r="F139" s="236" t="s">
        <v>167</v>
      </c>
      <c r="G139" s="234"/>
      <c r="H139" s="237">
        <v>6.6829999999999998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147</v>
      </c>
      <c r="AU139" s="243" t="s">
        <v>82</v>
      </c>
      <c r="AV139" s="13" t="s">
        <v>88</v>
      </c>
      <c r="AW139" s="13" t="s">
        <v>33</v>
      </c>
      <c r="AX139" s="13" t="s">
        <v>78</v>
      </c>
      <c r="AY139" s="243" t="s">
        <v>140</v>
      </c>
    </row>
    <row r="140" s="14" customFormat="1">
      <c r="A140" s="14"/>
      <c r="B140" s="244"/>
      <c r="C140" s="245"/>
      <c r="D140" s="224" t="s">
        <v>147</v>
      </c>
      <c r="E140" s="246" t="s">
        <v>1</v>
      </c>
      <c r="F140" s="247" t="s">
        <v>154</v>
      </c>
      <c r="G140" s="245"/>
      <c r="H140" s="248">
        <v>13.366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147</v>
      </c>
      <c r="AU140" s="254" t="s">
        <v>82</v>
      </c>
      <c r="AV140" s="14" t="s">
        <v>145</v>
      </c>
      <c r="AW140" s="14" t="s">
        <v>33</v>
      </c>
      <c r="AX140" s="14" t="s">
        <v>82</v>
      </c>
      <c r="AY140" s="254" t="s">
        <v>140</v>
      </c>
    </row>
    <row r="141" s="2" customFormat="1" ht="55.5" customHeight="1">
      <c r="A141" s="37"/>
      <c r="B141" s="38"/>
      <c r="C141" s="209" t="s">
        <v>168</v>
      </c>
      <c r="D141" s="209" t="s">
        <v>141</v>
      </c>
      <c r="E141" s="210" t="s">
        <v>169</v>
      </c>
      <c r="F141" s="211" t="s">
        <v>170</v>
      </c>
      <c r="G141" s="212" t="s">
        <v>94</v>
      </c>
      <c r="H141" s="213">
        <v>2</v>
      </c>
      <c r="I141" s="214"/>
      <c r="J141" s="215">
        <f>ROUND(I141*H141,2)</f>
        <v>0</v>
      </c>
      <c r="K141" s="211" t="s">
        <v>144</v>
      </c>
      <c r="L141" s="43"/>
      <c r="M141" s="216" t="s">
        <v>1</v>
      </c>
      <c r="N141" s="217" t="s">
        <v>43</v>
      </c>
      <c r="O141" s="90"/>
      <c r="P141" s="218">
        <f>O141*H141</f>
        <v>0</v>
      </c>
      <c r="Q141" s="218">
        <v>0</v>
      </c>
      <c r="R141" s="218">
        <f>Q141*H141</f>
        <v>0</v>
      </c>
      <c r="S141" s="218">
        <v>0</v>
      </c>
      <c r="T141" s="21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0" t="s">
        <v>145</v>
      </c>
      <c r="AT141" s="220" t="s">
        <v>141</v>
      </c>
      <c r="AU141" s="220" t="s">
        <v>82</v>
      </c>
      <c r="AY141" s="16" t="s">
        <v>140</v>
      </c>
      <c r="BE141" s="221">
        <f>IF(N141="základní",J141,0)</f>
        <v>0</v>
      </c>
      <c r="BF141" s="221">
        <f>IF(N141="snížená",J141,0)</f>
        <v>0</v>
      </c>
      <c r="BG141" s="221">
        <f>IF(N141="zákl. přenesená",J141,0)</f>
        <v>0</v>
      </c>
      <c r="BH141" s="221">
        <f>IF(N141="sníž. přenesená",J141,0)</f>
        <v>0</v>
      </c>
      <c r="BI141" s="221">
        <f>IF(N141="nulová",J141,0)</f>
        <v>0</v>
      </c>
      <c r="BJ141" s="16" t="s">
        <v>82</v>
      </c>
      <c r="BK141" s="221">
        <f>ROUND(I141*H141,2)</f>
        <v>0</v>
      </c>
      <c r="BL141" s="16" t="s">
        <v>145</v>
      </c>
      <c r="BM141" s="220" t="s">
        <v>171</v>
      </c>
    </row>
    <row r="142" s="2" customFormat="1" ht="33" customHeight="1">
      <c r="A142" s="37"/>
      <c r="B142" s="38"/>
      <c r="C142" s="209" t="s">
        <v>172</v>
      </c>
      <c r="D142" s="209" t="s">
        <v>141</v>
      </c>
      <c r="E142" s="210" t="s">
        <v>173</v>
      </c>
      <c r="F142" s="211" t="s">
        <v>174</v>
      </c>
      <c r="G142" s="212" t="s">
        <v>175</v>
      </c>
      <c r="H142" s="213">
        <v>11</v>
      </c>
      <c r="I142" s="214"/>
      <c r="J142" s="215">
        <f>ROUND(I142*H142,2)</f>
        <v>0</v>
      </c>
      <c r="K142" s="211" t="s">
        <v>144</v>
      </c>
      <c r="L142" s="43"/>
      <c r="M142" s="216" t="s">
        <v>1</v>
      </c>
      <c r="N142" s="217" t="s">
        <v>43</v>
      </c>
      <c r="O142" s="90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0" t="s">
        <v>145</v>
      </c>
      <c r="AT142" s="220" t="s">
        <v>141</v>
      </c>
      <c r="AU142" s="220" t="s">
        <v>82</v>
      </c>
      <c r="AY142" s="16" t="s">
        <v>140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16" t="s">
        <v>82</v>
      </c>
      <c r="BK142" s="221">
        <f>ROUND(I142*H142,2)</f>
        <v>0</v>
      </c>
      <c r="BL142" s="16" t="s">
        <v>145</v>
      </c>
      <c r="BM142" s="220" t="s">
        <v>176</v>
      </c>
    </row>
    <row r="143" s="2" customFormat="1" ht="62.7" customHeight="1">
      <c r="A143" s="37"/>
      <c r="B143" s="38"/>
      <c r="C143" s="209" t="s">
        <v>177</v>
      </c>
      <c r="D143" s="209" t="s">
        <v>141</v>
      </c>
      <c r="E143" s="210" t="s">
        <v>178</v>
      </c>
      <c r="F143" s="211" t="s">
        <v>179</v>
      </c>
      <c r="G143" s="212" t="s">
        <v>94</v>
      </c>
      <c r="H143" s="213">
        <v>44.5</v>
      </c>
      <c r="I143" s="214"/>
      <c r="J143" s="215">
        <f>ROUND(I143*H143,2)</f>
        <v>0</v>
      </c>
      <c r="K143" s="211" t="s">
        <v>144</v>
      </c>
      <c r="L143" s="43"/>
      <c r="M143" s="216" t="s">
        <v>1</v>
      </c>
      <c r="N143" s="217" t="s">
        <v>43</v>
      </c>
      <c r="O143" s="90"/>
      <c r="P143" s="218">
        <f>O143*H143</f>
        <v>0</v>
      </c>
      <c r="Q143" s="218">
        <v>0</v>
      </c>
      <c r="R143" s="218">
        <f>Q143*H143</f>
        <v>0</v>
      </c>
      <c r="S143" s="218">
        <v>0</v>
      </c>
      <c r="T143" s="21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0" t="s">
        <v>145</v>
      </c>
      <c r="AT143" s="220" t="s">
        <v>141</v>
      </c>
      <c r="AU143" s="220" t="s">
        <v>82</v>
      </c>
      <c r="AY143" s="16" t="s">
        <v>140</v>
      </c>
      <c r="BE143" s="221">
        <f>IF(N143="základní",J143,0)</f>
        <v>0</v>
      </c>
      <c r="BF143" s="221">
        <f>IF(N143="snížená",J143,0)</f>
        <v>0</v>
      </c>
      <c r="BG143" s="221">
        <f>IF(N143="zákl. přenesená",J143,0)</f>
        <v>0</v>
      </c>
      <c r="BH143" s="221">
        <f>IF(N143="sníž. přenesená",J143,0)</f>
        <v>0</v>
      </c>
      <c r="BI143" s="221">
        <f>IF(N143="nulová",J143,0)</f>
        <v>0</v>
      </c>
      <c r="BJ143" s="16" t="s">
        <v>82</v>
      </c>
      <c r="BK143" s="221">
        <f>ROUND(I143*H143,2)</f>
        <v>0</v>
      </c>
      <c r="BL143" s="16" t="s">
        <v>145</v>
      </c>
      <c r="BM143" s="220" t="s">
        <v>180</v>
      </c>
    </row>
    <row r="144" s="12" customFormat="1">
      <c r="A144" s="12"/>
      <c r="B144" s="222"/>
      <c r="C144" s="223"/>
      <c r="D144" s="224" t="s">
        <v>147</v>
      </c>
      <c r="E144" s="225" t="s">
        <v>1</v>
      </c>
      <c r="F144" s="226" t="s">
        <v>181</v>
      </c>
      <c r="G144" s="223"/>
      <c r="H144" s="225" t="s">
        <v>1</v>
      </c>
      <c r="I144" s="227"/>
      <c r="J144" s="223"/>
      <c r="K144" s="223"/>
      <c r="L144" s="228"/>
      <c r="M144" s="229"/>
      <c r="N144" s="230"/>
      <c r="O144" s="230"/>
      <c r="P144" s="230"/>
      <c r="Q144" s="230"/>
      <c r="R144" s="230"/>
      <c r="S144" s="230"/>
      <c r="T144" s="231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32" t="s">
        <v>147</v>
      </c>
      <c r="AU144" s="232" t="s">
        <v>82</v>
      </c>
      <c r="AV144" s="12" t="s">
        <v>82</v>
      </c>
      <c r="AW144" s="12" t="s">
        <v>33</v>
      </c>
      <c r="AX144" s="12" t="s">
        <v>78</v>
      </c>
      <c r="AY144" s="232" t="s">
        <v>140</v>
      </c>
    </row>
    <row r="145" s="13" customFormat="1">
      <c r="A145" s="13"/>
      <c r="B145" s="233"/>
      <c r="C145" s="234"/>
      <c r="D145" s="224" t="s">
        <v>147</v>
      </c>
      <c r="E145" s="235" t="s">
        <v>1</v>
      </c>
      <c r="F145" s="236" t="s">
        <v>96</v>
      </c>
      <c r="G145" s="234"/>
      <c r="H145" s="237">
        <v>9.8059999999999992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147</v>
      </c>
      <c r="AU145" s="243" t="s">
        <v>82</v>
      </c>
      <c r="AV145" s="13" t="s">
        <v>88</v>
      </c>
      <c r="AW145" s="13" t="s">
        <v>33</v>
      </c>
      <c r="AX145" s="13" t="s">
        <v>78</v>
      </c>
      <c r="AY145" s="243" t="s">
        <v>140</v>
      </c>
    </row>
    <row r="146" s="13" customFormat="1">
      <c r="A146" s="13"/>
      <c r="B146" s="233"/>
      <c r="C146" s="234"/>
      <c r="D146" s="224" t="s">
        <v>147</v>
      </c>
      <c r="E146" s="235" t="s">
        <v>1</v>
      </c>
      <c r="F146" s="236" t="s">
        <v>103</v>
      </c>
      <c r="G146" s="234"/>
      <c r="H146" s="237">
        <v>34.326000000000001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147</v>
      </c>
      <c r="AU146" s="243" t="s">
        <v>82</v>
      </c>
      <c r="AV146" s="13" t="s">
        <v>88</v>
      </c>
      <c r="AW146" s="13" t="s">
        <v>33</v>
      </c>
      <c r="AX146" s="13" t="s">
        <v>78</v>
      </c>
      <c r="AY146" s="243" t="s">
        <v>140</v>
      </c>
    </row>
    <row r="147" s="12" customFormat="1">
      <c r="A147" s="12"/>
      <c r="B147" s="222"/>
      <c r="C147" s="223"/>
      <c r="D147" s="224" t="s">
        <v>147</v>
      </c>
      <c r="E147" s="225" t="s">
        <v>1</v>
      </c>
      <c r="F147" s="226" t="s">
        <v>182</v>
      </c>
      <c r="G147" s="223"/>
      <c r="H147" s="225" t="s">
        <v>1</v>
      </c>
      <c r="I147" s="227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32" t="s">
        <v>147</v>
      </c>
      <c r="AU147" s="232" t="s">
        <v>82</v>
      </c>
      <c r="AV147" s="12" t="s">
        <v>82</v>
      </c>
      <c r="AW147" s="12" t="s">
        <v>33</v>
      </c>
      <c r="AX147" s="12" t="s">
        <v>78</v>
      </c>
      <c r="AY147" s="232" t="s">
        <v>140</v>
      </c>
    </row>
    <row r="148" s="13" customFormat="1">
      <c r="A148" s="13"/>
      <c r="B148" s="233"/>
      <c r="C148" s="234"/>
      <c r="D148" s="224" t="s">
        <v>147</v>
      </c>
      <c r="E148" s="235" t="s">
        <v>1</v>
      </c>
      <c r="F148" s="236" t="s">
        <v>183</v>
      </c>
      <c r="G148" s="234"/>
      <c r="H148" s="237">
        <v>0.36799999999999999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147</v>
      </c>
      <c r="AU148" s="243" t="s">
        <v>82</v>
      </c>
      <c r="AV148" s="13" t="s">
        <v>88</v>
      </c>
      <c r="AW148" s="13" t="s">
        <v>33</v>
      </c>
      <c r="AX148" s="13" t="s">
        <v>78</v>
      </c>
      <c r="AY148" s="243" t="s">
        <v>140</v>
      </c>
    </row>
    <row r="149" s="14" customFormat="1">
      <c r="A149" s="14"/>
      <c r="B149" s="244"/>
      <c r="C149" s="245"/>
      <c r="D149" s="224" t="s">
        <v>147</v>
      </c>
      <c r="E149" s="246" t="s">
        <v>106</v>
      </c>
      <c r="F149" s="247" t="s">
        <v>154</v>
      </c>
      <c r="G149" s="245"/>
      <c r="H149" s="248">
        <v>44.5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147</v>
      </c>
      <c r="AU149" s="254" t="s">
        <v>82</v>
      </c>
      <c r="AV149" s="14" t="s">
        <v>145</v>
      </c>
      <c r="AW149" s="14" t="s">
        <v>33</v>
      </c>
      <c r="AX149" s="14" t="s">
        <v>82</v>
      </c>
      <c r="AY149" s="254" t="s">
        <v>140</v>
      </c>
    </row>
    <row r="150" s="2" customFormat="1" ht="44.25" customHeight="1">
      <c r="A150" s="37"/>
      <c r="B150" s="38"/>
      <c r="C150" s="209" t="s">
        <v>184</v>
      </c>
      <c r="D150" s="209" t="s">
        <v>141</v>
      </c>
      <c r="E150" s="210" t="s">
        <v>185</v>
      </c>
      <c r="F150" s="211" t="s">
        <v>186</v>
      </c>
      <c r="G150" s="212" t="s">
        <v>187</v>
      </c>
      <c r="H150" s="213">
        <v>80.099999999999994</v>
      </c>
      <c r="I150" s="214"/>
      <c r="J150" s="215">
        <f>ROUND(I150*H150,2)</f>
        <v>0</v>
      </c>
      <c r="K150" s="211" t="s">
        <v>144</v>
      </c>
      <c r="L150" s="43"/>
      <c r="M150" s="216" t="s">
        <v>1</v>
      </c>
      <c r="N150" s="217" t="s">
        <v>43</v>
      </c>
      <c r="O150" s="90"/>
      <c r="P150" s="218">
        <f>O150*H150</f>
        <v>0</v>
      </c>
      <c r="Q150" s="218">
        <v>0</v>
      </c>
      <c r="R150" s="218">
        <f>Q150*H150</f>
        <v>0</v>
      </c>
      <c r="S150" s="218">
        <v>0</v>
      </c>
      <c r="T150" s="21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0" t="s">
        <v>145</v>
      </c>
      <c r="AT150" s="220" t="s">
        <v>141</v>
      </c>
      <c r="AU150" s="220" t="s">
        <v>82</v>
      </c>
      <c r="AY150" s="16" t="s">
        <v>140</v>
      </c>
      <c r="BE150" s="221">
        <f>IF(N150="základní",J150,0)</f>
        <v>0</v>
      </c>
      <c r="BF150" s="221">
        <f>IF(N150="snížená",J150,0)</f>
        <v>0</v>
      </c>
      <c r="BG150" s="221">
        <f>IF(N150="zákl. přenesená",J150,0)</f>
        <v>0</v>
      </c>
      <c r="BH150" s="221">
        <f>IF(N150="sníž. přenesená",J150,0)</f>
        <v>0</v>
      </c>
      <c r="BI150" s="221">
        <f>IF(N150="nulová",J150,0)</f>
        <v>0</v>
      </c>
      <c r="BJ150" s="16" t="s">
        <v>82</v>
      </c>
      <c r="BK150" s="221">
        <f>ROUND(I150*H150,2)</f>
        <v>0</v>
      </c>
      <c r="BL150" s="16" t="s">
        <v>145</v>
      </c>
      <c r="BM150" s="220" t="s">
        <v>188</v>
      </c>
    </row>
    <row r="151" s="13" customFormat="1">
      <c r="A151" s="13"/>
      <c r="B151" s="233"/>
      <c r="C151" s="234"/>
      <c r="D151" s="224" t="s">
        <v>147</v>
      </c>
      <c r="E151" s="235" t="s">
        <v>1</v>
      </c>
      <c r="F151" s="236" t="s">
        <v>106</v>
      </c>
      <c r="G151" s="234"/>
      <c r="H151" s="237">
        <v>44.5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147</v>
      </c>
      <c r="AU151" s="243" t="s">
        <v>82</v>
      </c>
      <c r="AV151" s="13" t="s">
        <v>88</v>
      </c>
      <c r="AW151" s="13" t="s">
        <v>33</v>
      </c>
      <c r="AX151" s="13" t="s">
        <v>82</v>
      </c>
      <c r="AY151" s="243" t="s">
        <v>140</v>
      </c>
    </row>
    <row r="152" s="13" customFormat="1">
      <c r="A152" s="13"/>
      <c r="B152" s="233"/>
      <c r="C152" s="234"/>
      <c r="D152" s="224" t="s">
        <v>147</v>
      </c>
      <c r="E152" s="234"/>
      <c r="F152" s="236" t="s">
        <v>189</v>
      </c>
      <c r="G152" s="234"/>
      <c r="H152" s="237">
        <v>80.099999999999994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147</v>
      </c>
      <c r="AU152" s="243" t="s">
        <v>82</v>
      </c>
      <c r="AV152" s="13" t="s">
        <v>88</v>
      </c>
      <c r="AW152" s="13" t="s">
        <v>4</v>
      </c>
      <c r="AX152" s="13" t="s">
        <v>82</v>
      </c>
      <c r="AY152" s="243" t="s">
        <v>140</v>
      </c>
    </row>
    <row r="153" s="2" customFormat="1" ht="44.25" customHeight="1">
      <c r="A153" s="37"/>
      <c r="B153" s="38"/>
      <c r="C153" s="209" t="s">
        <v>190</v>
      </c>
      <c r="D153" s="209" t="s">
        <v>141</v>
      </c>
      <c r="E153" s="210" t="s">
        <v>191</v>
      </c>
      <c r="F153" s="211" t="s">
        <v>192</v>
      </c>
      <c r="G153" s="212" t="s">
        <v>94</v>
      </c>
      <c r="H153" s="213">
        <v>98.634</v>
      </c>
      <c r="I153" s="214"/>
      <c r="J153" s="215">
        <f>ROUND(I153*H153,2)</f>
        <v>0</v>
      </c>
      <c r="K153" s="211" t="s">
        <v>144</v>
      </c>
      <c r="L153" s="43"/>
      <c r="M153" s="216" t="s">
        <v>1</v>
      </c>
      <c r="N153" s="217" t="s">
        <v>43</v>
      </c>
      <c r="O153" s="90"/>
      <c r="P153" s="218">
        <f>O153*H153</f>
        <v>0</v>
      </c>
      <c r="Q153" s="218">
        <v>0</v>
      </c>
      <c r="R153" s="218">
        <f>Q153*H153</f>
        <v>0</v>
      </c>
      <c r="S153" s="218">
        <v>0</v>
      </c>
      <c r="T153" s="21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0" t="s">
        <v>145</v>
      </c>
      <c r="AT153" s="220" t="s">
        <v>141</v>
      </c>
      <c r="AU153" s="220" t="s">
        <v>82</v>
      </c>
      <c r="AY153" s="16" t="s">
        <v>140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16" t="s">
        <v>82</v>
      </c>
      <c r="BK153" s="221">
        <f>ROUND(I153*H153,2)</f>
        <v>0</v>
      </c>
      <c r="BL153" s="16" t="s">
        <v>145</v>
      </c>
      <c r="BM153" s="220" t="s">
        <v>193</v>
      </c>
    </row>
    <row r="154" s="13" customFormat="1">
      <c r="A154" s="13"/>
      <c r="B154" s="233"/>
      <c r="C154" s="234"/>
      <c r="D154" s="224" t="s">
        <v>147</v>
      </c>
      <c r="E154" s="235" t="s">
        <v>1</v>
      </c>
      <c r="F154" s="236" t="s">
        <v>92</v>
      </c>
      <c r="G154" s="234"/>
      <c r="H154" s="237">
        <v>31.75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147</v>
      </c>
      <c r="AU154" s="243" t="s">
        <v>82</v>
      </c>
      <c r="AV154" s="13" t="s">
        <v>88</v>
      </c>
      <c r="AW154" s="13" t="s">
        <v>33</v>
      </c>
      <c r="AX154" s="13" t="s">
        <v>78</v>
      </c>
      <c r="AY154" s="243" t="s">
        <v>140</v>
      </c>
    </row>
    <row r="155" s="13" customFormat="1">
      <c r="A155" s="13"/>
      <c r="B155" s="233"/>
      <c r="C155" s="234"/>
      <c r="D155" s="224" t="s">
        <v>147</v>
      </c>
      <c r="E155" s="235" t="s">
        <v>1</v>
      </c>
      <c r="F155" s="236" t="s">
        <v>100</v>
      </c>
      <c r="G155" s="234"/>
      <c r="H155" s="237">
        <v>33.414999999999999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147</v>
      </c>
      <c r="AU155" s="243" t="s">
        <v>82</v>
      </c>
      <c r="AV155" s="13" t="s">
        <v>88</v>
      </c>
      <c r="AW155" s="13" t="s">
        <v>33</v>
      </c>
      <c r="AX155" s="13" t="s">
        <v>78</v>
      </c>
      <c r="AY155" s="243" t="s">
        <v>140</v>
      </c>
    </row>
    <row r="156" s="13" customFormat="1">
      <c r="A156" s="13"/>
      <c r="B156" s="233"/>
      <c r="C156" s="234"/>
      <c r="D156" s="224" t="s">
        <v>147</v>
      </c>
      <c r="E156" s="235" t="s">
        <v>1</v>
      </c>
      <c r="F156" s="236" t="s">
        <v>109</v>
      </c>
      <c r="G156" s="234"/>
      <c r="H156" s="237">
        <v>77.968999999999994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147</v>
      </c>
      <c r="AU156" s="243" t="s">
        <v>82</v>
      </c>
      <c r="AV156" s="13" t="s">
        <v>88</v>
      </c>
      <c r="AW156" s="13" t="s">
        <v>33</v>
      </c>
      <c r="AX156" s="13" t="s">
        <v>78</v>
      </c>
      <c r="AY156" s="243" t="s">
        <v>140</v>
      </c>
    </row>
    <row r="157" s="12" customFormat="1">
      <c r="A157" s="12"/>
      <c r="B157" s="222"/>
      <c r="C157" s="223"/>
      <c r="D157" s="224" t="s">
        <v>147</v>
      </c>
      <c r="E157" s="225" t="s">
        <v>1</v>
      </c>
      <c r="F157" s="226" t="s">
        <v>194</v>
      </c>
      <c r="G157" s="223"/>
      <c r="H157" s="225" t="s">
        <v>1</v>
      </c>
      <c r="I157" s="227"/>
      <c r="J157" s="223"/>
      <c r="K157" s="223"/>
      <c r="L157" s="228"/>
      <c r="M157" s="229"/>
      <c r="N157" s="230"/>
      <c r="O157" s="230"/>
      <c r="P157" s="230"/>
      <c r="Q157" s="230"/>
      <c r="R157" s="230"/>
      <c r="S157" s="230"/>
      <c r="T157" s="231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32" t="s">
        <v>147</v>
      </c>
      <c r="AU157" s="232" t="s">
        <v>82</v>
      </c>
      <c r="AV157" s="12" t="s">
        <v>82</v>
      </c>
      <c r="AW157" s="12" t="s">
        <v>33</v>
      </c>
      <c r="AX157" s="12" t="s">
        <v>78</v>
      </c>
      <c r="AY157" s="232" t="s">
        <v>140</v>
      </c>
    </row>
    <row r="158" s="12" customFormat="1">
      <c r="A158" s="12"/>
      <c r="B158" s="222"/>
      <c r="C158" s="223"/>
      <c r="D158" s="224" t="s">
        <v>147</v>
      </c>
      <c r="E158" s="225" t="s">
        <v>1</v>
      </c>
      <c r="F158" s="226" t="s">
        <v>195</v>
      </c>
      <c r="G158" s="223"/>
      <c r="H158" s="225" t="s">
        <v>1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32" t="s">
        <v>147</v>
      </c>
      <c r="AU158" s="232" t="s">
        <v>82</v>
      </c>
      <c r="AV158" s="12" t="s">
        <v>82</v>
      </c>
      <c r="AW158" s="12" t="s">
        <v>33</v>
      </c>
      <c r="AX158" s="12" t="s">
        <v>78</v>
      </c>
      <c r="AY158" s="232" t="s">
        <v>140</v>
      </c>
    </row>
    <row r="159" s="13" customFormat="1">
      <c r="A159" s="13"/>
      <c r="B159" s="233"/>
      <c r="C159" s="234"/>
      <c r="D159" s="224" t="s">
        <v>147</v>
      </c>
      <c r="E159" s="235" t="s">
        <v>1</v>
      </c>
      <c r="F159" s="236" t="s">
        <v>196</v>
      </c>
      <c r="G159" s="234"/>
      <c r="H159" s="237">
        <v>-0.36799999999999999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147</v>
      </c>
      <c r="AU159" s="243" t="s">
        <v>82</v>
      </c>
      <c r="AV159" s="13" t="s">
        <v>88</v>
      </c>
      <c r="AW159" s="13" t="s">
        <v>33</v>
      </c>
      <c r="AX159" s="13" t="s">
        <v>78</v>
      </c>
      <c r="AY159" s="243" t="s">
        <v>140</v>
      </c>
    </row>
    <row r="160" s="13" customFormat="1">
      <c r="A160" s="13"/>
      <c r="B160" s="233"/>
      <c r="C160" s="234"/>
      <c r="D160" s="224" t="s">
        <v>147</v>
      </c>
      <c r="E160" s="235" t="s">
        <v>1</v>
      </c>
      <c r="F160" s="236" t="s">
        <v>197</v>
      </c>
      <c r="G160" s="234"/>
      <c r="H160" s="237">
        <v>-9.8059999999999992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147</v>
      </c>
      <c r="AU160" s="243" t="s">
        <v>82</v>
      </c>
      <c r="AV160" s="13" t="s">
        <v>88</v>
      </c>
      <c r="AW160" s="13" t="s">
        <v>33</v>
      </c>
      <c r="AX160" s="13" t="s">
        <v>78</v>
      </c>
      <c r="AY160" s="243" t="s">
        <v>140</v>
      </c>
    </row>
    <row r="161" s="13" customFormat="1">
      <c r="A161" s="13"/>
      <c r="B161" s="233"/>
      <c r="C161" s="234"/>
      <c r="D161" s="224" t="s">
        <v>147</v>
      </c>
      <c r="E161" s="235" t="s">
        <v>1</v>
      </c>
      <c r="F161" s="236" t="s">
        <v>198</v>
      </c>
      <c r="G161" s="234"/>
      <c r="H161" s="237">
        <v>-34.326000000000001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147</v>
      </c>
      <c r="AU161" s="243" t="s">
        <v>82</v>
      </c>
      <c r="AV161" s="13" t="s">
        <v>88</v>
      </c>
      <c r="AW161" s="13" t="s">
        <v>33</v>
      </c>
      <c r="AX161" s="13" t="s">
        <v>78</v>
      </c>
      <c r="AY161" s="243" t="s">
        <v>140</v>
      </c>
    </row>
    <row r="162" s="14" customFormat="1">
      <c r="A162" s="14"/>
      <c r="B162" s="244"/>
      <c r="C162" s="245"/>
      <c r="D162" s="224" t="s">
        <v>147</v>
      </c>
      <c r="E162" s="246" t="s">
        <v>1</v>
      </c>
      <c r="F162" s="247" t="s">
        <v>154</v>
      </c>
      <c r="G162" s="245"/>
      <c r="H162" s="248">
        <v>98.634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147</v>
      </c>
      <c r="AU162" s="254" t="s">
        <v>82</v>
      </c>
      <c r="AV162" s="14" t="s">
        <v>145</v>
      </c>
      <c r="AW162" s="14" t="s">
        <v>33</v>
      </c>
      <c r="AX162" s="14" t="s">
        <v>82</v>
      </c>
      <c r="AY162" s="254" t="s">
        <v>140</v>
      </c>
    </row>
    <row r="163" s="2" customFormat="1" ht="66.75" customHeight="1">
      <c r="A163" s="37"/>
      <c r="B163" s="38"/>
      <c r="C163" s="209" t="s">
        <v>199</v>
      </c>
      <c r="D163" s="209" t="s">
        <v>141</v>
      </c>
      <c r="E163" s="210" t="s">
        <v>200</v>
      </c>
      <c r="F163" s="211" t="s">
        <v>201</v>
      </c>
      <c r="G163" s="212" t="s">
        <v>94</v>
      </c>
      <c r="H163" s="213">
        <v>34.326000000000001</v>
      </c>
      <c r="I163" s="214"/>
      <c r="J163" s="215">
        <f>ROUND(I163*H163,2)</f>
        <v>0</v>
      </c>
      <c r="K163" s="211" t="s">
        <v>144</v>
      </c>
      <c r="L163" s="43"/>
      <c r="M163" s="216" t="s">
        <v>1</v>
      </c>
      <c r="N163" s="217" t="s">
        <v>43</v>
      </c>
      <c r="O163" s="90"/>
      <c r="P163" s="218">
        <f>O163*H163</f>
        <v>0</v>
      </c>
      <c r="Q163" s="218">
        <v>0</v>
      </c>
      <c r="R163" s="218">
        <f>Q163*H163</f>
        <v>0</v>
      </c>
      <c r="S163" s="218">
        <v>0</v>
      </c>
      <c r="T163" s="21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0" t="s">
        <v>145</v>
      </c>
      <c r="AT163" s="220" t="s">
        <v>141</v>
      </c>
      <c r="AU163" s="220" t="s">
        <v>82</v>
      </c>
      <c r="AY163" s="16" t="s">
        <v>140</v>
      </c>
      <c r="BE163" s="221">
        <f>IF(N163="základní",J163,0)</f>
        <v>0</v>
      </c>
      <c r="BF163" s="221">
        <f>IF(N163="snížená",J163,0)</f>
        <v>0</v>
      </c>
      <c r="BG163" s="221">
        <f>IF(N163="zákl. přenesená",J163,0)</f>
        <v>0</v>
      </c>
      <c r="BH163" s="221">
        <f>IF(N163="sníž. přenesená",J163,0)</f>
        <v>0</v>
      </c>
      <c r="BI163" s="221">
        <f>IF(N163="nulová",J163,0)</f>
        <v>0</v>
      </c>
      <c r="BJ163" s="16" t="s">
        <v>82</v>
      </c>
      <c r="BK163" s="221">
        <f>ROUND(I163*H163,2)</f>
        <v>0</v>
      </c>
      <c r="BL163" s="16" t="s">
        <v>145</v>
      </c>
      <c r="BM163" s="220" t="s">
        <v>202</v>
      </c>
    </row>
    <row r="164" s="13" customFormat="1">
      <c r="A164" s="13"/>
      <c r="B164" s="233"/>
      <c r="C164" s="234"/>
      <c r="D164" s="224" t="s">
        <v>147</v>
      </c>
      <c r="E164" s="235" t="s">
        <v>103</v>
      </c>
      <c r="F164" s="236" t="s">
        <v>203</v>
      </c>
      <c r="G164" s="234"/>
      <c r="H164" s="237">
        <v>34.326000000000001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147</v>
      </c>
      <c r="AU164" s="243" t="s">
        <v>82</v>
      </c>
      <c r="AV164" s="13" t="s">
        <v>88</v>
      </c>
      <c r="AW164" s="13" t="s">
        <v>33</v>
      </c>
      <c r="AX164" s="13" t="s">
        <v>82</v>
      </c>
      <c r="AY164" s="243" t="s">
        <v>140</v>
      </c>
    </row>
    <row r="165" s="2" customFormat="1" ht="16.5" customHeight="1">
      <c r="A165" s="37"/>
      <c r="B165" s="38"/>
      <c r="C165" s="255" t="s">
        <v>204</v>
      </c>
      <c r="D165" s="255" t="s">
        <v>205</v>
      </c>
      <c r="E165" s="256" t="s">
        <v>206</v>
      </c>
      <c r="F165" s="257" t="s">
        <v>207</v>
      </c>
      <c r="G165" s="258" t="s">
        <v>187</v>
      </c>
      <c r="H165" s="259">
        <v>68.652000000000001</v>
      </c>
      <c r="I165" s="260"/>
      <c r="J165" s="261">
        <f>ROUND(I165*H165,2)</f>
        <v>0</v>
      </c>
      <c r="K165" s="257" t="s">
        <v>144</v>
      </c>
      <c r="L165" s="262"/>
      <c r="M165" s="263" t="s">
        <v>1</v>
      </c>
      <c r="N165" s="264" t="s">
        <v>43</v>
      </c>
      <c r="O165" s="90"/>
      <c r="P165" s="218">
        <f>O165*H165</f>
        <v>0</v>
      </c>
      <c r="Q165" s="218">
        <v>0</v>
      </c>
      <c r="R165" s="218">
        <f>Q165*H165</f>
        <v>0</v>
      </c>
      <c r="S165" s="218">
        <v>0</v>
      </c>
      <c r="T165" s="21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0" t="s">
        <v>184</v>
      </c>
      <c r="AT165" s="220" t="s">
        <v>205</v>
      </c>
      <c r="AU165" s="220" t="s">
        <v>82</v>
      </c>
      <c r="AY165" s="16" t="s">
        <v>140</v>
      </c>
      <c r="BE165" s="221">
        <f>IF(N165="základní",J165,0)</f>
        <v>0</v>
      </c>
      <c r="BF165" s="221">
        <f>IF(N165="snížená",J165,0)</f>
        <v>0</v>
      </c>
      <c r="BG165" s="221">
        <f>IF(N165="zákl. přenesená",J165,0)</f>
        <v>0</v>
      </c>
      <c r="BH165" s="221">
        <f>IF(N165="sníž. přenesená",J165,0)</f>
        <v>0</v>
      </c>
      <c r="BI165" s="221">
        <f>IF(N165="nulová",J165,0)</f>
        <v>0</v>
      </c>
      <c r="BJ165" s="16" t="s">
        <v>82</v>
      </c>
      <c r="BK165" s="221">
        <f>ROUND(I165*H165,2)</f>
        <v>0</v>
      </c>
      <c r="BL165" s="16" t="s">
        <v>145</v>
      </c>
      <c r="BM165" s="220" t="s">
        <v>208</v>
      </c>
    </row>
    <row r="166" s="13" customFormat="1">
      <c r="A166" s="13"/>
      <c r="B166" s="233"/>
      <c r="C166" s="234"/>
      <c r="D166" s="224" t="s">
        <v>147</v>
      </c>
      <c r="E166" s="235" t="s">
        <v>1</v>
      </c>
      <c r="F166" s="236" t="s">
        <v>103</v>
      </c>
      <c r="G166" s="234"/>
      <c r="H166" s="237">
        <v>34.326000000000001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147</v>
      </c>
      <c r="AU166" s="243" t="s">
        <v>82</v>
      </c>
      <c r="AV166" s="13" t="s">
        <v>88</v>
      </c>
      <c r="AW166" s="13" t="s">
        <v>33</v>
      </c>
      <c r="AX166" s="13" t="s">
        <v>82</v>
      </c>
      <c r="AY166" s="243" t="s">
        <v>140</v>
      </c>
    </row>
    <row r="167" s="13" customFormat="1">
      <c r="A167" s="13"/>
      <c r="B167" s="233"/>
      <c r="C167" s="234"/>
      <c r="D167" s="224" t="s">
        <v>147</v>
      </c>
      <c r="E167" s="234"/>
      <c r="F167" s="236" t="s">
        <v>209</v>
      </c>
      <c r="G167" s="234"/>
      <c r="H167" s="237">
        <v>68.652000000000001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147</v>
      </c>
      <c r="AU167" s="243" t="s">
        <v>82</v>
      </c>
      <c r="AV167" s="13" t="s">
        <v>88</v>
      </c>
      <c r="AW167" s="13" t="s">
        <v>4</v>
      </c>
      <c r="AX167" s="13" t="s">
        <v>82</v>
      </c>
      <c r="AY167" s="243" t="s">
        <v>140</v>
      </c>
    </row>
    <row r="168" s="2" customFormat="1" ht="37.8" customHeight="1">
      <c r="A168" s="37"/>
      <c r="B168" s="38"/>
      <c r="C168" s="209" t="s">
        <v>210</v>
      </c>
      <c r="D168" s="209" t="s">
        <v>141</v>
      </c>
      <c r="E168" s="210" t="s">
        <v>211</v>
      </c>
      <c r="F168" s="211" t="s">
        <v>212</v>
      </c>
      <c r="G168" s="212" t="s">
        <v>213</v>
      </c>
      <c r="H168" s="213">
        <v>200</v>
      </c>
      <c r="I168" s="214"/>
      <c r="J168" s="215">
        <f>ROUND(I168*H168,2)</f>
        <v>0</v>
      </c>
      <c r="K168" s="211" t="s">
        <v>144</v>
      </c>
      <c r="L168" s="43"/>
      <c r="M168" s="216" t="s">
        <v>1</v>
      </c>
      <c r="N168" s="217" t="s">
        <v>43</v>
      </c>
      <c r="O168" s="90"/>
      <c r="P168" s="218">
        <f>O168*H168</f>
        <v>0</v>
      </c>
      <c r="Q168" s="218">
        <v>0</v>
      </c>
      <c r="R168" s="218">
        <f>Q168*H168</f>
        <v>0</v>
      </c>
      <c r="S168" s="218">
        <v>0</v>
      </c>
      <c r="T168" s="21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0" t="s">
        <v>145</v>
      </c>
      <c r="AT168" s="220" t="s">
        <v>141</v>
      </c>
      <c r="AU168" s="220" t="s">
        <v>82</v>
      </c>
      <c r="AY168" s="16" t="s">
        <v>140</v>
      </c>
      <c r="BE168" s="221">
        <f>IF(N168="základní",J168,0)</f>
        <v>0</v>
      </c>
      <c r="BF168" s="221">
        <f>IF(N168="snížená",J168,0)</f>
        <v>0</v>
      </c>
      <c r="BG168" s="221">
        <f>IF(N168="zákl. přenesená",J168,0)</f>
        <v>0</v>
      </c>
      <c r="BH168" s="221">
        <f>IF(N168="sníž. přenesená",J168,0)</f>
        <v>0</v>
      </c>
      <c r="BI168" s="221">
        <f>IF(N168="nulová",J168,0)</f>
        <v>0</v>
      </c>
      <c r="BJ168" s="16" t="s">
        <v>82</v>
      </c>
      <c r="BK168" s="221">
        <f>ROUND(I168*H168,2)</f>
        <v>0</v>
      </c>
      <c r="BL168" s="16" t="s">
        <v>145</v>
      </c>
      <c r="BM168" s="220" t="s">
        <v>214</v>
      </c>
    </row>
    <row r="169" s="2" customFormat="1" ht="16.5" customHeight="1">
      <c r="A169" s="37"/>
      <c r="B169" s="38"/>
      <c r="C169" s="255" t="s">
        <v>215</v>
      </c>
      <c r="D169" s="255" t="s">
        <v>205</v>
      </c>
      <c r="E169" s="256" t="s">
        <v>216</v>
      </c>
      <c r="F169" s="257" t="s">
        <v>217</v>
      </c>
      <c r="G169" s="258" t="s">
        <v>218</v>
      </c>
      <c r="H169" s="259">
        <v>4</v>
      </c>
      <c r="I169" s="260"/>
      <c r="J169" s="261">
        <f>ROUND(I169*H169,2)</f>
        <v>0</v>
      </c>
      <c r="K169" s="257" t="s">
        <v>144</v>
      </c>
      <c r="L169" s="262"/>
      <c r="M169" s="263" t="s">
        <v>1</v>
      </c>
      <c r="N169" s="264" t="s">
        <v>43</v>
      </c>
      <c r="O169" s="90"/>
      <c r="P169" s="218">
        <f>O169*H169</f>
        <v>0</v>
      </c>
      <c r="Q169" s="218">
        <v>0.001</v>
      </c>
      <c r="R169" s="218">
        <f>Q169*H169</f>
        <v>0.0040000000000000001</v>
      </c>
      <c r="S169" s="218">
        <v>0</v>
      </c>
      <c r="T169" s="21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0" t="s">
        <v>184</v>
      </c>
      <c r="AT169" s="220" t="s">
        <v>205</v>
      </c>
      <c r="AU169" s="220" t="s">
        <v>82</v>
      </c>
      <c r="AY169" s="16" t="s">
        <v>140</v>
      </c>
      <c r="BE169" s="221">
        <f>IF(N169="základní",J169,0)</f>
        <v>0</v>
      </c>
      <c r="BF169" s="221">
        <f>IF(N169="snížená",J169,0)</f>
        <v>0</v>
      </c>
      <c r="BG169" s="221">
        <f>IF(N169="zákl. přenesená",J169,0)</f>
        <v>0</v>
      </c>
      <c r="BH169" s="221">
        <f>IF(N169="sníž. přenesená",J169,0)</f>
        <v>0</v>
      </c>
      <c r="BI169" s="221">
        <f>IF(N169="nulová",J169,0)</f>
        <v>0</v>
      </c>
      <c r="BJ169" s="16" t="s">
        <v>82</v>
      </c>
      <c r="BK169" s="221">
        <f>ROUND(I169*H169,2)</f>
        <v>0</v>
      </c>
      <c r="BL169" s="16" t="s">
        <v>145</v>
      </c>
      <c r="BM169" s="220" t="s">
        <v>219</v>
      </c>
    </row>
    <row r="170" s="13" customFormat="1">
      <c r="A170" s="13"/>
      <c r="B170" s="233"/>
      <c r="C170" s="234"/>
      <c r="D170" s="224" t="s">
        <v>147</v>
      </c>
      <c r="E170" s="234"/>
      <c r="F170" s="236" t="s">
        <v>220</v>
      </c>
      <c r="G170" s="234"/>
      <c r="H170" s="237">
        <v>4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147</v>
      </c>
      <c r="AU170" s="243" t="s">
        <v>82</v>
      </c>
      <c r="AV170" s="13" t="s">
        <v>88</v>
      </c>
      <c r="AW170" s="13" t="s">
        <v>4</v>
      </c>
      <c r="AX170" s="13" t="s">
        <v>82</v>
      </c>
      <c r="AY170" s="243" t="s">
        <v>140</v>
      </c>
    </row>
    <row r="171" s="11" customFormat="1" ht="25.92" customHeight="1">
      <c r="A171" s="11"/>
      <c r="B171" s="195"/>
      <c r="C171" s="196"/>
      <c r="D171" s="197" t="s">
        <v>77</v>
      </c>
      <c r="E171" s="198" t="s">
        <v>88</v>
      </c>
      <c r="F171" s="198" t="s">
        <v>221</v>
      </c>
      <c r="G171" s="196"/>
      <c r="H171" s="196"/>
      <c r="I171" s="199"/>
      <c r="J171" s="200">
        <f>BK171</f>
        <v>0</v>
      </c>
      <c r="K171" s="196"/>
      <c r="L171" s="201"/>
      <c r="M171" s="202"/>
      <c r="N171" s="203"/>
      <c r="O171" s="203"/>
      <c r="P171" s="204">
        <f>P172</f>
        <v>0</v>
      </c>
      <c r="Q171" s="203"/>
      <c r="R171" s="204">
        <f>R172</f>
        <v>0.01295</v>
      </c>
      <c r="S171" s="203"/>
      <c r="T171" s="205">
        <f>T172</f>
        <v>0</v>
      </c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R171" s="206" t="s">
        <v>82</v>
      </c>
      <c r="AT171" s="207" t="s">
        <v>77</v>
      </c>
      <c r="AU171" s="207" t="s">
        <v>78</v>
      </c>
      <c r="AY171" s="206" t="s">
        <v>140</v>
      </c>
      <c r="BK171" s="208">
        <f>BK172</f>
        <v>0</v>
      </c>
    </row>
    <row r="172" s="2" customFormat="1" ht="24.15" customHeight="1">
      <c r="A172" s="37"/>
      <c r="B172" s="38"/>
      <c r="C172" s="209" t="s">
        <v>222</v>
      </c>
      <c r="D172" s="209" t="s">
        <v>141</v>
      </c>
      <c r="E172" s="210" t="s">
        <v>223</v>
      </c>
      <c r="F172" s="211" t="s">
        <v>224</v>
      </c>
      <c r="G172" s="212" t="s">
        <v>225</v>
      </c>
      <c r="H172" s="213">
        <v>7</v>
      </c>
      <c r="I172" s="214"/>
      <c r="J172" s="215">
        <f>ROUND(I172*H172,2)</f>
        <v>0</v>
      </c>
      <c r="K172" s="211" t="s">
        <v>144</v>
      </c>
      <c r="L172" s="43"/>
      <c r="M172" s="216" t="s">
        <v>1</v>
      </c>
      <c r="N172" s="217" t="s">
        <v>43</v>
      </c>
      <c r="O172" s="90"/>
      <c r="P172" s="218">
        <f>O172*H172</f>
        <v>0</v>
      </c>
      <c r="Q172" s="218">
        <v>0.0018500000000000001</v>
      </c>
      <c r="R172" s="218">
        <f>Q172*H172</f>
        <v>0.01295</v>
      </c>
      <c r="S172" s="218">
        <v>0</v>
      </c>
      <c r="T172" s="21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0" t="s">
        <v>145</v>
      </c>
      <c r="AT172" s="220" t="s">
        <v>141</v>
      </c>
      <c r="AU172" s="220" t="s">
        <v>82</v>
      </c>
      <c r="AY172" s="16" t="s">
        <v>140</v>
      </c>
      <c r="BE172" s="221">
        <f>IF(N172="základní",J172,0)</f>
        <v>0</v>
      </c>
      <c r="BF172" s="221">
        <f>IF(N172="snížená",J172,0)</f>
        <v>0</v>
      </c>
      <c r="BG172" s="221">
        <f>IF(N172="zákl. přenesená",J172,0)</f>
        <v>0</v>
      </c>
      <c r="BH172" s="221">
        <f>IF(N172="sníž. přenesená",J172,0)</f>
        <v>0</v>
      </c>
      <c r="BI172" s="221">
        <f>IF(N172="nulová",J172,0)</f>
        <v>0</v>
      </c>
      <c r="BJ172" s="16" t="s">
        <v>82</v>
      </c>
      <c r="BK172" s="221">
        <f>ROUND(I172*H172,2)</f>
        <v>0</v>
      </c>
      <c r="BL172" s="16" t="s">
        <v>145</v>
      </c>
      <c r="BM172" s="220" t="s">
        <v>226</v>
      </c>
    </row>
    <row r="173" s="11" customFormat="1" ht="25.92" customHeight="1">
      <c r="A173" s="11"/>
      <c r="B173" s="195"/>
      <c r="C173" s="196"/>
      <c r="D173" s="197" t="s">
        <v>77</v>
      </c>
      <c r="E173" s="198" t="s">
        <v>159</v>
      </c>
      <c r="F173" s="198" t="s">
        <v>227</v>
      </c>
      <c r="G173" s="196"/>
      <c r="H173" s="196"/>
      <c r="I173" s="199"/>
      <c r="J173" s="200">
        <f>BK173</f>
        <v>0</v>
      </c>
      <c r="K173" s="196"/>
      <c r="L173" s="201"/>
      <c r="M173" s="202"/>
      <c r="N173" s="203"/>
      <c r="O173" s="203"/>
      <c r="P173" s="204">
        <f>SUM(P174:P182)</f>
        <v>0</v>
      </c>
      <c r="Q173" s="203"/>
      <c r="R173" s="204">
        <f>SUM(R174:R182)</f>
        <v>0.073135999999999993</v>
      </c>
      <c r="S173" s="203"/>
      <c r="T173" s="205">
        <f>SUM(T174:T182)</f>
        <v>0</v>
      </c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R173" s="206" t="s">
        <v>82</v>
      </c>
      <c r="AT173" s="207" t="s">
        <v>77</v>
      </c>
      <c r="AU173" s="207" t="s">
        <v>78</v>
      </c>
      <c r="AY173" s="206" t="s">
        <v>140</v>
      </c>
      <c r="BK173" s="208">
        <f>SUM(BK174:BK182)</f>
        <v>0</v>
      </c>
    </row>
    <row r="174" s="2" customFormat="1" ht="33" customHeight="1">
      <c r="A174" s="37"/>
      <c r="B174" s="38"/>
      <c r="C174" s="209" t="s">
        <v>8</v>
      </c>
      <c r="D174" s="209" t="s">
        <v>141</v>
      </c>
      <c r="E174" s="210" t="s">
        <v>228</v>
      </c>
      <c r="F174" s="211" t="s">
        <v>229</v>
      </c>
      <c r="G174" s="212" t="s">
        <v>225</v>
      </c>
      <c r="H174" s="213">
        <v>7</v>
      </c>
      <c r="I174" s="214"/>
      <c r="J174" s="215">
        <f>ROUND(I174*H174,2)</f>
        <v>0</v>
      </c>
      <c r="K174" s="211" t="s">
        <v>144</v>
      </c>
      <c r="L174" s="43"/>
      <c r="M174" s="216" t="s">
        <v>1</v>
      </c>
      <c r="N174" s="217" t="s">
        <v>43</v>
      </c>
      <c r="O174" s="90"/>
      <c r="P174" s="218">
        <f>O174*H174</f>
        <v>0</v>
      </c>
      <c r="Q174" s="218">
        <v>0.001</v>
      </c>
      <c r="R174" s="218">
        <f>Q174*H174</f>
        <v>0.0070000000000000001</v>
      </c>
      <c r="S174" s="218">
        <v>0</v>
      </c>
      <c r="T174" s="21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0" t="s">
        <v>145</v>
      </c>
      <c r="AT174" s="220" t="s">
        <v>141</v>
      </c>
      <c r="AU174" s="220" t="s">
        <v>82</v>
      </c>
      <c r="AY174" s="16" t="s">
        <v>140</v>
      </c>
      <c r="BE174" s="221">
        <f>IF(N174="základní",J174,0)</f>
        <v>0</v>
      </c>
      <c r="BF174" s="221">
        <f>IF(N174="snížená",J174,0)</f>
        <v>0</v>
      </c>
      <c r="BG174" s="221">
        <f>IF(N174="zákl. přenesená",J174,0)</f>
        <v>0</v>
      </c>
      <c r="BH174" s="221">
        <f>IF(N174="sníž. přenesená",J174,0)</f>
        <v>0</v>
      </c>
      <c r="BI174" s="221">
        <f>IF(N174="nulová",J174,0)</f>
        <v>0</v>
      </c>
      <c r="BJ174" s="16" t="s">
        <v>82</v>
      </c>
      <c r="BK174" s="221">
        <f>ROUND(I174*H174,2)</f>
        <v>0</v>
      </c>
      <c r="BL174" s="16" t="s">
        <v>145</v>
      </c>
      <c r="BM174" s="220" t="s">
        <v>230</v>
      </c>
    </row>
    <row r="175" s="2" customFormat="1" ht="24.15" customHeight="1">
      <c r="A175" s="37"/>
      <c r="B175" s="38"/>
      <c r="C175" s="255" t="s">
        <v>231</v>
      </c>
      <c r="D175" s="255" t="s">
        <v>205</v>
      </c>
      <c r="E175" s="256" t="s">
        <v>232</v>
      </c>
      <c r="F175" s="257" t="s">
        <v>233</v>
      </c>
      <c r="G175" s="258" t="s">
        <v>225</v>
      </c>
      <c r="H175" s="259">
        <v>7</v>
      </c>
      <c r="I175" s="260"/>
      <c r="J175" s="261">
        <f>ROUND(I175*H175,2)</f>
        <v>0</v>
      </c>
      <c r="K175" s="257" t="s">
        <v>144</v>
      </c>
      <c r="L175" s="262"/>
      <c r="M175" s="263" t="s">
        <v>1</v>
      </c>
      <c r="N175" s="264" t="s">
        <v>43</v>
      </c>
      <c r="O175" s="90"/>
      <c r="P175" s="218">
        <f>O175*H175</f>
        <v>0</v>
      </c>
      <c r="Q175" s="218">
        <v>0.0033999999999999998</v>
      </c>
      <c r="R175" s="218">
        <f>Q175*H175</f>
        <v>0.023799999999999998</v>
      </c>
      <c r="S175" s="218">
        <v>0</v>
      </c>
      <c r="T175" s="21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0" t="s">
        <v>184</v>
      </c>
      <c r="AT175" s="220" t="s">
        <v>205</v>
      </c>
      <c r="AU175" s="220" t="s">
        <v>82</v>
      </c>
      <c r="AY175" s="16" t="s">
        <v>140</v>
      </c>
      <c r="BE175" s="221">
        <f>IF(N175="základní",J175,0)</f>
        <v>0</v>
      </c>
      <c r="BF175" s="221">
        <f>IF(N175="snížená",J175,0)</f>
        <v>0</v>
      </c>
      <c r="BG175" s="221">
        <f>IF(N175="zákl. přenesená",J175,0)</f>
        <v>0</v>
      </c>
      <c r="BH175" s="221">
        <f>IF(N175="sníž. přenesená",J175,0)</f>
        <v>0</v>
      </c>
      <c r="BI175" s="221">
        <f>IF(N175="nulová",J175,0)</f>
        <v>0</v>
      </c>
      <c r="BJ175" s="16" t="s">
        <v>82</v>
      </c>
      <c r="BK175" s="221">
        <f>ROUND(I175*H175,2)</f>
        <v>0</v>
      </c>
      <c r="BL175" s="16" t="s">
        <v>145</v>
      </c>
      <c r="BM175" s="220" t="s">
        <v>234</v>
      </c>
    </row>
    <row r="176" s="2" customFormat="1" ht="24.15" customHeight="1">
      <c r="A176" s="37"/>
      <c r="B176" s="38"/>
      <c r="C176" s="209" t="s">
        <v>235</v>
      </c>
      <c r="D176" s="209" t="s">
        <v>141</v>
      </c>
      <c r="E176" s="210" t="s">
        <v>236</v>
      </c>
      <c r="F176" s="211" t="s">
        <v>237</v>
      </c>
      <c r="G176" s="212" t="s">
        <v>175</v>
      </c>
      <c r="H176" s="213">
        <v>21</v>
      </c>
      <c r="I176" s="214"/>
      <c r="J176" s="215">
        <f>ROUND(I176*H176,2)</f>
        <v>0</v>
      </c>
      <c r="K176" s="211" t="s">
        <v>144</v>
      </c>
      <c r="L176" s="43"/>
      <c r="M176" s="216" t="s">
        <v>1</v>
      </c>
      <c r="N176" s="217" t="s">
        <v>43</v>
      </c>
      <c r="O176" s="90"/>
      <c r="P176" s="218">
        <f>O176*H176</f>
        <v>0</v>
      </c>
      <c r="Q176" s="218">
        <v>0</v>
      </c>
      <c r="R176" s="218">
        <f>Q176*H176</f>
        <v>0</v>
      </c>
      <c r="S176" s="218">
        <v>0</v>
      </c>
      <c r="T176" s="21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0" t="s">
        <v>145</v>
      </c>
      <c r="AT176" s="220" t="s">
        <v>141</v>
      </c>
      <c r="AU176" s="220" t="s">
        <v>82</v>
      </c>
      <c r="AY176" s="16" t="s">
        <v>140</v>
      </c>
      <c r="BE176" s="221">
        <f>IF(N176="základní",J176,0)</f>
        <v>0</v>
      </c>
      <c r="BF176" s="221">
        <f>IF(N176="snížená",J176,0)</f>
        <v>0</v>
      </c>
      <c r="BG176" s="221">
        <f>IF(N176="zákl. přenesená",J176,0)</f>
        <v>0</v>
      </c>
      <c r="BH176" s="221">
        <f>IF(N176="sníž. přenesená",J176,0)</f>
        <v>0</v>
      </c>
      <c r="BI176" s="221">
        <f>IF(N176="nulová",J176,0)</f>
        <v>0</v>
      </c>
      <c r="BJ176" s="16" t="s">
        <v>82</v>
      </c>
      <c r="BK176" s="221">
        <f>ROUND(I176*H176,2)</f>
        <v>0</v>
      </c>
      <c r="BL176" s="16" t="s">
        <v>145</v>
      </c>
      <c r="BM176" s="220" t="s">
        <v>238</v>
      </c>
    </row>
    <row r="177" s="2" customFormat="1" ht="24.15" customHeight="1">
      <c r="A177" s="37"/>
      <c r="B177" s="38"/>
      <c r="C177" s="255" t="s">
        <v>239</v>
      </c>
      <c r="D177" s="255" t="s">
        <v>205</v>
      </c>
      <c r="E177" s="256" t="s">
        <v>240</v>
      </c>
      <c r="F177" s="257" t="s">
        <v>241</v>
      </c>
      <c r="G177" s="258" t="s">
        <v>175</v>
      </c>
      <c r="H177" s="259">
        <v>22.050000000000001</v>
      </c>
      <c r="I177" s="260"/>
      <c r="J177" s="261">
        <f>ROUND(I177*H177,2)</f>
        <v>0</v>
      </c>
      <c r="K177" s="257" t="s">
        <v>144</v>
      </c>
      <c r="L177" s="262"/>
      <c r="M177" s="263" t="s">
        <v>1</v>
      </c>
      <c r="N177" s="264" t="s">
        <v>43</v>
      </c>
      <c r="O177" s="90"/>
      <c r="P177" s="218">
        <f>O177*H177</f>
        <v>0</v>
      </c>
      <c r="Q177" s="218">
        <v>0.0018</v>
      </c>
      <c r="R177" s="218">
        <f>Q177*H177</f>
        <v>0.039690000000000003</v>
      </c>
      <c r="S177" s="218">
        <v>0</v>
      </c>
      <c r="T177" s="21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0" t="s">
        <v>184</v>
      </c>
      <c r="AT177" s="220" t="s">
        <v>205</v>
      </c>
      <c r="AU177" s="220" t="s">
        <v>82</v>
      </c>
      <c r="AY177" s="16" t="s">
        <v>140</v>
      </c>
      <c r="BE177" s="221">
        <f>IF(N177="základní",J177,0)</f>
        <v>0</v>
      </c>
      <c r="BF177" s="221">
        <f>IF(N177="snížená",J177,0)</f>
        <v>0</v>
      </c>
      <c r="BG177" s="221">
        <f>IF(N177="zákl. přenesená",J177,0)</f>
        <v>0</v>
      </c>
      <c r="BH177" s="221">
        <f>IF(N177="sníž. přenesená",J177,0)</f>
        <v>0</v>
      </c>
      <c r="BI177" s="221">
        <f>IF(N177="nulová",J177,0)</f>
        <v>0</v>
      </c>
      <c r="BJ177" s="16" t="s">
        <v>82</v>
      </c>
      <c r="BK177" s="221">
        <f>ROUND(I177*H177,2)</f>
        <v>0</v>
      </c>
      <c r="BL177" s="16" t="s">
        <v>145</v>
      </c>
      <c r="BM177" s="220" t="s">
        <v>242</v>
      </c>
    </row>
    <row r="178" s="13" customFormat="1">
      <c r="A178" s="13"/>
      <c r="B178" s="233"/>
      <c r="C178" s="234"/>
      <c r="D178" s="224" t="s">
        <v>147</v>
      </c>
      <c r="E178" s="234"/>
      <c r="F178" s="236" t="s">
        <v>243</v>
      </c>
      <c r="G178" s="234"/>
      <c r="H178" s="237">
        <v>22.050000000000001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147</v>
      </c>
      <c r="AU178" s="243" t="s">
        <v>82</v>
      </c>
      <c r="AV178" s="13" t="s">
        <v>88</v>
      </c>
      <c r="AW178" s="13" t="s">
        <v>4</v>
      </c>
      <c r="AX178" s="13" t="s">
        <v>82</v>
      </c>
      <c r="AY178" s="243" t="s">
        <v>140</v>
      </c>
    </row>
    <row r="179" s="2" customFormat="1" ht="24.15" customHeight="1">
      <c r="A179" s="37"/>
      <c r="B179" s="38"/>
      <c r="C179" s="209" t="s">
        <v>244</v>
      </c>
      <c r="D179" s="209" t="s">
        <v>141</v>
      </c>
      <c r="E179" s="210" t="s">
        <v>245</v>
      </c>
      <c r="F179" s="211" t="s">
        <v>246</v>
      </c>
      <c r="G179" s="212" t="s">
        <v>175</v>
      </c>
      <c r="H179" s="213">
        <v>63</v>
      </c>
      <c r="I179" s="214"/>
      <c r="J179" s="215">
        <f>ROUND(I179*H179,2)</f>
        <v>0</v>
      </c>
      <c r="K179" s="211" t="s">
        <v>144</v>
      </c>
      <c r="L179" s="43"/>
      <c r="M179" s="216" t="s">
        <v>1</v>
      </c>
      <c r="N179" s="217" t="s">
        <v>43</v>
      </c>
      <c r="O179" s="90"/>
      <c r="P179" s="218">
        <f>O179*H179</f>
        <v>0</v>
      </c>
      <c r="Q179" s="218">
        <v>0</v>
      </c>
      <c r="R179" s="218">
        <f>Q179*H179</f>
        <v>0</v>
      </c>
      <c r="S179" s="218">
        <v>0</v>
      </c>
      <c r="T179" s="21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0" t="s">
        <v>145</v>
      </c>
      <c r="AT179" s="220" t="s">
        <v>141</v>
      </c>
      <c r="AU179" s="220" t="s">
        <v>82</v>
      </c>
      <c r="AY179" s="16" t="s">
        <v>140</v>
      </c>
      <c r="BE179" s="221">
        <f>IF(N179="základní",J179,0)</f>
        <v>0</v>
      </c>
      <c r="BF179" s="221">
        <f>IF(N179="snížená",J179,0)</f>
        <v>0</v>
      </c>
      <c r="BG179" s="221">
        <f>IF(N179="zákl. přenesená",J179,0)</f>
        <v>0</v>
      </c>
      <c r="BH179" s="221">
        <f>IF(N179="sníž. přenesená",J179,0)</f>
        <v>0</v>
      </c>
      <c r="BI179" s="221">
        <f>IF(N179="nulová",J179,0)</f>
        <v>0</v>
      </c>
      <c r="BJ179" s="16" t="s">
        <v>82</v>
      </c>
      <c r="BK179" s="221">
        <f>ROUND(I179*H179,2)</f>
        <v>0</v>
      </c>
      <c r="BL179" s="16" t="s">
        <v>145</v>
      </c>
      <c r="BM179" s="220" t="s">
        <v>247</v>
      </c>
    </row>
    <row r="180" s="13" customFormat="1">
      <c r="A180" s="13"/>
      <c r="B180" s="233"/>
      <c r="C180" s="234"/>
      <c r="D180" s="224" t="s">
        <v>147</v>
      </c>
      <c r="E180" s="235" t="s">
        <v>1</v>
      </c>
      <c r="F180" s="236" t="s">
        <v>248</v>
      </c>
      <c r="G180" s="234"/>
      <c r="H180" s="237">
        <v>63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147</v>
      </c>
      <c r="AU180" s="243" t="s">
        <v>82</v>
      </c>
      <c r="AV180" s="13" t="s">
        <v>88</v>
      </c>
      <c r="AW180" s="13" t="s">
        <v>33</v>
      </c>
      <c r="AX180" s="13" t="s">
        <v>82</v>
      </c>
      <c r="AY180" s="243" t="s">
        <v>140</v>
      </c>
    </row>
    <row r="181" s="2" customFormat="1" ht="16.5" customHeight="1">
      <c r="A181" s="37"/>
      <c r="B181" s="38"/>
      <c r="C181" s="255" t="s">
        <v>249</v>
      </c>
      <c r="D181" s="255" t="s">
        <v>205</v>
      </c>
      <c r="E181" s="256" t="s">
        <v>250</v>
      </c>
      <c r="F181" s="257" t="s">
        <v>251</v>
      </c>
      <c r="G181" s="258" t="s">
        <v>175</v>
      </c>
      <c r="H181" s="259">
        <v>66.150000000000006</v>
      </c>
      <c r="I181" s="260"/>
      <c r="J181" s="261">
        <f>ROUND(I181*H181,2)</f>
        <v>0</v>
      </c>
      <c r="K181" s="257" t="s">
        <v>144</v>
      </c>
      <c r="L181" s="262"/>
      <c r="M181" s="263" t="s">
        <v>1</v>
      </c>
      <c r="N181" s="264" t="s">
        <v>43</v>
      </c>
      <c r="O181" s="90"/>
      <c r="P181" s="218">
        <f>O181*H181</f>
        <v>0</v>
      </c>
      <c r="Q181" s="218">
        <v>4.0000000000000003E-05</v>
      </c>
      <c r="R181" s="218">
        <f>Q181*H181</f>
        <v>0.0026460000000000003</v>
      </c>
      <c r="S181" s="218">
        <v>0</v>
      </c>
      <c r="T181" s="21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0" t="s">
        <v>184</v>
      </c>
      <c r="AT181" s="220" t="s">
        <v>205</v>
      </c>
      <c r="AU181" s="220" t="s">
        <v>82</v>
      </c>
      <c r="AY181" s="16" t="s">
        <v>140</v>
      </c>
      <c r="BE181" s="221">
        <f>IF(N181="základní",J181,0)</f>
        <v>0</v>
      </c>
      <c r="BF181" s="221">
        <f>IF(N181="snížená",J181,0)</f>
        <v>0</v>
      </c>
      <c r="BG181" s="221">
        <f>IF(N181="zákl. přenesená",J181,0)</f>
        <v>0</v>
      </c>
      <c r="BH181" s="221">
        <f>IF(N181="sníž. přenesená",J181,0)</f>
        <v>0</v>
      </c>
      <c r="BI181" s="221">
        <f>IF(N181="nulová",J181,0)</f>
        <v>0</v>
      </c>
      <c r="BJ181" s="16" t="s">
        <v>82</v>
      </c>
      <c r="BK181" s="221">
        <f>ROUND(I181*H181,2)</f>
        <v>0</v>
      </c>
      <c r="BL181" s="16" t="s">
        <v>145</v>
      </c>
      <c r="BM181" s="220" t="s">
        <v>252</v>
      </c>
    </row>
    <row r="182" s="13" customFormat="1">
      <c r="A182" s="13"/>
      <c r="B182" s="233"/>
      <c r="C182" s="234"/>
      <c r="D182" s="224" t="s">
        <v>147</v>
      </c>
      <c r="E182" s="234"/>
      <c r="F182" s="236" t="s">
        <v>253</v>
      </c>
      <c r="G182" s="234"/>
      <c r="H182" s="237">
        <v>66.150000000000006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147</v>
      </c>
      <c r="AU182" s="243" t="s">
        <v>82</v>
      </c>
      <c r="AV182" s="13" t="s">
        <v>88</v>
      </c>
      <c r="AW182" s="13" t="s">
        <v>4</v>
      </c>
      <c r="AX182" s="13" t="s">
        <v>82</v>
      </c>
      <c r="AY182" s="243" t="s">
        <v>140</v>
      </c>
    </row>
    <row r="183" s="11" customFormat="1" ht="25.92" customHeight="1">
      <c r="A183" s="11"/>
      <c r="B183" s="195"/>
      <c r="C183" s="196"/>
      <c r="D183" s="197" t="s">
        <v>77</v>
      </c>
      <c r="E183" s="198" t="s">
        <v>145</v>
      </c>
      <c r="F183" s="198" t="s">
        <v>254</v>
      </c>
      <c r="G183" s="196"/>
      <c r="H183" s="196"/>
      <c r="I183" s="199"/>
      <c r="J183" s="200">
        <f>BK183</f>
        <v>0</v>
      </c>
      <c r="K183" s="196"/>
      <c r="L183" s="201"/>
      <c r="M183" s="202"/>
      <c r="N183" s="203"/>
      <c r="O183" s="203"/>
      <c r="P183" s="204">
        <f>SUM(P184:P185)</f>
        <v>0</v>
      </c>
      <c r="Q183" s="203"/>
      <c r="R183" s="204">
        <f>SUM(R184:R185)</f>
        <v>18.540890619999999</v>
      </c>
      <c r="S183" s="203"/>
      <c r="T183" s="205">
        <f>SUM(T184:T185)</f>
        <v>0</v>
      </c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R183" s="206" t="s">
        <v>82</v>
      </c>
      <c r="AT183" s="207" t="s">
        <v>77</v>
      </c>
      <c r="AU183" s="207" t="s">
        <v>78</v>
      </c>
      <c r="AY183" s="206" t="s">
        <v>140</v>
      </c>
      <c r="BK183" s="208">
        <f>SUM(BK184:BK185)</f>
        <v>0</v>
      </c>
    </row>
    <row r="184" s="2" customFormat="1" ht="33" customHeight="1">
      <c r="A184" s="37"/>
      <c r="B184" s="38"/>
      <c r="C184" s="209" t="s">
        <v>7</v>
      </c>
      <c r="D184" s="209" t="s">
        <v>141</v>
      </c>
      <c r="E184" s="210" t="s">
        <v>255</v>
      </c>
      <c r="F184" s="211" t="s">
        <v>256</v>
      </c>
      <c r="G184" s="212" t="s">
        <v>94</v>
      </c>
      <c r="H184" s="213">
        <v>9.8059999999999992</v>
      </c>
      <c r="I184" s="214"/>
      <c r="J184" s="215">
        <f>ROUND(I184*H184,2)</f>
        <v>0</v>
      </c>
      <c r="K184" s="211" t="s">
        <v>144</v>
      </c>
      <c r="L184" s="43"/>
      <c r="M184" s="216" t="s">
        <v>1</v>
      </c>
      <c r="N184" s="217" t="s">
        <v>43</v>
      </c>
      <c r="O184" s="90"/>
      <c r="P184" s="218">
        <f>O184*H184</f>
        <v>0</v>
      </c>
      <c r="Q184" s="218">
        <v>1.8907700000000001</v>
      </c>
      <c r="R184" s="218">
        <f>Q184*H184</f>
        <v>18.540890619999999</v>
      </c>
      <c r="S184" s="218">
        <v>0</v>
      </c>
      <c r="T184" s="21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0" t="s">
        <v>145</v>
      </c>
      <c r="AT184" s="220" t="s">
        <v>141</v>
      </c>
      <c r="AU184" s="220" t="s">
        <v>82</v>
      </c>
      <c r="AY184" s="16" t="s">
        <v>140</v>
      </c>
      <c r="BE184" s="221">
        <f>IF(N184="základní",J184,0)</f>
        <v>0</v>
      </c>
      <c r="BF184" s="221">
        <f>IF(N184="snížená",J184,0)</f>
        <v>0</v>
      </c>
      <c r="BG184" s="221">
        <f>IF(N184="zákl. přenesená",J184,0)</f>
        <v>0</v>
      </c>
      <c r="BH184" s="221">
        <f>IF(N184="sníž. přenesená",J184,0)</f>
        <v>0</v>
      </c>
      <c r="BI184" s="221">
        <f>IF(N184="nulová",J184,0)</f>
        <v>0</v>
      </c>
      <c r="BJ184" s="16" t="s">
        <v>82</v>
      </c>
      <c r="BK184" s="221">
        <f>ROUND(I184*H184,2)</f>
        <v>0</v>
      </c>
      <c r="BL184" s="16" t="s">
        <v>145</v>
      </c>
      <c r="BM184" s="220" t="s">
        <v>257</v>
      </c>
    </row>
    <row r="185" s="13" customFormat="1">
      <c r="A185" s="13"/>
      <c r="B185" s="233"/>
      <c r="C185" s="234"/>
      <c r="D185" s="224" t="s">
        <v>147</v>
      </c>
      <c r="E185" s="235" t="s">
        <v>96</v>
      </c>
      <c r="F185" s="236" t="s">
        <v>258</v>
      </c>
      <c r="G185" s="234"/>
      <c r="H185" s="237">
        <v>9.8059999999999992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147</v>
      </c>
      <c r="AU185" s="243" t="s">
        <v>82</v>
      </c>
      <c r="AV185" s="13" t="s">
        <v>88</v>
      </c>
      <c r="AW185" s="13" t="s">
        <v>33</v>
      </c>
      <c r="AX185" s="13" t="s">
        <v>82</v>
      </c>
      <c r="AY185" s="243" t="s">
        <v>140</v>
      </c>
    </row>
    <row r="186" s="11" customFormat="1" ht="25.92" customHeight="1">
      <c r="A186" s="11"/>
      <c r="B186" s="195"/>
      <c r="C186" s="196"/>
      <c r="D186" s="197" t="s">
        <v>77</v>
      </c>
      <c r="E186" s="198" t="s">
        <v>168</v>
      </c>
      <c r="F186" s="198" t="s">
        <v>259</v>
      </c>
      <c r="G186" s="196"/>
      <c r="H186" s="196"/>
      <c r="I186" s="199"/>
      <c r="J186" s="200">
        <f>BK186</f>
        <v>0</v>
      </c>
      <c r="K186" s="196"/>
      <c r="L186" s="201"/>
      <c r="M186" s="202"/>
      <c r="N186" s="203"/>
      <c r="O186" s="203"/>
      <c r="P186" s="204">
        <f>P187</f>
        <v>0</v>
      </c>
      <c r="Q186" s="203"/>
      <c r="R186" s="204">
        <f>R187</f>
        <v>1.9500000000000002</v>
      </c>
      <c r="S186" s="203"/>
      <c r="T186" s="205">
        <f>T187</f>
        <v>0</v>
      </c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R186" s="206" t="s">
        <v>82</v>
      </c>
      <c r="AT186" s="207" t="s">
        <v>77</v>
      </c>
      <c r="AU186" s="207" t="s">
        <v>78</v>
      </c>
      <c r="AY186" s="206" t="s">
        <v>140</v>
      </c>
      <c r="BK186" s="208">
        <f>BK187</f>
        <v>0</v>
      </c>
    </row>
    <row r="187" s="2" customFormat="1" ht="49.05" customHeight="1">
      <c r="A187" s="37"/>
      <c r="B187" s="38"/>
      <c r="C187" s="209" t="s">
        <v>260</v>
      </c>
      <c r="D187" s="209" t="s">
        <v>141</v>
      </c>
      <c r="E187" s="210" t="s">
        <v>261</v>
      </c>
      <c r="F187" s="211" t="s">
        <v>262</v>
      </c>
      <c r="G187" s="212" t="s">
        <v>213</v>
      </c>
      <c r="H187" s="213">
        <v>15</v>
      </c>
      <c r="I187" s="214"/>
      <c r="J187" s="215">
        <f>ROUND(I187*H187,2)</f>
        <v>0</v>
      </c>
      <c r="K187" s="211" t="s">
        <v>144</v>
      </c>
      <c r="L187" s="43"/>
      <c r="M187" s="216" t="s">
        <v>1</v>
      </c>
      <c r="N187" s="217" t="s">
        <v>43</v>
      </c>
      <c r="O187" s="90"/>
      <c r="P187" s="218">
        <f>O187*H187</f>
        <v>0</v>
      </c>
      <c r="Q187" s="218">
        <v>0.13</v>
      </c>
      <c r="R187" s="218">
        <f>Q187*H187</f>
        <v>1.9500000000000002</v>
      </c>
      <c r="S187" s="218">
        <v>0</v>
      </c>
      <c r="T187" s="21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0" t="s">
        <v>145</v>
      </c>
      <c r="AT187" s="220" t="s">
        <v>141</v>
      </c>
      <c r="AU187" s="220" t="s">
        <v>82</v>
      </c>
      <c r="AY187" s="16" t="s">
        <v>140</v>
      </c>
      <c r="BE187" s="221">
        <f>IF(N187="základní",J187,0)</f>
        <v>0</v>
      </c>
      <c r="BF187" s="221">
        <f>IF(N187="snížená",J187,0)</f>
        <v>0</v>
      </c>
      <c r="BG187" s="221">
        <f>IF(N187="zákl. přenesená",J187,0)</f>
        <v>0</v>
      </c>
      <c r="BH187" s="221">
        <f>IF(N187="sníž. přenesená",J187,0)</f>
        <v>0</v>
      </c>
      <c r="BI187" s="221">
        <f>IF(N187="nulová",J187,0)</f>
        <v>0</v>
      </c>
      <c r="BJ187" s="16" t="s">
        <v>82</v>
      </c>
      <c r="BK187" s="221">
        <f>ROUND(I187*H187,2)</f>
        <v>0</v>
      </c>
      <c r="BL187" s="16" t="s">
        <v>145</v>
      </c>
      <c r="BM187" s="220" t="s">
        <v>263</v>
      </c>
    </row>
    <row r="188" s="11" customFormat="1" ht="25.92" customHeight="1">
      <c r="A188" s="11"/>
      <c r="B188" s="195"/>
      <c r="C188" s="196"/>
      <c r="D188" s="197" t="s">
        <v>77</v>
      </c>
      <c r="E188" s="198" t="s">
        <v>184</v>
      </c>
      <c r="F188" s="198" t="s">
        <v>264</v>
      </c>
      <c r="G188" s="196"/>
      <c r="H188" s="196"/>
      <c r="I188" s="199"/>
      <c r="J188" s="200">
        <f>BK188</f>
        <v>0</v>
      </c>
      <c r="K188" s="196"/>
      <c r="L188" s="201"/>
      <c r="M188" s="202"/>
      <c r="N188" s="203"/>
      <c r="O188" s="203"/>
      <c r="P188" s="204">
        <f>SUM(P189:P221)</f>
        <v>0</v>
      </c>
      <c r="Q188" s="203"/>
      <c r="R188" s="204">
        <f>SUM(R189:R221)</f>
        <v>1.9061448399999998</v>
      </c>
      <c r="S188" s="203"/>
      <c r="T188" s="205">
        <f>SUM(T189:T221)</f>
        <v>0</v>
      </c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R188" s="206" t="s">
        <v>82</v>
      </c>
      <c r="AT188" s="207" t="s">
        <v>77</v>
      </c>
      <c r="AU188" s="207" t="s">
        <v>78</v>
      </c>
      <c r="AY188" s="206" t="s">
        <v>140</v>
      </c>
      <c r="BK188" s="208">
        <f>SUM(BK189:BK221)</f>
        <v>0</v>
      </c>
    </row>
    <row r="189" s="2" customFormat="1" ht="37.8" customHeight="1">
      <c r="A189" s="37"/>
      <c r="B189" s="38"/>
      <c r="C189" s="209" t="s">
        <v>265</v>
      </c>
      <c r="D189" s="209" t="s">
        <v>141</v>
      </c>
      <c r="E189" s="210" t="s">
        <v>266</v>
      </c>
      <c r="F189" s="211" t="s">
        <v>267</v>
      </c>
      <c r="G189" s="212" t="s">
        <v>175</v>
      </c>
      <c r="H189" s="213">
        <v>150.09999999999999</v>
      </c>
      <c r="I189" s="214"/>
      <c r="J189" s="215">
        <f>ROUND(I189*H189,2)</f>
        <v>0</v>
      </c>
      <c r="K189" s="211" t="s">
        <v>144</v>
      </c>
      <c r="L189" s="43"/>
      <c r="M189" s="216" t="s">
        <v>1</v>
      </c>
      <c r="N189" s="217" t="s">
        <v>43</v>
      </c>
      <c r="O189" s="90"/>
      <c r="P189" s="218">
        <f>O189*H189</f>
        <v>0</v>
      </c>
      <c r="Q189" s="218">
        <v>0</v>
      </c>
      <c r="R189" s="218">
        <f>Q189*H189</f>
        <v>0</v>
      </c>
      <c r="S189" s="218">
        <v>0</v>
      </c>
      <c r="T189" s="21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0" t="s">
        <v>145</v>
      </c>
      <c r="AT189" s="220" t="s">
        <v>141</v>
      </c>
      <c r="AU189" s="220" t="s">
        <v>82</v>
      </c>
      <c r="AY189" s="16" t="s">
        <v>140</v>
      </c>
      <c r="BE189" s="221">
        <f>IF(N189="základní",J189,0)</f>
        <v>0</v>
      </c>
      <c r="BF189" s="221">
        <f>IF(N189="snížená",J189,0)</f>
        <v>0</v>
      </c>
      <c r="BG189" s="221">
        <f>IF(N189="zákl. přenesená",J189,0)</f>
        <v>0</v>
      </c>
      <c r="BH189" s="221">
        <f>IF(N189="sníž. přenesená",J189,0)</f>
        <v>0</v>
      </c>
      <c r="BI189" s="221">
        <f>IF(N189="nulová",J189,0)</f>
        <v>0</v>
      </c>
      <c r="BJ189" s="16" t="s">
        <v>82</v>
      </c>
      <c r="BK189" s="221">
        <f>ROUND(I189*H189,2)</f>
        <v>0</v>
      </c>
      <c r="BL189" s="16" t="s">
        <v>145</v>
      </c>
      <c r="BM189" s="220" t="s">
        <v>268</v>
      </c>
    </row>
    <row r="190" s="2" customFormat="1" ht="21.75" customHeight="1">
      <c r="A190" s="37"/>
      <c r="B190" s="38"/>
      <c r="C190" s="255" t="s">
        <v>269</v>
      </c>
      <c r="D190" s="255" t="s">
        <v>205</v>
      </c>
      <c r="E190" s="256" t="s">
        <v>270</v>
      </c>
      <c r="F190" s="257" t="s">
        <v>271</v>
      </c>
      <c r="G190" s="258" t="s">
        <v>175</v>
      </c>
      <c r="H190" s="259">
        <v>152.352</v>
      </c>
      <c r="I190" s="260"/>
      <c r="J190" s="261">
        <f>ROUND(I190*H190,2)</f>
        <v>0</v>
      </c>
      <c r="K190" s="257" t="s">
        <v>144</v>
      </c>
      <c r="L190" s="262"/>
      <c r="M190" s="263" t="s">
        <v>1</v>
      </c>
      <c r="N190" s="264" t="s">
        <v>43</v>
      </c>
      <c r="O190" s="90"/>
      <c r="P190" s="218">
        <f>O190*H190</f>
        <v>0</v>
      </c>
      <c r="Q190" s="218">
        <v>0.00067000000000000002</v>
      </c>
      <c r="R190" s="218">
        <f>Q190*H190</f>
        <v>0.10207584</v>
      </c>
      <c r="S190" s="218">
        <v>0</v>
      </c>
      <c r="T190" s="21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0" t="s">
        <v>184</v>
      </c>
      <c r="AT190" s="220" t="s">
        <v>205</v>
      </c>
      <c r="AU190" s="220" t="s">
        <v>82</v>
      </c>
      <c r="AY190" s="16" t="s">
        <v>140</v>
      </c>
      <c r="BE190" s="221">
        <f>IF(N190="základní",J190,0)</f>
        <v>0</v>
      </c>
      <c r="BF190" s="221">
        <f>IF(N190="snížená",J190,0)</f>
        <v>0</v>
      </c>
      <c r="BG190" s="221">
        <f>IF(N190="zákl. přenesená",J190,0)</f>
        <v>0</v>
      </c>
      <c r="BH190" s="221">
        <f>IF(N190="sníž. přenesená",J190,0)</f>
        <v>0</v>
      </c>
      <c r="BI190" s="221">
        <f>IF(N190="nulová",J190,0)</f>
        <v>0</v>
      </c>
      <c r="BJ190" s="16" t="s">
        <v>82</v>
      </c>
      <c r="BK190" s="221">
        <f>ROUND(I190*H190,2)</f>
        <v>0</v>
      </c>
      <c r="BL190" s="16" t="s">
        <v>145</v>
      </c>
      <c r="BM190" s="220" t="s">
        <v>272</v>
      </c>
    </row>
    <row r="191" s="13" customFormat="1">
      <c r="A191" s="13"/>
      <c r="B191" s="233"/>
      <c r="C191" s="234"/>
      <c r="D191" s="224" t="s">
        <v>147</v>
      </c>
      <c r="E191" s="234"/>
      <c r="F191" s="236" t="s">
        <v>273</v>
      </c>
      <c r="G191" s="234"/>
      <c r="H191" s="237">
        <v>152.352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147</v>
      </c>
      <c r="AU191" s="243" t="s">
        <v>82</v>
      </c>
      <c r="AV191" s="13" t="s">
        <v>88</v>
      </c>
      <c r="AW191" s="13" t="s">
        <v>4</v>
      </c>
      <c r="AX191" s="13" t="s">
        <v>82</v>
      </c>
      <c r="AY191" s="243" t="s">
        <v>140</v>
      </c>
    </row>
    <row r="192" s="2" customFormat="1" ht="37.8" customHeight="1">
      <c r="A192" s="37"/>
      <c r="B192" s="38"/>
      <c r="C192" s="209" t="s">
        <v>274</v>
      </c>
      <c r="D192" s="209" t="s">
        <v>141</v>
      </c>
      <c r="E192" s="210" t="s">
        <v>275</v>
      </c>
      <c r="F192" s="211" t="s">
        <v>276</v>
      </c>
      <c r="G192" s="212" t="s">
        <v>175</v>
      </c>
      <c r="H192" s="213">
        <v>3</v>
      </c>
      <c r="I192" s="214"/>
      <c r="J192" s="215">
        <f>ROUND(I192*H192,2)</f>
        <v>0</v>
      </c>
      <c r="K192" s="211" t="s">
        <v>144</v>
      </c>
      <c r="L192" s="43"/>
      <c r="M192" s="216" t="s">
        <v>1</v>
      </c>
      <c r="N192" s="217" t="s">
        <v>43</v>
      </c>
      <c r="O192" s="90"/>
      <c r="P192" s="218">
        <f>O192*H192</f>
        <v>0</v>
      </c>
      <c r="Q192" s="218">
        <v>0</v>
      </c>
      <c r="R192" s="218">
        <f>Q192*H192</f>
        <v>0</v>
      </c>
      <c r="S192" s="218">
        <v>0</v>
      </c>
      <c r="T192" s="21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0" t="s">
        <v>145</v>
      </c>
      <c r="AT192" s="220" t="s">
        <v>141</v>
      </c>
      <c r="AU192" s="220" t="s">
        <v>82</v>
      </c>
      <c r="AY192" s="16" t="s">
        <v>140</v>
      </c>
      <c r="BE192" s="221">
        <f>IF(N192="základní",J192,0)</f>
        <v>0</v>
      </c>
      <c r="BF192" s="221">
        <f>IF(N192="snížená",J192,0)</f>
        <v>0</v>
      </c>
      <c r="BG192" s="221">
        <f>IF(N192="zákl. přenesená",J192,0)</f>
        <v>0</v>
      </c>
      <c r="BH192" s="221">
        <f>IF(N192="sníž. přenesená",J192,0)</f>
        <v>0</v>
      </c>
      <c r="BI192" s="221">
        <f>IF(N192="nulová",J192,0)</f>
        <v>0</v>
      </c>
      <c r="BJ192" s="16" t="s">
        <v>82</v>
      </c>
      <c r="BK192" s="221">
        <f>ROUND(I192*H192,2)</f>
        <v>0</v>
      </c>
      <c r="BL192" s="16" t="s">
        <v>145</v>
      </c>
      <c r="BM192" s="220" t="s">
        <v>277</v>
      </c>
    </row>
    <row r="193" s="2" customFormat="1" ht="21.75" customHeight="1">
      <c r="A193" s="37"/>
      <c r="B193" s="38"/>
      <c r="C193" s="255" t="s">
        <v>278</v>
      </c>
      <c r="D193" s="255" t="s">
        <v>205</v>
      </c>
      <c r="E193" s="256" t="s">
        <v>279</v>
      </c>
      <c r="F193" s="257" t="s">
        <v>280</v>
      </c>
      <c r="G193" s="258" t="s">
        <v>175</v>
      </c>
      <c r="H193" s="259">
        <v>3.0449999999999999</v>
      </c>
      <c r="I193" s="260"/>
      <c r="J193" s="261">
        <f>ROUND(I193*H193,2)</f>
        <v>0</v>
      </c>
      <c r="K193" s="257" t="s">
        <v>144</v>
      </c>
      <c r="L193" s="262"/>
      <c r="M193" s="263" t="s">
        <v>1</v>
      </c>
      <c r="N193" s="264" t="s">
        <v>43</v>
      </c>
      <c r="O193" s="90"/>
      <c r="P193" s="218">
        <f>O193*H193</f>
        <v>0</v>
      </c>
      <c r="Q193" s="218">
        <v>0.00214</v>
      </c>
      <c r="R193" s="218">
        <f>Q193*H193</f>
        <v>0.0065163</v>
      </c>
      <c r="S193" s="218">
        <v>0</v>
      </c>
      <c r="T193" s="21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0" t="s">
        <v>184</v>
      </c>
      <c r="AT193" s="220" t="s">
        <v>205</v>
      </c>
      <c r="AU193" s="220" t="s">
        <v>82</v>
      </c>
      <c r="AY193" s="16" t="s">
        <v>140</v>
      </c>
      <c r="BE193" s="221">
        <f>IF(N193="základní",J193,0)</f>
        <v>0</v>
      </c>
      <c r="BF193" s="221">
        <f>IF(N193="snížená",J193,0)</f>
        <v>0</v>
      </c>
      <c r="BG193" s="221">
        <f>IF(N193="zákl. přenesená",J193,0)</f>
        <v>0</v>
      </c>
      <c r="BH193" s="221">
        <f>IF(N193="sníž. přenesená",J193,0)</f>
        <v>0</v>
      </c>
      <c r="BI193" s="221">
        <f>IF(N193="nulová",J193,0)</f>
        <v>0</v>
      </c>
      <c r="BJ193" s="16" t="s">
        <v>82</v>
      </c>
      <c r="BK193" s="221">
        <f>ROUND(I193*H193,2)</f>
        <v>0</v>
      </c>
      <c r="BL193" s="16" t="s">
        <v>145</v>
      </c>
      <c r="BM193" s="220" t="s">
        <v>281</v>
      </c>
    </row>
    <row r="194" s="13" customFormat="1">
      <c r="A194" s="13"/>
      <c r="B194" s="233"/>
      <c r="C194" s="234"/>
      <c r="D194" s="224" t="s">
        <v>147</v>
      </c>
      <c r="E194" s="234"/>
      <c r="F194" s="236" t="s">
        <v>282</v>
      </c>
      <c r="G194" s="234"/>
      <c r="H194" s="237">
        <v>3.0449999999999999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147</v>
      </c>
      <c r="AU194" s="243" t="s">
        <v>82</v>
      </c>
      <c r="AV194" s="13" t="s">
        <v>88</v>
      </c>
      <c r="AW194" s="13" t="s">
        <v>4</v>
      </c>
      <c r="AX194" s="13" t="s">
        <v>82</v>
      </c>
      <c r="AY194" s="243" t="s">
        <v>140</v>
      </c>
    </row>
    <row r="195" s="2" customFormat="1" ht="44.25" customHeight="1">
      <c r="A195" s="37"/>
      <c r="B195" s="38"/>
      <c r="C195" s="209" t="s">
        <v>283</v>
      </c>
      <c r="D195" s="209" t="s">
        <v>141</v>
      </c>
      <c r="E195" s="210" t="s">
        <v>284</v>
      </c>
      <c r="F195" s="211" t="s">
        <v>285</v>
      </c>
      <c r="G195" s="212" t="s">
        <v>175</v>
      </c>
      <c r="H195" s="213">
        <v>11</v>
      </c>
      <c r="I195" s="214"/>
      <c r="J195" s="215">
        <f>ROUND(I195*H195,2)</f>
        <v>0</v>
      </c>
      <c r="K195" s="211" t="s">
        <v>144</v>
      </c>
      <c r="L195" s="43"/>
      <c r="M195" s="216" t="s">
        <v>1</v>
      </c>
      <c r="N195" s="217" t="s">
        <v>43</v>
      </c>
      <c r="O195" s="90"/>
      <c r="P195" s="218">
        <f>O195*H195</f>
        <v>0</v>
      </c>
      <c r="Q195" s="218">
        <v>0</v>
      </c>
      <c r="R195" s="218">
        <f>Q195*H195</f>
        <v>0</v>
      </c>
      <c r="S195" s="218">
        <v>0</v>
      </c>
      <c r="T195" s="21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0" t="s">
        <v>145</v>
      </c>
      <c r="AT195" s="220" t="s">
        <v>141</v>
      </c>
      <c r="AU195" s="220" t="s">
        <v>82</v>
      </c>
      <c r="AY195" s="16" t="s">
        <v>140</v>
      </c>
      <c r="BE195" s="221">
        <f>IF(N195="základní",J195,0)</f>
        <v>0</v>
      </c>
      <c r="BF195" s="221">
        <f>IF(N195="snížená",J195,0)</f>
        <v>0</v>
      </c>
      <c r="BG195" s="221">
        <f>IF(N195="zákl. přenesená",J195,0)</f>
        <v>0</v>
      </c>
      <c r="BH195" s="221">
        <f>IF(N195="sníž. přenesená",J195,0)</f>
        <v>0</v>
      </c>
      <c r="BI195" s="221">
        <f>IF(N195="nulová",J195,0)</f>
        <v>0</v>
      </c>
      <c r="BJ195" s="16" t="s">
        <v>82</v>
      </c>
      <c r="BK195" s="221">
        <f>ROUND(I195*H195,2)</f>
        <v>0</v>
      </c>
      <c r="BL195" s="16" t="s">
        <v>145</v>
      </c>
      <c r="BM195" s="220" t="s">
        <v>286</v>
      </c>
    </row>
    <row r="196" s="12" customFormat="1">
      <c r="A196" s="12"/>
      <c r="B196" s="222"/>
      <c r="C196" s="223"/>
      <c r="D196" s="224" t="s">
        <v>147</v>
      </c>
      <c r="E196" s="225" t="s">
        <v>1</v>
      </c>
      <c r="F196" s="226" t="s">
        <v>287</v>
      </c>
      <c r="G196" s="223"/>
      <c r="H196" s="225" t="s">
        <v>1</v>
      </c>
      <c r="I196" s="227"/>
      <c r="J196" s="223"/>
      <c r="K196" s="223"/>
      <c r="L196" s="228"/>
      <c r="M196" s="229"/>
      <c r="N196" s="230"/>
      <c r="O196" s="230"/>
      <c r="P196" s="230"/>
      <c r="Q196" s="230"/>
      <c r="R196" s="230"/>
      <c r="S196" s="230"/>
      <c r="T196" s="231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32" t="s">
        <v>147</v>
      </c>
      <c r="AU196" s="232" t="s">
        <v>82</v>
      </c>
      <c r="AV196" s="12" t="s">
        <v>82</v>
      </c>
      <c r="AW196" s="12" t="s">
        <v>33</v>
      </c>
      <c r="AX196" s="12" t="s">
        <v>78</v>
      </c>
      <c r="AY196" s="232" t="s">
        <v>140</v>
      </c>
    </row>
    <row r="197" s="13" customFormat="1">
      <c r="A197" s="13"/>
      <c r="B197" s="233"/>
      <c r="C197" s="234"/>
      <c r="D197" s="224" t="s">
        <v>147</v>
      </c>
      <c r="E197" s="235" t="s">
        <v>1</v>
      </c>
      <c r="F197" s="236" t="s">
        <v>288</v>
      </c>
      <c r="G197" s="234"/>
      <c r="H197" s="237">
        <v>11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147</v>
      </c>
      <c r="AU197" s="243" t="s">
        <v>82</v>
      </c>
      <c r="AV197" s="13" t="s">
        <v>88</v>
      </c>
      <c r="AW197" s="13" t="s">
        <v>33</v>
      </c>
      <c r="AX197" s="13" t="s">
        <v>82</v>
      </c>
      <c r="AY197" s="243" t="s">
        <v>140</v>
      </c>
    </row>
    <row r="198" s="2" customFormat="1" ht="21.75" customHeight="1">
      <c r="A198" s="37"/>
      <c r="B198" s="38"/>
      <c r="C198" s="255" t="s">
        <v>289</v>
      </c>
      <c r="D198" s="255" t="s">
        <v>205</v>
      </c>
      <c r="E198" s="256" t="s">
        <v>290</v>
      </c>
      <c r="F198" s="257" t="s">
        <v>291</v>
      </c>
      <c r="G198" s="258" t="s">
        <v>175</v>
      </c>
      <c r="H198" s="259">
        <v>11.164999999999999</v>
      </c>
      <c r="I198" s="260"/>
      <c r="J198" s="261">
        <f>ROUND(I198*H198,2)</f>
        <v>0</v>
      </c>
      <c r="K198" s="257" t="s">
        <v>144</v>
      </c>
      <c r="L198" s="262"/>
      <c r="M198" s="263" t="s">
        <v>1</v>
      </c>
      <c r="N198" s="264" t="s">
        <v>43</v>
      </c>
      <c r="O198" s="90"/>
      <c r="P198" s="218">
        <f>O198*H198</f>
        <v>0</v>
      </c>
      <c r="Q198" s="218">
        <v>0.0031800000000000001</v>
      </c>
      <c r="R198" s="218">
        <f>Q198*H198</f>
        <v>0.0355047</v>
      </c>
      <c r="S198" s="218">
        <v>0</v>
      </c>
      <c r="T198" s="21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0" t="s">
        <v>184</v>
      </c>
      <c r="AT198" s="220" t="s">
        <v>205</v>
      </c>
      <c r="AU198" s="220" t="s">
        <v>82</v>
      </c>
      <c r="AY198" s="16" t="s">
        <v>140</v>
      </c>
      <c r="BE198" s="221">
        <f>IF(N198="základní",J198,0)</f>
        <v>0</v>
      </c>
      <c r="BF198" s="221">
        <f>IF(N198="snížená",J198,0)</f>
        <v>0</v>
      </c>
      <c r="BG198" s="221">
        <f>IF(N198="zákl. přenesená",J198,0)</f>
        <v>0</v>
      </c>
      <c r="BH198" s="221">
        <f>IF(N198="sníž. přenesená",J198,0)</f>
        <v>0</v>
      </c>
      <c r="BI198" s="221">
        <f>IF(N198="nulová",J198,0)</f>
        <v>0</v>
      </c>
      <c r="BJ198" s="16" t="s">
        <v>82</v>
      </c>
      <c r="BK198" s="221">
        <f>ROUND(I198*H198,2)</f>
        <v>0</v>
      </c>
      <c r="BL198" s="16" t="s">
        <v>145</v>
      </c>
      <c r="BM198" s="220" t="s">
        <v>292</v>
      </c>
    </row>
    <row r="199" s="13" customFormat="1">
      <c r="A199" s="13"/>
      <c r="B199" s="233"/>
      <c r="C199" s="234"/>
      <c r="D199" s="224" t="s">
        <v>147</v>
      </c>
      <c r="E199" s="234"/>
      <c r="F199" s="236" t="s">
        <v>293</v>
      </c>
      <c r="G199" s="234"/>
      <c r="H199" s="237">
        <v>11.164999999999999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147</v>
      </c>
      <c r="AU199" s="243" t="s">
        <v>82</v>
      </c>
      <c r="AV199" s="13" t="s">
        <v>88</v>
      </c>
      <c r="AW199" s="13" t="s">
        <v>4</v>
      </c>
      <c r="AX199" s="13" t="s">
        <v>82</v>
      </c>
      <c r="AY199" s="243" t="s">
        <v>140</v>
      </c>
    </row>
    <row r="200" s="2" customFormat="1" ht="44.25" customHeight="1">
      <c r="A200" s="37"/>
      <c r="B200" s="38"/>
      <c r="C200" s="209" t="s">
        <v>294</v>
      </c>
      <c r="D200" s="209" t="s">
        <v>141</v>
      </c>
      <c r="E200" s="210" t="s">
        <v>295</v>
      </c>
      <c r="F200" s="211" t="s">
        <v>296</v>
      </c>
      <c r="G200" s="212" t="s">
        <v>225</v>
      </c>
      <c r="H200" s="213">
        <v>4</v>
      </c>
      <c r="I200" s="214"/>
      <c r="J200" s="215">
        <f>ROUND(I200*H200,2)</f>
        <v>0</v>
      </c>
      <c r="K200" s="211" t="s">
        <v>144</v>
      </c>
      <c r="L200" s="43"/>
      <c r="M200" s="216" t="s">
        <v>1</v>
      </c>
      <c r="N200" s="217" t="s">
        <v>43</v>
      </c>
      <c r="O200" s="90"/>
      <c r="P200" s="218">
        <f>O200*H200</f>
        <v>0</v>
      </c>
      <c r="Q200" s="218">
        <v>0</v>
      </c>
      <c r="R200" s="218">
        <f>Q200*H200</f>
        <v>0</v>
      </c>
      <c r="S200" s="218">
        <v>0</v>
      </c>
      <c r="T200" s="21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0" t="s">
        <v>145</v>
      </c>
      <c r="AT200" s="220" t="s">
        <v>141</v>
      </c>
      <c r="AU200" s="220" t="s">
        <v>82</v>
      </c>
      <c r="AY200" s="16" t="s">
        <v>140</v>
      </c>
      <c r="BE200" s="221">
        <f>IF(N200="základní",J200,0)</f>
        <v>0</v>
      </c>
      <c r="BF200" s="221">
        <f>IF(N200="snížená",J200,0)</f>
        <v>0</v>
      </c>
      <c r="BG200" s="221">
        <f>IF(N200="zákl. přenesená",J200,0)</f>
        <v>0</v>
      </c>
      <c r="BH200" s="221">
        <f>IF(N200="sníž. přenesená",J200,0)</f>
        <v>0</v>
      </c>
      <c r="BI200" s="221">
        <f>IF(N200="nulová",J200,0)</f>
        <v>0</v>
      </c>
      <c r="BJ200" s="16" t="s">
        <v>82</v>
      </c>
      <c r="BK200" s="221">
        <f>ROUND(I200*H200,2)</f>
        <v>0</v>
      </c>
      <c r="BL200" s="16" t="s">
        <v>145</v>
      </c>
      <c r="BM200" s="220" t="s">
        <v>297</v>
      </c>
    </row>
    <row r="201" s="2" customFormat="1" ht="16.5" customHeight="1">
      <c r="A201" s="37"/>
      <c r="B201" s="38"/>
      <c r="C201" s="255" t="s">
        <v>298</v>
      </c>
      <c r="D201" s="255" t="s">
        <v>205</v>
      </c>
      <c r="E201" s="256" t="s">
        <v>299</v>
      </c>
      <c r="F201" s="257" t="s">
        <v>300</v>
      </c>
      <c r="G201" s="258" t="s">
        <v>225</v>
      </c>
      <c r="H201" s="259">
        <v>2</v>
      </c>
      <c r="I201" s="260"/>
      <c r="J201" s="261">
        <f>ROUND(I201*H201,2)</f>
        <v>0</v>
      </c>
      <c r="K201" s="257" t="s">
        <v>1</v>
      </c>
      <c r="L201" s="262"/>
      <c r="M201" s="263" t="s">
        <v>1</v>
      </c>
      <c r="N201" s="264" t="s">
        <v>43</v>
      </c>
      <c r="O201" s="90"/>
      <c r="P201" s="218">
        <f>O201*H201</f>
        <v>0</v>
      </c>
      <c r="Q201" s="218">
        <v>0.00012999999999999999</v>
      </c>
      <c r="R201" s="218">
        <f>Q201*H201</f>
        <v>0.00025999999999999998</v>
      </c>
      <c r="S201" s="218">
        <v>0</v>
      </c>
      <c r="T201" s="21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0" t="s">
        <v>184</v>
      </c>
      <c r="AT201" s="220" t="s">
        <v>205</v>
      </c>
      <c r="AU201" s="220" t="s">
        <v>82</v>
      </c>
      <c r="AY201" s="16" t="s">
        <v>140</v>
      </c>
      <c r="BE201" s="221">
        <f>IF(N201="základní",J201,0)</f>
        <v>0</v>
      </c>
      <c r="BF201" s="221">
        <f>IF(N201="snížená",J201,0)</f>
        <v>0</v>
      </c>
      <c r="BG201" s="221">
        <f>IF(N201="zákl. přenesená",J201,0)</f>
        <v>0</v>
      </c>
      <c r="BH201" s="221">
        <f>IF(N201="sníž. přenesená",J201,0)</f>
        <v>0</v>
      </c>
      <c r="BI201" s="221">
        <f>IF(N201="nulová",J201,0)</f>
        <v>0</v>
      </c>
      <c r="BJ201" s="16" t="s">
        <v>82</v>
      </c>
      <c r="BK201" s="221">
        <f>ROUND(I201*H201,2)</f>
        <v>0</v>
      </c>
      <c r="BL201" s="16" t="s">
        <v>145</v>
      </c>
      <c r="BM201" s="220" t="s">
        <v>301</v>
      </c>
    </row>
    <row r="202" s="2" customFormat="1">
      <c r="A202" s="37"/>
      <c r="B202" s="38"/>
      <c r="C202" s="39"/>
      <c r="D202" s="224" t="s">
        <v>302</v>
      </c>
      <c r="E202" s="39"/>
      <c r="F202" s="265" t="s">
        <v>303</v>
      </c>
      <c r="G202" s="39"/>
      <c r="H202" s="39"/>
      <c r="I202" s="266"/>
      <c r="J202" s="39"/>
      <c r="K202" s="39"/>
      <c r="L202" s="43"/>
      <c r="M202" s="267"/>
      <c r="N202" s="268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302</v>
      </c>
      <c r="AU202" s="16" t="s">
        <v>82</v>
      </c>
    </row>
    <row r="203" s="2" customFormat="1" ht="16.5" customHeight="1">
      <c r="A203" s="37"/>
      <c r="B203" s="38"/>
      <c r="C203" s="255" t="s">
        <v>304</v>
      </c>
      <c r="D203" s="255" t="s">
        <v>205</v>
      </c>
      <c r="E203" s="256" t="s">
        <v>305</v>
      </c>
      <c r="F203" s="257" t="s">
        <v>306</v>
      </c>
      <c r="G203" s="258" t="s">
        <v>225</v>
      </c>
      <c r="H203" s="259">
        <v>2</v>
      </c>
      <c r="I203" s="260"/>
      <c r="J203" s="261">
        <f>ROUND(I203*H203,2)</f>
        <v>0</v>
      </c>
      <c r="K203" s="257" t="s">
        <v>144</v>
      </c>
      <c r="L203" s="262"/>
      <c r="M203" s="263" t="s">
        <v>1</v>
      </c>
      <c r="N203" s="264" t="s">
        <v>43</v>
      </c>
      <c r="O203" s="90"/>
      <c r="P203" s="218">
        <f>O203*H203</f>
        <v>0</v>
      </c>
      <c r="Q203" s="218">
        <v>0.00012</v>
      </c>
      <c r="R203" s="218">
        <f>Q203*H203</f>
        <v>0.00024000000000000001</v>
      </c>
      <c r="S203" s="218">
        <v>0</v>
      </c>
      <c r="T203" s="21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0" t="s">
        <v>184</v>
      </c>
      <c r="AT203" s="220" t="s">
        <v>205</v>
      </c>
      <c r="AU203" s="220" t="s">
        <v>82</v>
      </c>
      <c r="AY203" s="16" t="s">
        <v>140</v>
      </c>
      <c r="BE203" s="221">
        <f>IF(N203="základní",J203,0)</f>
        <v>0</v>
      </c>
      <c r="BF203" s="221">
        <f>IF(N203="snížená",J203,0)</f>
        <v>0</v>
      </c>
      <c r="BG203" s="221">
        <f>IF(N203="zákl. přenesená",J203,0)</f>
        <v>0</v>
      </c>
      <c r="BH203" s="221">
        <f>IF(N203="sníž. přenesená",J203,0)</f>
        <v>0</v>
      </c>
      <c r="BI203" s="221">
        <f>IF(N203="nulová",J203,0)</f>
        <v>0</v>
      </c>
      <c r="BJ203" s="16" t="s">
        <v>82</v>
      </c>
      <c r="BK203" s="221">
        <f>ROUND(I203*H203,2)</f>
        <v>0</v>
      </c>
      <c r="BL203" s="16" t="s">
        <v>145</v>
      </c>
      <c r="BM203" s="220" t="s">
        <v>307</v>
      </c>
    </row>
    <row r="204" s="2" customFormat="1" ht="37.8" customHeight="1">
      <c r="A204" s="37"/>
      <c r="B204" s="38"/>
      <c r="C204" s="209" t="s">
        <v>308</v>
      </c>
      <c r="D204" s="209" t="s">
        <v>141</v>
      </c>
      <c r="E204" s="210" t="s">
        <v>309</v>
      </c>
      <c r="F204" s="211" t="s">
        <v>310</v>
      </c>
      <c r="G204" s="212" t="s">
        <v>225</v>
      </c>
      <c r="H204" s="213">
        <v>2</v>
      </c>
      <c r="I204" s="214"/>
      <c r="J204" s="215">
        <f>ROUND(I204*H204,2)</f>
        <v>0</v>
      </c>
      <c r="K204" s="211" t="s">
        <v>144</v>
      </c>
      <c r="L204" s="43"/>
      <c r="M204" s="216" t="s">
        <v>1</v>
      </c>
      <c r="N204" s="217" t="s">
        <v>43</v>
      </c>
      <c r="O204" s="90"/>
      <c r="P204" s="218">
        <f>O204*H204</f>
        <v>0</v>
      </c>
      <c r="Q204" s="218">
        <v>0</v>
      </c>
      <c r="R204" s="218">
        <f>Q204*H204</f>
        <v>0</v>
      </c>
      <c r="S204" s="218">
        <v>0</v>
      </c>
      <c r="T204" s="21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0" t="s">
        <v>145</v>
      </c>
      <c r="AT204" s="220" t="s">
        <v>141</v>
      </c>
      <c r="AU204" s="220" t="s">
        <v>82</v>
      </c>
      <c r="AY204" s="16" t="s">
        <v>140</v>
      </c>
      <c r="BE204" s="221">
        <f>IF(N204="základní",J204,0)</f>
        <v>0</v>
      </c>
      <c r="BF204" s="221">
        <f>IF(N204="snížená",J204,0)</f>
        <v>0</v>
      </c>
      <c r="BG204" s="221">
        <f>IF(N204="zákl. přenesená",J204,0)</f>
        <v>0</v>
      </c>
      <c r="BH204" s="221">
        <f>IF(N204="sníž. přenesená",J204,0)</f>
        <v>0</v>
      </c>
      <c r="BI204" s="221">
        <f>IF(N204="nulová",J204,0)</f>
        <v>0</v>
      </c>
      <c r="BJ204" s="16" t="s">
        <v>82</v>
      </c>
      <c r="BK204" s="221">
        <f>ROUND(I204*H204,2)</f>
        <v>0</v>
      </c>
      <c r="BL204" s="16" t="s">
        <v>145</v>
      </c>
      <c r="BM204" s="220" t="s">
        <v>311</v>
      </c>
    </row>
    <row r="205" s="2" customFormat="1" ht="16.5" customHeight="1">
      <c r="A205" s="37"/>
      <c r="B205" s="38"/>
      <c r="C205" s="255" t="s">
        <v>312</v>
      </c>
      <c r="D205" s="255" t="s">
        <v>205</v>
      </c>
      <c r="E205" s="256" t="s">
        <v>313</v>
      </c>
      <c r="F205" s="257" t="s">
        <v>314</v>
      </c>
      <c r="G205" s="258" t="s">
        <v>225</v>
      </c>
      <c r="H205" s="259">
        <v>2</v>
      </c>
      <c r="I205" s="260"/>
      <c r="J205" s="261">
        <f>ROUND(I205*H205,2)</f>
        <v>0</v>
      </c>
      <c r="K205" s="257" t="s">
        <v>144</v>
      </c>
      <c r="L205" s="262"/>
      <c r="M205" s="263" t="s">
        <v>1</v>
      </c>
      <c r="N205" s="264" t="s">
        <v>43</v>
      </c>
      <c r="O205" s="90"/>
      <c r="P205" s="218">
        <f>O205*H205</f>
        <v>0</v>
      </c>
      <c r="Q205" s="218">
        <v>0.00016000000000000001</v>
      </c>
      <c r="R205" s="218">
        <f>Q205*H205</f>
        <v>0.00032000000000000003</v>
      </c>
      <c r="S205" s="218">
        <v>0</v>
      </c>
      <c r="T205" s="21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0" t="s">
        <v>184</v>
      </c>
      <c r="AT205" s="220" t="s">
        <v>205</v>
      </c>
      <c r="AU205" s="220" t="s">
        <v>82</v>
      </c>
      <c r="AY205" s="16" t="s">
        <v>140</v>
      </c>
      <c r="BE205" s="221">
        <f>IF(N205="základní",J205,0)</f>
        <v>0</v>
      </c>
      <c r="BF205" s="221">
        <f>IF(N205="snížená",J205,0)</f>
        <v>0</v>
      </c>
      <c r="BG205" s="221">
        <f>IF(N205="zákl. přenesená",J205,0)</f>
        <v>0</v>
      </c>
      <c r="BH205" s="221">
        <f>IF(N205="sníž. přenesená",J205,0)</f>
        <v>0</v>
      </c>
      <c r="BI205" s="221">
        <f>IF(N205="nulová",J205,0)</f>
        <v>0</v>
      </c>
      <c r="BJ205" s="16" t="s">
        <v>82</v>
      </c>
      <c r="BK205" s="221">
        <f>ROUND(I205*H205,2)</f>
        <v>0</v>
      </c>
      <c r="BL205" s="16" t="s">
        <v>145</v>
      </c>
      <c r="BM205" s="220" t="s">
        <v>315</v>
      </c>
    </row>
    <row r="206" s="2" customFormat="1" ht="37.8" customHeight="1">
      <c r="A206" s="37"/>
      <c r="B206" s="38"/>
      <c r="C206" s="209" t="s">
        <v>316</v>
      </c>
      <c r="D206" s="209" t="s">
        <v>141</v>
      </c>
      <c r="E206" s="210" t="s">
        <v>317</v>
      </c>
      <c r="F206" s="211" t="s">
        <v>318</v>
      </c>
      <c r="G206" s="212" t="s">
        <v>225</v>
      </c>
      <c r="H206" s="213">
        <v>2</v>
      </c>
      <c r="I206" s="214"/>
      <c r="J206" s="215">
        <f>ROUND(I206*H206,2)</f>
        <v>0</v>
      </c>
      <c r="K206" s="211" t="s">
        <v>144</v>
      </c>
      <c r="L206" s="43"/>
      <c r="M206" s="216" t="s">
        <v>1</v>
      </c>
      <c r="N206" s="217" t="s">
        <v>43</v>
      </c>
      <c r="O206" s="90"/>
      <c r="P206" s="218">
        <f>O206*H206</f>
        <v>0</v>
      </c>
      <c r="Q206" s="218">
        <v>0</v>
      </c>
      <c r="R206" s="218">
        <f>Q206*H206</f>
        <v>0</v>
      </c>
      <c r="S206" s="218">
        <v>0</v>
      </c>
      <c r="T206" s="21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0" t="s">
        <v>145</v>
      </c>
      <c r="AT206" s="220" t="s">
        <v>141</v>
      </c>
      <c r="AU206" s="220" t="s">
        <v>82</v>
      </c>
      <c r="AY206" s="16" t="s">
        <v>140</v>
      </c>
      <c r="BE206" s="221">
        <f>IF(N206="základní",J206,0)</f>
        <v>0</v>
      </c>
      <c r="BF206" s="221">
        <f>IF(N206="snížená",J206,0)</f>
        <v>0</v>
      </c>
      <c r="BG206" s="221">
        <f>IF(N206="zákl. přenesená",J206,0)</f>
        <v>0</v>
      </c>
      <c r="BH206" s="221">
        <f>IF(N206="sníž. přenesená",J206,0)</f>
        <v>0</v>
      </c>
      <c r="BI206" s="221">
        <f>IF(N206="nulová",J206,0)</f>
        <v>0</v>
      </c>
      <c r="BJ206" s="16" t="s">
        <v>82</v>
      </c>
      <c r="BK206" s="221">
        <f>ROUND(I206*H206,2)</f>
        <v>0</v>
      </c>
      <c r="BL206" s="16" t="s">
        <v>145</v>
      </c>
      <c r="BM206" s="220" t="s">
        <v>319</v>
      </c>
    </row>
    <row r="207" s="2" customFormat="1" ht="16.5" customHeight="1">
      <c r="A207" s="37"/>
      <c r="B207" s="38"/>
      <c r="C207" s="255" t="s">
        <v>320</v>
      </c>
      <c r="D207" s="255" t="s">
        <v>205</v>
      </c>
      <c r="E207" s="256" t="s">
        <v>321</v>
      </c>
      <c r="F207" s="257" t="s">
        <v>322</v>
      </c>
      <c r="G207" s="258" t="s">
        <v>225</v>
      </c>
      <c r="H207" s="259">
        <v>2</v>
      </c>
      <c r="I207" s="260"/>
      <c r="J207" s="261">
        <f>ROUND(I207*H207,2)</f>
        <v>0</v>
      </c>
      <c r="K207" s="257" t="s">
        <v>144</v>
      </c>
      <c r="L207" s="262"/>
      <c r="M207" s="263" t="s">
        <v>1</v>
      </c>
      <c r="N207" s="264" t="s">
        <v>43</v>
      </c>
      <c r="O207" s="90"/>
      <c r="P207" s="218">
        <f>O207*H207</f>
        <v>0</v>
      </c>
      <c r="Q207" s="218">
        <v>0.00020000000000000001</v>
      </c>
      <c r="R207" s="218">
        <f>Q207*H207</f>
        <v>0.00040000000000000002</v>
      </c>
      <c r="S207" s="218">
        <v>0</v>
      </c>
      <c r="T207" s="21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0" t="s">
        <v>184</v>
      </c>
      <c r="AT207" s="220" t="s">
        <v>205</v>
      </c>
      <c r="AU207" s="220" t="s">
        <v>82</v>
      </c>
      <c r="AY207" s="16" t="s">
        <v>140</v>
      </c>
      <c r="BE207" s="221">
        <f>IF(N207="základní",J207,0)</f>
        <v>0</v>
      </c>
      <c r="BF207" s="221">
        <f>IF(N207="snížená",J207,0)</f>
        <v>0</v>
      </c>
      <c r="BG207" s="221">
        <f>IF(N207="zákl. přenesená",J207,0)</f>
        <v>0</v>
      </c>
      <c r="BH207" s="221">
        <f>IF(N207="sníž. přenesená",J207,0)</f>
        <v>0</v>
      </c>
      <c r="BI207" s="221">
        <f>IF(N207="nulová",J207,0)</f>
        <v>0</v>
      </c>
      <c r="BJ207" s="16" t="s">
        <v>82</v>
      </c>
      <c r="BK207" s="221">
        <f>ROUND(I207*H207,2)</f>
        <v>0</v>
      </c>
      <c r="BL207" s="16" t="s">
        <v>145</v>
      </c>
      <c r="BM207" s="220" t="s">
        <v>323</v>
      </c>
    </row>
    <row r="208" s="2" customFormat="1" ht="49.05" customHeight="1">
      <c r="A208" s="37"/>
      <c r="B208" s="38"/>
      <c r="C208" s="209" t="s">
        <v>324</v>
      </c>
      <c r="D208" s="209" t="s">
        <v>141</v>
      </c>
      <c r="E208" s="210" t="s">
        <v>325</v>
      </c>
      <c r="F208" s="211" t="s">
        <v>326</v>
      </c>
      <c r="G208" s="212" t="s">
        <v>225</v>
      </c>
      <c r="H208" s="213">
        <v>1</v>
      </c>
      <c r="I208" s="214"/>
      <c r="J208" s="215">
        <f>ROUND(I208*H208,2)</f>
        <v>0</v>
      </c>
      <c r="K208" s="211" t="s">
        <v>144</v>
      </c>
      <c r="L208" s="43"/>
      <c r="M208" s="216" t="s">
        <v>1</v>
      </c>
      <c r="N208" s="217" t="s">
        <v>43</v>
      </c>
      <c r="O208" s="90"/>
      <c r="P208" s="218">
        <f>O208*H208</f>
        <v>0</v>
      </c>
      <c r="Q208" s="218">
        <v>0.00072000000000000005</v>
      </c>
      <c r="R208" s="218">
        <f>Q208*H208</f>
        <v>0.00072000000000000005</v>
      </c>
      <c r="S208" s="218">
        <v>0</v>
      </c>
      <c r="T208" s="21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0" t="s">
        <v>145</v>
      </c>
      <c r="AT208" s="220" t="s">
        <v>141</v>
      </c>
      <c r="AU208" s="220" t="s">
        <v>82</v>
      </c>
      <c r="AY208" s="16" t="s">
        <v>140</v>
      </c>
      <c r="BE208" s="221">
        <f>IF(N208="základní",J208,0)</f>
        <v>0</v>
      </c>
      <c r="BF208" s="221">
        <f>IF(N208="snížená",J208,0)</f>
        <v>0</v>
      </c>
      <c r="BG208" s="221">
        <f>IF(N208="zákl. přenesená",J208,0)</f>
        <v>0</v>
      </c>
      <c r="BH208" s="221">
        <f>IF(N208="sníž. přenesená",J208,0)</f>
        <v>0</v>
      </c>
      <c r="BI208" s="221">
        <f>IF(N208="nulová",J208,0)</f>
        <v>0</v>
      </c>
      <c r="BJ208" s="16" t="s">
        <v>82</v>
      </c>
      <c r="BK208" s="221">
        <f>ROUND(I208*H208,2)</f>
        <v>0</v>
      </c>
      <c r="BL208" s="16" t="s">
        <v>145</v>
      </c>
      <c r="BM208" s="220" t="s">
        <v>327</v>
      </c>
    </row>
    <row r="209" s="2" customFormat="1" ht="24.15" customHeight="1">
      <c r="A209" s="37"/>
      <c r="B209" s="38"/>
      <c r="C209" s="255" t="s">
        <v>328</v>
      </c>
      <c r="D209" s="255" t="s">
        <v>205</v>
      </c>
      <c r="E209" s="256" t="s">
        <v>329</v>
      </c>
      <c r="F209" s="257" t="s">
        <v>330</v>
      </c>
      <c r="G209" s="258" t="s">
        <v>225</v>
      </c>
      <c r="H209" s="259">
        <v>1</v>
      </c>
      <c r="I209" s="260"/>
      <c r="J209" s="261">
        <f>ROUND(I209*H209,2)</f>
        <v>0</v>
      </c>
      <c r="K209" s="257" t="s">
        <v>1</v>
      </c>
      <c r="L209" s="262"/>
      <c r="M209" s="263" t="s">
        <v>1</v>
      </c>
      <c r="N209" s="264" t="s">
        <v>43</v>
      </c>
      <c r="O209" s="90"/>
      <c r="P209" s="218">
        <f>O209*H209</f>
        <v>0</v>
      </c>
      <c r="Q209" s="218">
        <v>0.0051999999999999998</v>
      </c>
      <c r="R209" s="218">
        <f>Q209*H209</f>
        <v>0.0051999999999999998</v>
      </c>
      <c r="S209" s="218">
        <v>0</v>
      </c>
      <c r="T209" s="21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0" t="s">
        <v>184</v>
      </c>
      <c r="AT209" s="220" t="s">
        <v>205</v>
      </c>
      <c r="AU209" s="220" t="s">
        <v>82</v>
      </c>
      <c r="AY209" s="16" t="s">
        <v>140</v>
      </c>
      <c r="BE209" s="221">
        <f>IF(N209="základní",J209,0)</f>
        <v>0</v>
      </c>
      <c r="BF209" s="221">
        <f>IF(N209="snížená",J209,0)</f>
        <v>0</v>
      </c>
      <c r="BG209" s="221">
        <f>IF(N209="zákl. přenesená",J209,0)</f>
        <v>0</v>
      </c>
      <c r="BH209" s="221">
        <f>IF(N209="sníž. přenesená",J209,0)</f>
        <v>0</v>
      </c>
      <c r="BI209" s="221">
        <f>IF(N209="nulová",J209,0)</f>
        <v>0</v>
      </c>
      <c r="BJ209" s="16" t="s">
        <v>82</v>
      </c>
      <c r="BK209" s="221">
        <f>ROUND(I209*H209,2)</f>
        <v>0</v>
      </c>
      <c r="BL209" s="16" t="s">
        <v>145</v>
      </c>
      <c r="BM209" s="220" t="s">
        <v>331</v>
      </c>
    </row>
    <row r="210" s="2" customFormat="1" ht="24.15" customHeight="1">
      <c r="A210" s="37"/>
      <c r="B210" s="38"/>
      <c r="C210" s="255" t="s">
        <v>332</v>
      </c>
      <c r="D210" s="255" t="s">
        <v>205</v>
      </c>
      <c r="E210" s="256" t="s">
        <v>333</v>
      </c>
      <c r="F210" s="257" t="s">
        <v>334</v>
      </c>
      <c r="G210" s="258" t="s">
        <v>225</v>
      </c>
      <c r="H210" s="259">
        <v>1</v>
      </c>
      <c r="I210" s="260"/>
      <c r="J210" s="261">
        <f>ROUND(I210*H210,2)</f>
        <v>0</v>
      </c>
      <c r="K210" s="257" t="s">
        <v>1</v>
      </c>
      <c r="L210" s="262"/>
      <c r="M210" s="263" t="s">
        <v>1</v>
      </c>
      <c r="N210" s="264" t="s">
        <v>43</v>
      </c>
      <c r="O210" s="90"/>
      <c r="P210" s="218">
        <f>O210*H210</f>
        <v>0</v>
      </c>
      <c r="Q210" s="218">
        <v>0.0067499999999999999</v>
      </c>
      <c r="R210" s="218">
        <f>Q210*H210</f>
        <v>0.0067499999999999999</v>
      </c>
      <c r="S210" s="218">
        <v>0</v>
      </c>
      <c r="T210" s="21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0" t="s">
        <v>184</v>
      </c>
      <c r="AT210" s="220" t="s">
        <v>205</v>
      </c>
      <c r="AU210" s="220" t="s">
        <v>82</v>
      </c>
      <c r="AY210" s="16" t="s">
        <v>140</v>
      </c>
      <c r="BE210" s="221">
        <f>IF(N210="základní",J210,0)</f>
        <v>0</v>
      </c>
      <c r="BF210" s="221">
        <f>IF(N210="snížená",J210,0)</f>
        <v>0</v>
      </c>
      <c r="BG210" s="221">
        <f>IF(N210="zákl. přenesená",J210,0)</f>
        <v>0</v>
      </c>
      <c r="BH210" s="221">
        <f>IF(N210="sníž. přenesená",J210,0)</f>
        <v>0</v>
      </c>
      <c r="BI210" s="221">
        <f>IF(N210="nulová",J210,0)</f>
        <v>0</v>
      </c>
      <c r="BJ210" s="16" t="s">
        <v>82</v>
      </c>
      <c r="BK210" s="221">
        <f>ROUND(I210*H210,2)</f>
        <v>0</v>
      </c>
      <c r="BL210" s="16" t="s">
        <v>145</v>
      </c>
      <c r="BM210" s="220" t="s">
        <v>335</v>
      </c>
    </row>
    <row r="211" s="2" customFormat="1" ht="44.25" customHeight="1">
      <c r="A211" s="37"/>
      <c r="B211" s="38"/>
      <c r="C211" s="209" t="s">
        <v>336</v>
      </c>
      <c r="D211" s="209" t="s">
        <v>141</v>
      </c>
      <c r="E211" s="210" t="s">
        <v>337</v>
      </c>
      <c r="F211" s="211" t="s">
        <v>338</v>
      </c>
      <c r="G211" s="212" t="s">
        <v>225</v>
      </c>
      <c r="H211" s="213">
        <v>1</v>
      </c>
      <c r="I211" s="214"/>
      <c r="J211" s="215">
        <f>ROUND(I211*H211,2)</f>
        <v>0</v>
      </c>
      <c r="K211" s="211" t="s">
        <v>144</v>
      </c>
      <c r="L211" s="43"/>
      <c r="M211" s="216" t="s">
        <v>1</v>
      </c>
      <c r="N211" s="217" t="s">
        <v>43</v>
      </c>
      <c r="O211" s="90"/>
      <c r="P211" s="218">
        <f>O211*H211</f>
        <v>0</v>
      </c>
      <c r="Q211" s="218">
        <v>0</v>
      </c>
      <c r="R211" s="218">
        <f>Q211*H211</f>
        <v>0</v>
      </c>
      <c r="S211" s="218">
        <v>0</v>
      </c>
      <c r="T211" s="21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0" t="s">
        <v>145</v>
      </c>
      <c r="AT211" s="220" t="s">
        <v>141</v>
      </c>
      <c r="AU211" s="220" t="s">
        <v>82</v>
      </c>
      <c r="AY211" s="16" t="s">
        <v>140</v>
      </c>
      <c r="BE211" s="221">
        <f>IF(N211="základní",J211,0)</f>
        <v>0</v>
      </c>
      <c r="BF211" s="221">
        <f>IF(N211="snížená",J211,0)</f>
        <v>0</v>
      </c>
      <c r="BG211" s="221">
        <f>IF(N211="zákl. přenesená",J211,0)</f>
        <v>0</v>
      </c>
      <c r="BH211" s="221">
        <f>IF(N211="sníž. přenesená",J211,0)</f>
        <v>0</v>
      </c>
      <c r="BI211" s="221">
        <f>IF(N211="nulová",J211,0)</f>
        <v>0</v>
      </c>
      <c r="BJ211" s="16" t="s">
        <v>82</v>
      </c>
      <c r="BK211" s="221">
        <f>ROUND(I211*H211,2)</f>
        <v>0</v>
      </c>
      <c r="BL211" s="16" t="s">
        <v>145</v>
      </c>
      <c r="BM211" s="220" t="s">
        <v>339</v>
      </c>
    </row>
    <row r="212" s="2" customFormat="1" ht="24.15" customHeight="1">
      <c r="A212" s="37"/>
      <c r="B212" s="38"/>
      <c r="C212" s="255" t="s">
        <v>340</v>
      </c>
      <c r="D212" s="255" t="s">
        <v>205</v>
      </c>
      <c r="E212" s="256" t="s">
        <v>341</v>
      </c>
      <c r="F212" s="257" t="s">
        <v>342</v>
      </c>
      <c r="G212" s="258" t="s">
        <v>225</v>
      </c>
      <c r="H212" s="259">
        <v>1</v>
      </c>
      <c r="I212" s="260"/>
      <c r="J212" s="261">
        <f>ROUND(I212*H212,2)</f>
        <v>0</v>
      </c>
      <c r="K212" s="257" t="s">
        <v>1</v>
      </c>
      <c r="L212" s="262"/>
      <c r="M212" s="263" t="s">
        <v>1</v>
      </c>
      <c r="N212" s="264" t="s">
        <v>43</v>
      </c>
      <c r="O212" s="90"/>
      <c r="P212" s="218">
        <f>O212*H212</f>
        <v>0</v>
      </c>
      <c r="Q212" s="218">
        <v>0.0037000000000000002</v>
      </c>
      <c r="R212" s="218">
        <f>Q212*H212</f>
        <v>0.0037000000000000002</v>
      </c>
      <c r="S212" s="218">
        <v>0</v>
      </c>
      <c r="T212" s="21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0" t="s">
        <v>184</v>
      </c>
      <c r="AT212" s="220" t="s">
        <v>205</v>
      </c>
      <c r="AU212" s="220" t="s">
        <v>82</v>
      </c>
      <c r="AY212" s="16" t="s">
        <v>140</v>
      </c>
      <c r="BE212" s="221">
        <f>IF(N212="základní",J212,0)</f>
        <v>0</v>
      </c>
      <c r="BF212" s="221">
        <f>IF(N212="snížená",J212,0)</f>
        <v>0</v>
      </c>
      <c r="BG212" s="221">
        <f>IF(N212="zákl. přenesená",J212,0)</f>
        <v>0</v>
      </c>
      <c r="BH212" s="221">
        <f>IF(N212="sníž. přenesená",J212,0)</f>
        <v>0</v>
      </c>
      <c r="BI212" s="221">
        <f>IF(N212="nulová",J212,0)</f>
        <v>0</v>
      </c>
      <c r="BJ212" s="16" t="s">
        <v>82</v>
      </c>
      <c r="BK212" s="221">
        <f>ROUND(I212*H212,2)</f>
        <v>0</v>
      </c>
      <c r="BL212" s="16" t="s">
        <v>145</v>
      </c>
      <c r="BM212" s="220" t="s">
        <v>343</v>
      </c>
    </row>
    <row r="213" s="2" customFormat="1" ht="24.15" customHeight="1">
      <c r="A213" s="37"/>
      <c r="B213" s="38"/>
      <c r="C213" s="209" t="s">
        <v>344</v>
      </c>
      <c r="D213" s="209" t="s">
        <v>141</v>
      </c>
      <c r="E213" s="210" t="s">
        <v>345</v>
      </c>
      <c r="F213" s="211" t="s">
        <v>346</v>
      </c>
      <c r="G213" s="212" t="s">
        <v>175</v>
      </c>
      <c r="H213" s="213">
        <v>151.09999999999999</v>
      </c>
      <c r="I213" s="214"/>
      <c r="J213" s="215">
        <f>ROUND(I213*H213,2)</f>
        <v>0</v>
      </c>
      <c r="K213" s="211" t="s">
        <v>144</v>
      </c>
      <c r="L213" s="43"/>
      <c r="M213" s="216" t="s">
        <v>1</v>
      </c>
      <c r="N213" s="217" t="s">
        <v>43</v>
      </c>
      <c r="O213" s="90"/>
      <c r="P213" s="218">
        <f>O213*H213</f>
        <v>0</v>
      </c>
      <c r="Q213" s="218">
        <v>0</v>
      </c>
      <c r="R213" s="218">
        <f>Q213*H213</f>
        <v>0</v>
      </c>
      <c r="S213" s="218">
        <v>0</v>
      </c>
      <c r="T213" s="21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0" t="s">
        <v>145</v>
      </c>
      <c r="AT213" s="220" t="s">
        <v>141</v>
      </c>
      <c r="AU213" s="220" t="s">
        <v>82</v>
      </c>
      <c r="AY213" s="16" t="s">
        <v>140</v>
      </c>
      <c r="BE213" s="221">
        <f>IF(N213="základní",J213,0)</f>
        <v>0</v>
      </c>
      <c r="BF213" s="221">
        <f>IF(N213="snížená",J213,0)</f>
        <v>0</v>
      </c>
      <c r="BG213" s="221">
        <f>IF(N213="zákl. přenesená",J213,0)</f>
        <v>0</v>
      </c>
      <c r="BH213" s="221">
        <f>IF(N213="sníž. přenesená",J213,0)</f>
        <v>0</v>
      </c>
      <c r="BI213" s="221">
        <f>IF(N213="nulová",J213,0)</f>
        <v>0</v>
      </c>
      <c r="BJ213" s="16" t="s">
        <v>82</v>
      </c>
      <c r="BK213" s="221">
        <f>ROUND(I213*H213,2)</f>
        <v>0</v>
      </c>
      <c r="BL213" s="16" t="s">
        <v>145</v>
      </c>
      <c r="BM213" s="220" t="s">
        <v>347</v>
      </c>
    </row>
    <row r="214" s="2" customFormat="1" ht="16.5" customHeight="1">
      <c r="A214" s="37"/>
      <c r="B214" s="38"/>
      <c r="C214" s="209" t="s">
        <v>348</v>
      </c>
      <c r="D214" s="209" t="s">
        <v>141</v>
      </c>
      <c r="E214" s="210" t="s">
        <v>349</v>
      </c>
      <c r="F214" s="211" t="s">
        <v>350</v>
      </c>
      <c r="G214" s="212" t="s">
        <v>175</v>
      </c>
      <c r="H214" s="213">
        <v>151.09999999999999</v>
      </c>
      <c r="I214" s="214"/>
      <c r="J214" s="215">
        <f>ROUND(I214*H214,2)</f>
        <v>0</v>
      </c>
      <c r="K214" s="211" t="s">
        <v>144</v>
      </c>
      <c r="L214" s="43"/>
      <c r="M214" s="216" t="s">
        <v>1</v>
      </c>
      <c r="N214" s="217" t="s">
        <v>43</v>
      </c>
      <c r="O214" s="90"/>
      <c r="P214" s="218">
        <f>O214*H214</f>
        <v>0</v>
      </c>
      <c r="Q214" s="218">
        <v>0</v>
      </c>
      <c r="R214" s="218">
        <f>Q214*H214</f>
        <v>0</v>
      </c>
      <c r="S214" s="218">
        <v>0</v>
      </c>
      <c r="T214" s="21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0" t="s">
        <v>145</v>
      </c>
      <c r="AT214" s="220" t="s">
        <v>141</v>
      </c>
      <c r="AU214" s="220" t="s">
        <v>82</v>
      </c>
      <c r="AY214" s="16" t="s">
        <v>140</v>
      </c>
      <c r="BE214" s="221">
        <f>IF(N214="základní",J214,0)</f>
        <v>0</v>
      </c>
      <c r="BF214" s="221">
        <f>IF(N214="snížená",J214,0)</f>
        <v>0</v>
      </c>
      <c r="BG214" s="221">
        <f>IF(N214="zákl. přenesená",J214,0)</f>
        <v>0</v>
      </c>
      <c r="BH214" s="221">
        <f>IF(N214="sníž. přenesená",J214,0)</f>
        <v>0</v>
      </c>
      <c r="BI214" s="221">
        <f>IF(N214="nulová",J214,0)</f>
        <v>0</v>
      </c>
      <c r="BJ214" s="16" t="s">
        <v>82</v>
      </c>
      <c r="BK214" s="221">
        <f>ROUND(I214*H214,2)</f>
        <v>0</v>
      </c>
      <c r="BL214" s="16" t="s">
        <v>145</v>
      </c>
      <c r="BM214" s="220" t="s">
        <v>351</v>
      </c>
    </row>
    <row r="215" s="2" customFormat="1" ht="44.25" customHeight="1">
      <c r="A215" s="37"/>
      <c r="B215" s="38"/>
      <c r="C215" s="209" t="s">
        <v>352</v>
      </c>
      <c r="D215" s="209" t="s">
        <v>141</v>
      </c>
      <c r="E215" s="210" t="s">
        <v>353</v>
      </c>
      <c r="F215" s="211" t="s">
        <v>354</v>
      </c>
      <c r="G215" s="212" t="s">
        <v>225</v>
      </c>
      <c r="H215" s="213">
        <v>1</v>
      </c>
      <c r="I215" s="214"/>
      <c r="J215" s="215">
        <f>ROUND(I215*H215,2)</f>
        <v>0</v>
      </c>
      <c r="K215" s="211" t="s">
        <v>144</v>
      </c>
      <c r="L215" s="43"/>
      <c r="M215" s="216" t="s">
        <v>1</v>
      </c>
      <c r="N215" s="217" t="s">
        <v>43</v>
      </c>
      <c r="O215" s="90"/>
      <c r="P215" s="218">
        <f>O215*H215</f>
        <v>0</v>
      </c>
      <c r="Q215" s="218">
        <v>1.4878199999999999</v>
      </c>
      <c r="R215" s="218">
        <f>Q215*H215</f>
        <v>1.4878199999999999</v>
      </c>
      <c r="S215" s="218">
        <v>0</v>
      </c>
      <c r="T215" s="21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0" t="s">
        <v>145</v>
      </c>
      <c r="AT215" s="220" t="s">
        <v>141</v>
      </c>
      <c r="AU215" s="220" t="s">
        <v>82</v>
      </c>
      <c r="AY215" s="16" t="s">
        <v>140</v>
      </c>
      <c r="BE215" s="221">
        <f>IF(N215="základní",J215,0)</f>
        <v>0</v>
      </c>
      <c r="BF215" s="221">
        <f>IF(N215="snížená",J215,0)</f>
        <v>0</v>
      </c>
      <c r="BG215" s="221">
        <f>IF(N215="zákl. přenesená",J215,0)</f>
        <v>0</v>
      </c>
      <c r="BH215" s="221">
        <f>IF(N215="sníž. přenesená",J215,0)</f>
        <v>0</v>
      </c>
      <c r="BI215" s="221">
        <f>IF(N215="nulová",J215,0)</f>
        <v>0</v>
      </c>
      <c r="BJ215" s="16" t="s">
        <v>82</v>
      </c>
      <c r="BK215" s="221">
        <f>ROUND(I215*H215,2)</f>
        <v>0</v>
      </c>
      <c r="BL215" s="16" t="s">
        <v>145</v>
      </c>
      <c r="BM215" s="220" t="s">
        <v>355</v>
      </c>
    </row>
    <row r="216" s="2" customFormat="1" ht="24.15" customHeight="1">
      <c r="A216" s="37"/>
      <c r="B216" s="38"/>
      <c r="C216" s="255" t="s">
        <v>356</v>
      </c>
      <c r="D216" s="255" t="s">
        <v>205</v>
      </c>
      <c r="E216" s="256" t="s">
        <v>357</v>
      </c>
      <c r="F216" s="257" t="s">
        <v>358</v>
      </c>
      <c r="G216" s="258" t="s">
        <v>225</v>
      </c>
      <c r="H216" s="259">
        <v>1</v>
      </c>
      <c r="I216" s="260"/>
      <c r="J216" s="261">
        <f>ROUND(I216*H216,2)</f>
        <v>0</v>
      </c>
      <c r="K216" s="257" t="s">
        <v>144</v>
      </c>
      <c r="L216" s="262"/>
      <c r="M216" s="263" t="s">
        <v>1</v>
      </c>
      <c r="N216" s="264" t="s">
        <v>43</v>
      </c>
      <c r="O216" s="90"/>
      <c r="P216" s="218">
        <f>O216*H216</f>
        <v>0</v>
      </c>
      <c r="Q216" s="218">
        <v>0.078</v>
      </c>
      <c r="R216" s="218">
        <f>Q216*H216</f>
        <v>0.078</v>
      </c>
      <c r="S216" s="218">
        <v>0</v>
      </c>
      <c r="T216" s="21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0" t="s">
        <v>184</v>
      </c>
      <c r="AT216" s="220" t="s">
        <v>205</v>
      </c>
      <c r="AU216" s="220" t="s">
        <v>82</v>
      </c>
      <c r="AY216" s="16" t="s">
        <v>140</v>
      </c>
      <c r="BE216" s="221">
        <f>IF(N216="základní",J216,0)</f>
        <v>0</v>
      </c>
      <c r="BF216" s="221">
        <f>IF(N216="snížená",J216,0)</f>
        <v>0</v>
      </c>
      <c r="BG216" s="221">
        <f>IF(N216="zákl. přenesená",J216,0)</f>
        <v>0</v>
      </c>
      <c r="BH216" s="221">
        <f>IF(N216="sníž. přenesená",J216,0)</f>
        <v>0</v>
      </c>
      <c r="BI216" s="221">
        <f>IF(N216="nulová",J216,0)</f>
        <v>0</v>
      </c>
      <c r="BJ216" s="16" t="s">
        <v>82</v>
      </c>
      <c r="BK216" s="221">
        <f>ROUND(I216*H216,2)</f>
        <v>0</v>
      </c>
      <c r="BL216" s="16" t="s">
        <v>145</v>
      </c>
      <c r="BM216" s="220" t="s">
        <v>359</v>
      </c>
    </row>
    <row r="217" s="2" customFormat="1">
      <c r="A217" s="37"/>
      <c r="B217" s="38"/>
      <c r="C217" s="39"/>
      <c r="D217" s="224" t="s">
        <v>302</v>
      </c>
      <c r="E217" s="39"/>
      <c r="F217" s="265" t="s">
        <v>360</v>
      </c>
      <c r="G217" s="39"/>
      <c r="H217" s="39"/>
      <c r="I217" s="266"/>
      <c r="J217" s="39"/>
      <c r="K217" s="39"/>
      <c r="L217" s="43"/>
      <c r="M217" s="267"/>
      <c r="N217" s="268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302</v>
      </c>
      <c r="AU217" s="16" t="s">
        <v>82</v>
      </c>
    </row>
    <row r="218" s="2" customFormat="1" ht="16.5" customHeight="1">
      <c r="A218" s="37"/>
      <c r="B218" s="38"/>
      <c r="C218" s="209" t="s">
        <v>361</v>
      </c>
      <c r="D218" s="209" t="s">
        <v>141</v>
      </c>
      <c r="E218" s="210" t="s">
        <v>362</v>
      </c>
      <c r="F218" s="211" t="s">
        <v>363</v>
      </c>
      <c r="G218" s="212" t="s">
        <v>225</v>
      </c>
      <c r="H218" s="213">
        <v>1</v>
      </c>
      <c r="I218" s="214"/>
      <c r="J218" s="215">
        <f>ROUND(I218*H218,2)</f>
        <v>0</v>
      </c>
      <c r="K218" s="211" t="s">
        <v>144</v>
      </c>
      <c r="L218" s="43"/>
      <c r="M218" s="216" t="s">
        <v>1</v>
      </c>
      <c r="N218" s="217" t="s">
        <v>43</v>
      </c>
      <c r="O218" s="90"/>
      <c r="P218" s="218">
        <f>O218*H218</f>
        <v>0</v>
      </c>
      <c r="Q218" s="218">
        <v>0.12303</v>
      </c>
      <c r="R218" s="218">
        <f>Q218*H218</f>
        <v>0.12303</v>
      </c>
      <c r="S218" s="218">
        <v>0</v>
      </c>
      <c r="T218" s="21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0" t="s">
        <v>145</v>
      </c>
      <c r="AT218" s="220" t="s">
        <v>141</v>
      </c>
      <c r="AU218" s="220" t="s">
        <v>82</v>
      </c>
      <c r="AY218" s="16" t="s">
        <v>140</v>
      </c>
      <c r="BE218" s="221">
        <f>IF(N218="základní",J218,0)</f>
        <v>0</v>
      </c>
      <c r="BF218" s="221">
        <f>IF(N218="snížená",J218,0)</f>
        <v>0</v>
      </c>
      <c r="BG218" s="221">
        <f>IF(N218="zákl. přenesená",J218,0)</f>
        <v>0</v>
      </c>
      <c r="BH218" s="221">
        <f>IF(N218="sníž. přenesená",J218,0)</f>
        <v>0</v>
      </c>
      <c r="BI218" s="221">
        <f>IF(N218="nulová",J218,0)</f>
        <v>0</v>
      </c>
      <c r="BJ218" s="16" t="s">
        <v>82</v>
      </c>
      <c r="BK218" s="221">
        <f>ROUND(I218*H218,2)</f>
        <v>0</v>
      </c>
      <c r="BL218" s="16" t="s">
        <v>145</v>
      </c>
      <c r="BM218" s="220" t="s">
        <v>364</v>
      </c>
    </row>
    <row r="219" s="2" customFormat="1" ht="24.15" customHeight="1">
      <c r="A219" s="37"/>
      <c r="B219" s="38"/>
      <c r="C219" s="255" t="s">
        <v>365</v>
      </c>
      <c r="D219" s="255" t="s">
        <v>205</v>
      </c>
      <c r="E219" s="256" t="s">
        <v>366</v>
      </c>
      <c r="F219" s="257" t="s">
        <v>367</v>
      </c>
      <c r="G219" s="258" t="s">
        <v>225</v>
      </c>
      <c r="H219" s="259">
        <v>1</v>
      </c>
      <c r="I219" s="260"/>
      <c r="J219" s="261">
        <f>ROUND(I219*H219,2)</f>
        <v>0</v>
      </c>
      <c r="K219" s="257" t="s">
        <v>144</v>
      </c>
      <c r="L219" s="262"/>
      <c r="M219" s="263" t="s">
        <v>1</v>
      </c>
      <c r="N219" s="264" t="s">
        <v>43</v>
      </c>
      <c r="O219" s="90"/>
      <c r="P219" s="218">
        <f>O219*H219</f>
        <v>0</v>
      </c>
      <c r="Q219" s="218">
        <v>0.013299999999999999</v>
      </c>
      <c r="R219" s="218">
        <f>Q219*H219</f>
        <v>0.013299999999999999</v>
      </c>
      <c r="S219" s="218">
        <v>0</v>
      </c>
      <c r="T219" s="21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0" t="s">
        <v>184</v>
      </c>
      <c r="AT219" s="220" t="s">
        <v>205</v>
      </c>
      <c r="AU219" s="220" t="s">
        <v>82</v>
      </c>
      <c r="AY219" s="16" t="s">
        <v>140</v>
      </c>
      <c r="BE219" s="221">
        <f>IF(N219="základní",J219,0)</f>
        <v>0</v>
      </c>
      <c r="BF219" s="221">
        <f>IF(N219="snížená",J219,0)</f>
        <v>0</v>
      </c>
      <c r="BG219" s="221">
        <f>IF(N219="zákl. přenesená",J219,0)</f>
        <v>0</v>
      </c>
      <c r="BH219" s="221">
        <f>IF(N219="sníž. přenesená",J219,0)</f>
        <v>0</v>
      </c>
      <c r="BI219" s="221">
        <f>IF(N219="nulová",J219,0)</f>
        <v>0</v>
      </c>
      <c r="BJ219" s="16" t="s">
        <v>82</v>
      </c>
      <c r="BK219" s="221">
        <f>ROUND(I219*H219,2)</f>
        <v>0</v>
      </c>
      <c r="BL219" s="16" t="s">
        <v>145</v>
      </c>
      <c r="BM219" s="220" t="s">
        <v>368</v>
      </c>
    </row>
    <row r="220" s="2" customFormat="1" ht="16.5" customHeight="1">
      <c r="A220" s="37"/>
      <c r="B220" s="38"/>
      <c r="C220" s="209" t="s">
        <v>369</v>
      </c>
      <c r="D220" s="209" t="s">
        <v>141</v>
      </c>
      <c r="E220" s="210" t="s">
        <v>370</v>
      </c>
      <c r="F220" s="211" t="s">
        <v>371</v>
      </c>
      <c r="G220" s="212" t="s">
        <v>175</v>
      </c>
      <c r="H220" s="213">
        <v>151.09999999999999</v>
      </c>
      <c r="I220" s="214"/>
      <c r="J220" s="215">
        <f>ROUND(I220*H220,2)</f>
        <v>0</v>
      </c>
      <c r="K220" s="211" t="s">
        <v>144</v>
      </c>
      <c r="L220" s="43"/>
      <c r="M220" s="216" t="s">
        <v>1</v>
      </c>
      <c r="N220" s="217" t="s">
        <v>43</v>
      </c>
      <c r="O220" s="90"/>
      <c r="P220" s="218">
        <f>O220*H220</f>
        <v>0</v>
      </c>
      <c r="Q220" s="218">
        <v>0.00019000000000000001</v>
      </c>
      <c r="R220" s="218">
        <f>Q220*H220</f>
        <v>0.028709000000000002</v>
      </c>
      <c r="S220" s="218">
        <v>0</v>
      </c>
      <c r="T220" s="21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0" t="s">
        <v>145</v>
      </c>
      <c r="AT220" s="220" t="s">
        <v>141</v>
      </c>
      <c r="AU220" s="220" t="s">
        <v>82</v>
      </c>
      <c r="AY220" s="16" t="s">
        <v>140</v>
      </c>
      <c r="BE220" s="221">
        <f>IF(N220="základní",J220,0)</f>
        <v>0</v>
      </c>
      <c r="BF220" s="221">
        <f>IF(N220="snížená",J220,0)</f>
        <v>0</v>
      </c>
      <c r="BG220" s="221">
        <f>IF(N220="zákl. přenesená",J220,0)</f>
        <v>0</v>
      </c>
      <c r="BH220" s="221">
        <f>IF(N220="sníž. přenesená",J220,0)</f>
        <v>0</v>
      </c>
      <c r="BI220" s="221">
        <f>IF(N220="nulová",J220,0)</f>
        <v>0</v>
      </c>
      <c r="BJ220" s="16" t="s">
        <v>82</v>
      </c>
      <c r="BK220" s="221">
        <f>ROUND(I220*H220,2)</f>
        <v>0</v>
      </c>
      <c r="BL220" s="16" t="s">
        <v>145</v>
      </c>
      <c r="BM220" s="220" t="s">
        <v>372</v>
      </c>
    </row>
    <row r="221" s="2" customFormat="1" ht="21.75" customHeight="1">
      <c r="A221" s="37"/>
      <c r="B221" s="38"/>
      <c r="C221" s="209" t="s">
        <v>373</v>
      </c>
      <c r="D221" s="209" t="s">
        <v>141</v>
      </c>
      <c r="E221" s="210" t="s">
        <v>374</v>
      </c>
      <c r="F221" s="211" t="s">
        <v>375</v>
      </c>
      <c r="G221" s="212" t="s">
        <v>175</v>
      </c>
      <c r="H221" s="213">
        <v>151.09999999999999</v>
      </c>
      <c r="I221" s="214"/>
      <c r="J221" s="215">
        <f>ROUND(I221*H221,2)</f>
        <v>0</v>
      </c>
      <c r="K221" s="211" t="s">
        <v>144</v>
      </c>
      <c r="L221" s="43"/>
      <c r="M221" s="216" t="s">
        <v>1</v>
      </c>
      <c r="N221" s="217" t="s">
        <v>43</v>
      </c>
      <c r="O221" s="90"/>
      <c r="P221" s="218">
        <f>O221*H221</f>
        <v>0</v>
      </c>
      <c r="Q221" s="218">
        <v>9.0000000000000006E-05</v>
      </c>
      <c r="R221" s="218">
        <f>Q221*H221</f>
        <v>0.013599</v>
      </c>
      <c r="S221" s="218">
        <v>0</v>
      </c>
      <c r="T221" s="21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0" t="s">
        <v>145</v>
      </c>
      <c r="AT221" s="220" t="s">
        <v>141</v>
      </c>
      <c r="AU221" s="220" t="s">
        <v>82</v>
      </c>
      <c r="AY221" s="16" t="s">
        <v>140</v>
      </c>
      <c r="BE221" s="221">
        <f>IF(N221="základní",J221,0)</f>
        <v>0</v>
      </c>
      <c r="BF221" s="221">
        <f>IF(N221="snížená",J221,0)</f>
        <v>0</v>
      </c>
      <c r="BG221" s="221">
        <f>IF(N221="zákl. přenesená",J221,0)</f>
        <v>0</v>
      </c>
      <c r="BH221" s="221">
        <f>IF(N221="sníž. přenesená",J221,0)</f>
        <v>0</v>
      </c>
      <c r="BI221" s="221">
        <f>IF(N221="nulová",J221,0)</f>
        <v>0</v>
      </c>
      <c r="BJ221" s="16" t="s">
        <v>82</v>
      </c>
      <c r="BK221" s="221">
        <f>ROUND(I221*H221,2)</f>
        <v>0</v>
      </c>
      <c r="BL221" s="16" t="s">
        <v>145</v>
      </c>
      <c r="BM221" s="220" t="s">
        <v>376</v>
      </c>
    </row>
    <row r="222" s="11" customFormat="1" ht="25.92" customHeight="1">
      <c r="A222" s="11"/>
      <c r="B222" s="195"/>
      <c r="C222" s="196"/>
      <c r="D222" s="197" t="s">
        <v>77</v>
      </c>
      <c r="E222" s="198" t="s">
        <v>377</v>
      </c>
      <c r="F222" s="198" t="s">
        <v>378</v>
      </c>
      <c r="G222" s="196"/>
      <c r="H222" s="196"/>
      <c r="I222" s="199"/>
      <c r="J222" s="200">
        <f>BK222</f>
        <v>0</v>
      </c>
      <c r="K222" s="196"/>
      <c r="L222" s="201"/>
      <c r="M222" s="202"/>
      <c r="N222" s="203"/>
      <c r="O222" s="203"/>
      <c r="P222" s="204">
        <f>P223</f>
        <v>0</v>
      </c>
      <c r="Q222" s="203"/>
      <c r="R222" s="204">
        <f>R223</f>
        <v>0</v>
      </c>
      <c r="S222" s="203"/>
      <c r="T222" s="205">
        <f>T223</f>
        <v>0</v>
      </c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R222" s="206" t="s">
        <v>82</v>
      </c>
      <c r="AT222" s="207" t="s">
        <v>77</v>
      </c>
      <c r="AU222" s="207" t="s">
        <v>78</v>
      </c>
      <c r="AY222" s="206" t="s">
        <v>140</v>
      </c>
      <c r="BK222" s="208">
        <f>BK223</f>
        <v>0</v>
      </c>
    </row>
    <row r="223" s="2" customFormat="1" ht="49.05" customHeight="1">
      <c r="A223" s="37"/>
      <c r="B223" s="38"/>
      <c r="C223" s="209" t="s">
        <v>379</v>
      </c>
      <c r="D223" s="209" t="s">
        <v>141</v>
      </c>
      <c r="E223" s="210" t="s">
        <v>380</v>
      </c>
      <c r="F223" s="211" t="s">
        <v>381</v>
      </c>
      <c r="G223" s="212" t="s">
        <v>187</v>
      </c>
      <c r="H223" s="213">
        <v>22.486999999999998</v>
      </c>
      <c r="I223" s="214"/>
      <c r="J223" s="215">
        <f>ROUND(I223*H223,2)</f>
        <v>0</v>
      </c>
      <c r="K223" s="211" t="s">
        <v>144</v>
      </c>
      <c r="L223" s="43"/>
      <c r="M223" s="269" t="s">
        <v>1</v>
      </c>
      <c r="N223" s="270" t="s">
        <v>43</v>
      </c>
      <c r="O223" s="271"/>
      <c r="P223" s="272">
        <f>O223*H223</f>
        <v>0</v>
      </c>
      <c r="Q223" s="272">
        <v>0</v>
      </c>
      <c r="R223" s="272">
        <f>Q223*H223</f>
        <v>0</v>
      </c>
      <c r="S223" s="272">
        <v>0</v>
      </c>
      <c r="T223" s="273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0" t="s">
        <v>145</v>
      </c>
      <c r="AT223" s="220" t="s">
        <v>141</v>
      </c>
      <c r="AU223" s="220" t="s">
        <v>82</v>
      </c>
      <c r="AY223" s="16" t="s">
        <v>140</v>
      </c>
      <c r="BE223" s="221">
        <f>IF(N223="základní",J223,0)</f>
        <v>0</v>
      </c>
      <c r="BF223" s="221">
        <f>IF(N223="snížená",J223,0)</f>
        <v>0</v>
      </c>
      <c r="BG223" s="221">
        <f>IF(N223="zákl. přenesená",J223,0)</f>
        <v>0</v>
      </c>
      <c r="BH223" s="221">
        <f>IF(N223="sníž. přenesená",J223,0)</f>
        <v>0</v>
      </c>
      <c r="BI223" s="221">
        <f>IF(N223="nulová",J223,0)</f>
        <v>0</v>
      </c>
      <c r="BJ223" s="16" t="s">
        <v>82</v>
      </c>
      <c r="BK223" s="221">
        <f>ROUND(I223*H223,2)</f>
        <v>0</v>
      </c>
      <c r="BL223" s="16" t="s">
        <v>145</v>
      </c>
      <c r="BM223" s="220" t="s">
        <v>382</v>
      </c>
    </row>
    <row r="224" s="2" customFormat="1" ht="6.96" customHeight="1">
      <c r="A224" s="37"/>
      <c r="B224" s="65"/>
      <c r="C224" s="66"/>
      <c r="D224" s="66"/>
      <c r="E224" s="66"/>
      <c r="F224" s="66"/>
      <c r="G224" s="66"/>
      <c r="H224" s="66"/>
      <c r="I224" s="66"/>
      <c r="J224" s="66"/>
      <c r="K224" s="66"/>
      <c r="L224" s="43"/>
      <c r="M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</row>
  </sheetData>
  <sheetProtection sheet="1" autoFilter="0" formatColumns="0" formatRows="0" objects="1" scenarios="1" spinCount="100000" saltValue="MgbSiYnSSi+9oy4V8XyUpRgSOZT4mOGVqaBykZIqV0zHCTp4V2KxEUEui7BsGsOmuCM7j2lQjH2dPP41pVZ1fA==" hashValue="cWF3bMMUdNU5KlSx3K+qYN7zdeeJPd+pJzgkMP2qubD9CDcbYJ77lYqCIwOmJ6pNRdeTKV3eMQ94n4vqnu/+og==" algorithmName="SHA-512" password="CC35"/>
  <autoFilter ref="C122:K22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88</v>
      </c>
    </row>
    <row r="4" s="1" customFormat="1" ht="24.96" customHeight="1">
      <c r="B4" s="19"/>
      <c r="D4" s="137" t="s">
        <v>99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17</v>
      </c>
      <c r="L6" s="19"/>
    </row>
    <row r="7" s="1" customFormat="1" ht="26.25" customHeight="1">
      <c r="B7" s="19"/>
      <c r="E7" s="140" t="str">
        <f>'Rekapitulace stavby'!K6</f>
        <v>Hodonín, budova TO - zlepšení sociálního zázemí - SO 01-27-01 - PŘÍPOJKA VODOVODU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112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383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19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10. 5. 2023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26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32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26</v>
      </c>
      <c r="J23" s="142" t="s">
        <v>35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36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38</v>
      </c>
      <c r="E30" s="37"/>
      <c r="F30" s="37"/>
      <c r="G30" s="37"/>
      <c r="H30" s="37"/>
      <c r="I30" s="37"/>
      <c r="J30" s="150">
        <f>ROUND(J117,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40</v>
      </c>
      <c r="G32" s="37"/>
      <c r="H32" s="37"/>
      <c r="I32" s="151" t="s">
        <v>39</v>
      </c>
      <c r="J32" s="151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42</v>
      </c>
      <c r="E33" s="139" t="s">
        <v>43</v>
      </c>
      <c r="F33" s="153">
        <f>ROUND((SUM(BE117:BE124)),  2)</f>
        <v>0</v>
      </c>
      <c r="G33" s="37"/>
      <c r="H33" s="37"/>
      <c r="I33" s="154">
        <v>0.20999999999999999</v>
      </c>
      <c r="J33" s="153">
        <f>ROUND(((SUM(BE117:BE124))*I33),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44</v>
      </c>
      <c r="F34" s="153">
        <f>ROUND((SUM(BF117:BF124)),  2)</f>
        <v>0</v>
      </c>
      <c r="G34" s="37"/>
      <c r="H34" s="37"/>
      <c r="I34" s="154">
        <v>0.14999999999999999</v>
      </c>
      <c r="J34" s="153">
        <f>ROUND(((SUM(BF117:BF124))*I34),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45</v>
      </c>
      <c r="F35" s="153">
        <f>ROUND((SUM(BG117:BG124)),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46</v>
      </c>
      <c r="F36" s="153">
        <f>ROUND((SUM(BH117:BH124)),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3">
        <f>ROUND((SUM(BI117:BI124)),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Hodonín, budova TO - zlepšení sociálního zázemí - SO 01-27-01 - PŘÍPOJKA VODOVODU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112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02 - Vedlejší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31" t="s">
        <v>23</v>
      </c>
      <c r="J89" s="78" t="str">
        <f>IF(J12="","",J12)</f>
        <v>10. 5. 2023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25</v>
      </c>
      <c r="D91" s="39"/>
      <c r="E91" s="39"/>
      <c r="F91" s="26" t="str">
        <f>E15</f>
        <v>SPRÁVA ŽELEZNIC, S.O.</v>
      </c>
      <c r="G91" s="39"/>
      <c r="H91" s="39"/>
      <c r="I91" s="31" t="s">
        <v>31</v>
      </c>
      <c r="J91" s="35" t="str">
        <f>E21</f>
        <v>Ing. Jiří Kolář_TZB PROJEKT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Ladislav Pekárek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115</v>
      </c>
      <c r="D94" s="175"/>
      <c r="E94" s="175"/>
      <c r="F94" s="175"/>
      <c r="G94" s="175"/>
      <c r="H94" s="175"/>
      <c r="I94" s="175"/>
      <c r="J94" s="176" t="s">
        <v>116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117</v>
      </c>
      <c r="D96" s="39"/>
      <c r="E96" s="39"/>
      <c r="F96" s="39"/>
      <c r="G96" s="39"/>
      <c r="H96" s="39"/>
      <c r="I96" s="39"/>
      <c r="J96" s="109">
        <f>J117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118</v>
      </c>
    </row>
    <row r="97" s="9" customFormat="1" ht="24.96" customHeight="1">
      <c r="A97" s="9"/>
      <c r="B97" s="178"/>
      <c r="C97" s="179"/>
      <c r="D97" s="180" t="s">
        <v>384</v>
      </c>
      <c r="E97" s="181"/>
      <c r="F97" s="181"/>
      <c r="G97" s="181"/>
      <c r="H97" s="181"/>
      <c r="I97" s="181"/>
      <c r="J97" s="182">
        <f>J118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126</v>
      </c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17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6.25" customHeight="1">
      <c r="A107" s="37"/>
      <c r="B107" s="38"/>
      <c r="C107" s="39"/>
      <c r="D107" s="39"/>
      <c r="E107" s="173" t="str">
        <f>E7</f>
        <v>Hodonín, budova TO - zlepšení sociálního zázemí - SO 01-27-01 - PŘÍPOJKA VODOVODU</v>
      </c>
      <c r="F107" s="31"/>
      <c r="G107" s="31"/>
      <c r="H107" s="31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112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>02 - Vedlejší náklady</v>
      </c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21</v>
      </c>
      <c r="D111" s="39"/>
      <c r="E111" s="39"/>
      <c r="F111" s="26" t="str">
        <f>F12</f>
        <v xml:space="preserve"> </v>
      </c>
      <c r="G111" s="39"/>
      <c r="H111" s="39"/>
      <c r="I111" s="31" t="s">
        <v>23</v>
      </c>
      <c r="J111" s="78" t="str">
        <f>IF(J12="","",J12)</f>
        <v>10. 5. 2023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5.65" customHeight="1">
      <c r="A113" s="37"/>
      <c r="B113" s="38"/>
      <c r="C113" s="31" t="s">
        <v>25</v>
      </c>
      <c r="D113" s="39"/>
      <c r="E113" s="39"/>
      <c r="F113" s="26" t="str">
        <f>E15</f>
        <v>SPRÁVA ŽELEZNIC, S.O.</v>
      </c>
      <c r="G113" s="39"/>
      <c r="H113" s="39"/>
      <c r="I113" s="31" t="s">
        <v>31</v>
      </c>
      <c r="J113" s="35" t="str">
        <f>E21</f>
        <v>Ing. Jiří Kolář_TZB PROJEKT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29</v>
      </c>
      <c r="D114" s="39"/>
      <c r="E114" s="39"/>
      <c r="F114" s="26" t="str">
        <f>IF(E18="","",E18)</f>
        <v>Vyplň údaj</v>
      </c>
      <c r="G114" s="39"/>
      <c r="H114" s="39"/>
      <c r="I114" s="31" t="s">
        <v>34</v>
      </c>
      <c r="J114" s="35" t="str">
        <f>E24</f>
        <v>Ladislav Pekárek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0" customFormat="1" ht="29.28" customHeight="1">
      <c r="A116" s="184"/>
      <c r="B116" s="185"/>
      <c r="C116" s="186" t="s">
        <v>127</v>
      </c>
      <c r="D116" s="187" t="s">
        <v>63</v>
      </c>
      <c r="E116" s="187" t="s">
        <v>59</v>
      </c>
      <c r="F116" s="187" t="s">
        <v>60</v>
      </c>
      <c r="G116" s="187" t="s">
        <v>128</v>
      </c>
      <c r="H116" s="187" t="s">
        <v>129</v>
      </c>
      <c r="I116" s="187" t="s">
        <v>130</v>
      </c>
      <c r="J116" s="187" t="s">
        <v>116</v>
      </c>
      <c r="K116" s="188" t="s">
        <v>131</v>
      </c>
      <c r="L116" s="189"/>
      <c r="M116" s="99" t="s">
        <v>1</v>
      </c>
      <c r="N116" s="100" t="s">
        <v>42</v>
      </c>
      <c r="O116" s="100" t="s">
        <v>132</v>
      </c>
      <c r="P116" s="100" t="s">
        <v>133</v>
      </c>
      <c r="Q116" s="100" t="s">
        <v>134</v>
      </c>
      <c r="R116" s="100" t="s">
        <v>135</v>
      </c>
      <c r="S116" s="100" t="s">
        <v>136</v>
      </c>
      <c r="T116" s="101" t="s">
        <v>137</v>
      </c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184"/>
    </row>
    <row r="117" s="2" customFormat="1" ht="22.8" customHeight="1">
      <c r="A117" s="37"/>
      <c r="B117" s="38"/>
      <c r="C117" s="106" t="s">
        <v>138</v>
      </c>
      <c r="D117" s="39"/>
      <c r="E117" s="39"/>
      <c r="F117" s="39"/>
      <c r="G117" s="39"/>
      <c r="H117" s="39"/>
      <c r="I117" s="39"/>
      <c r="J117" s="190">
        <f>BK117</f>
        <v>0</v>
      </c>
      <c r="K117" s="39"/>
      <c r="L117" s="43"/>
      <c r="M117" s="102"/>
      <c r="N117" s="191"/>
      <c r="O117" s="103"/>
      <c r="P117" s="192">
        <f>P118</f>
        <v>0</v>
      </c>
      <c r="Q117" s="103"/>
      <c r="R117" s="192">
        <f>R118</f>
        <v>0</v>
      </c>
      <c r="S117" s="103"/>
      <c r="T117" s="193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77</v>
      </c>
      <c r="AU117" s="16" t="s">
        <v>118</v>
      </c>
      <c r="BK117" s="194">
        <f>BK118</f>
        <v>0</v>
      </c>
    </row>
    <row r="118" s="11" customFormat="1" ht="25.92" customHeight="1">
      <c r="A118" s="11"/>
      <c r="B118" s="195"/>
      <c r="C118" s="196"/>
      <c r="D118" s="197" t="s">
        <v>77</v>
      </c>
      <c r="E118" s="198" t="s">
        <v>385</v>
      </c>
      <c r="F118" s="198" t="s">
        <v>386</v>
      </c>
      <c r="G118" s="196"/>
      <c r="H118" s="196"/>
      <c r="I118" s="199"/>
      <c r="J118" s="200">
        <f>BK118</f>
        <v>0</v>
      </c>
      <c r="K118" s="196"/>
      <c r="L118" s="201"/>
      <c r="M118" s="202"/>
      <c r="N118" s="203"/>
      <c r="O118" s="203"/>
      <c r="P118" s="204">
        <f>SUM(P119:P124)</f>
        <v>0</v>
      </c>
      <c r="Q118" s="203"/>
      <c r="R118" s="204">
        <f>SUM(R119:R124)</f>
        <v>0</v>
      </c>
      <c r="S118" s="203"/>
      <c r="T118" s="205">
        <f>SUM(T119:T124)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6" t="s">
        <v>168</v>
      </c>
      <c r="AT118" s="207" t="s">
        <v>77</v>
      </c>
      <c r="AU118" s="207" t="s">
        <v>78</v>
      </c>
      <c r="AY118" s="206" t="s">
        <v>140</v>
      </c>
      <c r="BK118" s="208">
        <f>SUM(BK119:BK124)</f>
        <v>0</v>
      </c>
    </row>
    <row r="119" s="2" customFormat="1" ht="16.5" customHeight="1">
      <c r="A119" s="37"/>
      <c r="B119" s="38"/>
      <c r="C119" s="209" t="s">
        <v>82</v>
      </c>
      <c r="D119" s="209" t="s">
        <v>141</v>
      </c>
      <c r="E119" s="210" t="s">
        <v>387</v>
      </c>
      <c r="F119" s="211" t="s">
        <v>388</v>
      </c>
      <c r="G119" s="212" t="s">
        <v>389</v>
      </c>
      <c r="H119" s="213">
        <v>1</v>
      </c>
      <c r="I119" s="214"/>
      <c r="J119" s="215">
        <f>ROUND(I119*H119,2)</f>
        <v>0</v>
      </c>
      <c r="K119" s="211" t="s">
        <v>390</v>
      </c>
      <c r="L119" s="43"/>
      <c r="M119" s="216" t="s">
        <v>1</v>
      </c>
      <c r="N119" s="217" t="s">
        <v>43</v>
      </c>
      <c r="O119" s="90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0" t="s">
        <v>391</v>
      </c>
      <c r="AT119" s="220" t="s">
        <v>141</v>
      </c>
      <c r="AU119" s="220" t="s">
        <v>82</v>
      </c>
      <c r="AY119" s="16" t="s">
        <v>140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16" t="s">
        <v>82</v>
      </c>
      <c r="BK119" s="221">
        <f>ROUND(I119*H119,2)</f>
        <v>0</v>
      </c>
      <c r="BL119" s="16" t="s">
        <v>391</v>
      </c>
      <c r="BM119" s="220" t="s">
        <v>392</v>
      </c>
    </row>
    <row r="120" s="2" customFormat="1">
      <c r="A120" s="37"/>
      <c r="B120" s="38"/>
      <c r="C120" s="39"/>
      <c r="D120" s="224" t="s">
        <v>302</v>
      </c>
      <c r="E120" s="39"/>
      <c r="F120" s="265" t="s">
        <v>393</v>
      </c>
      <c r="G120" s="39"/>
      <c r="H120" s="39"/>
      <c r="I120" s="266"/>
      <c r="J120" s="39"/>
      <c r="K120" s="39"/>
      <c r="L120" s="43"/>
      <c r="M120" s="267"/>
      <c r="N120" s="268"/>
      <c r="O120" s="90"/>
      <c r="P120" s="90"/>
      <c r="Q120" s="90"/>
      <c r="R120" s="90"/>
      <c r="S120" s="90"/>
      <c r="T120" s="91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302</v>
      </c>
      <c r="AU120" s="16" t="s">
        <v>82</v>
      </c>
    </row>
    <row r="121" s="2" customFormat="1" ht="16.5" customHeight="1">
      <c r="A121" s="37"/>
      <c r="B121" s="38"/>
      <c r="C121" s="209" t="s">
        <v>88</v>
      </c>
      <c r="D121" s="209" t="s">
        <v>141</v>
      </c>
      <c r="E121" s="210" t="s">
        <v>394</v>
      </c>
      <c r="F121" s="211" t="s">
        <v>395</v>
      </c>
      <c r="G121" s="212" t="s">
        <v>389</v>
      </c>
      <c r="H121" s="213">
        <v>1</v>
      </c>
      <c r="I121" s="214"/>
      <c r="J121" s="215">
        <f>ROUND(I121*H121,2)</f>
        <v>0</v>
      </c>
      <c r="K121" s="211" t="s">
        <v>390</v>
      </c>
      <c r="L121" s="43"/>
      <c r="M121" s="216" t="s">
        <v>1</v>
      </c>
      <c r="N121" s="217" t="s">
        <v>43</v>
      </c>
      <c r="O121" s="90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0" t="s">
        <v>391</v>
      </c>
      <c r="AT121" s="220" t="s">
        <v>141</v>
      </c>
      <c r="AU121" s="220" t="s">
        <v>82</v>
      </c>
      <c r="AY121" s="16" t="s">
        <v>140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6" t="s">
        <v>82</v>
      </c>
      <c r="BK121" s="221">
        <f>ROUND(I121*H121,2)</f>
        <v>0</v>
      </c>
      <c r="BL121" s="16" t="s">
        <v>391</v>
      </c>
      <c r="BM121" s="220" t="s">
        <v>396</v>
      </c>
    </row>
    <row r="122" s="2" customFormat="1" ht="16.5" customHeight="1">
      <c r="A122" s="37"/>
      <c r="B122" s="38"/>
      <c r="C122" s="209" t="s">
        <v>159</v>
      </c>
      <c r="D122" s="209" t="s">
        <v>141</v>
      </c>
      <c r="E122" s="210" t="s">
        <v>397</v>
      </c>
      <c r="F122" s="211" t="s">
        <v>398</v>
      </c>
      <c r="G122" s="212" t="s">
        <v>389</v>
      </c>
      <c r="H122" s="213">
        <v>1</v>
      </c>
      <c r="I122" s="214"/>
      <c r="J122" s="215">
        <f>ROUND(I122*H122,2)</f>
        <v>0</v>
      </c>
      <c r="K122" s="211" t="s">
        <v>390</v>
      </c>
      <c r="L122" s="43"/>
      <c r="M122" s="216" t="s">
        <v>1</v>
      </c>
      <c r="N122" s="217" t="s">
        <v>43</v>
      </c>
      <c r="O122" s="90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0" t="s">
        <v>391</v>
      </c>
      <c r="AT122" s="220" t="s">
        <v>141</v>
      </c>
      <c r="AU122" s="220" t="s">
        <v>82</v>
      </c>
      <c r="AY122" s="16" t="s">
        <v>140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6" t="s">
        <v>82</v>
      </c>
      <c r="BK122" s="221">
        <f>ROUND(I122*H122,2)</f>
        <v>0</v>
      </c>
      <c r="BL122" s="16" t="s">
        <v>391</v>
      </c>
      <c r="BM122" s="220" t="s">
        <v>399</v>
      </c>
    </row>
    <row r="123" s="2" customFormat="1" ht="16.5" customHeight="1">
      <c r="A123" s="37"/>
      <c r="B123" s="38"/>
      <c r="C123" s="209" t="s">
        <v>145</v>
      </c>
      <c r="D123" s="209" t="s">
        <v>141</v>
      </c>
      <c r="E123" s="210" t="s">
        <v>400</v>
      </c>
      <c r="F123" s="211" t="s">
        <v>401</v>
      </c>
      <c r="G123" s="212" t="s">
        <v>389</v>
      </c>
      <c r="H123" s="213">
        <v>1</v>
      </c>
      <c r="I123" s="214"/>
      <c r="J123" s="215">
        <f>ROUND(I123*H123,2)</f>
        <v>0</v>
      </c>
      <c r="K123" s="211" t="s">
        <v>390</v>
      </c>
      <c r="L123" s="43"/>
      <c r="M123" s="216" t="s">
        <v>1</v>
      </c>
      <c r="N123" s="217" t="s">
        <v>43</v>
      </c>
      <c r="O123" s="90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0" t="s">
        <v>391</v>
      </c>
      <c r="AT123" s="220" t="s">
        <v>141</v>
      </c>
      <c r="AU123" s="220" t="s">
        <v>82</v>
      </c>
      <c r="AY123" s="16" t="s">
        <v>140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6" t="s">
        <v>82</v>
      </c>
      <c r="BK123" s="221">
        <f>ROUND(I123*H123,2)</f>
        <v>0</v>
      </c>
      <c r="BL123" s="16" t="s">
        <v>391</v>
      </c>
      <c r="BM123" s="220" t="s">
        <v>402</v>
      </c>
    </row>
    <row r="124" s="2" customFormat="1">
      <c r="A124" s="37"/>
      <c r="B124" s="38"/>
      <c r="C124" s="39"/>
      <c r="D124" s="224" t="s">
        <v>302</v>
      </c>
      <c r="E124" s="39"/>
      <c r="F124" s="265" t="s">
        <v>403</v>
      </c>
      <c r="G124" s="39"/>
      <c r="H124" s="39"/>
      <c r="I124" s="266"/>
      <c r="J124" s="39"/>
      <c r="K124" s="39"/>
      <c r="L124" s="43"/>
      <c r="M124" s="274"/>
      <c r="N124" s="275"/>
      <c r="O124" s="271"/>
      <c r="P124" s="271"/>
      <c r="Q124" s="271"/>
      <c r="R124" s="271"/>
      <c r="S124" s="271"/>
      <c r="T124" s="276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302</v>
      </c>
      <c r="AU124" s="16" t="s">
        <v>82</v>
      </c>
    </row>
    <row r="125" s="2" customFormat="1" ht="6.96" customHeight="1">
      <c r="A125" s="37"/>
      <c r="B125" s="65"/>
      <c r="C125" s="66"/>
      <c r="D125" s="66"/>
      <c r="E125" s="66"/>
      <c r="F125" s="66"/>
      <c r="G125" s="66"/>
      <c r="H125" s="66"/>
      <c r="I125" s="66"/>
      <c r="J125" s="66"/>
      <c r="K125" s="66"/>
      <c r="L125" s="43"/>
      <c r="M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</sheetData>
  <sheetProtection sheet="1" autoFilter="0" formatColumns="0" formatRows="0" objects="1" scenarios="1" spinCount="100000" saltValue="MRHM9ot91G3vv7BlNGSVMsmT2b0LKdWX4+ehvShN1sD5K4eAUOdsk3EzSgVc6OLA5FOxH28IvlroE5wolBbRhQ==" hashValue="xM4HprQJ7vgSvfsOa2HrferdoS43cHINndCiNFApe0pTjp3ONoC9k2hanXo5SMwrd+IGleGK+YYqwT40Nao1dQ==" algorithmName="SHA-512" password="CC35"/>
  <autoFilter ref="C116:K12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5"/>
      <c r="C3" s="136"/>
      <c r="D3" s="136"/>
      <c r="E3" s="136"/>
      <c r="F3" s="136"/>
      <c r="G3" s="136"/>
      <c r="H3" s="19"/>
    </row>
    <row r="4" s="1" customFormat="1" ht="24.96" customHeight="1">
      <c r="B4" s="19"/>
      <c r="C4" s="137" t="s">
        <v>404</v>
      </c>
      <c r="H4" s="19"/>
    </row>
    <row r="5" s="1" customFormat="1" ht="12" customHeight="1">
      <c r="B5" s="19"/>
      <c r="C5" s="277" t="s">
        <v>13</v>
      </c>
      <c r="D5" s="146" t="s">
        <v>14</v>
      </c>
      <c r="E5" s="1"/>
      <c r="F5" s="1"/>
      <c r="H5" s="19"/>
    </row>
    <row r="6" s="1" customFormat="1" ht="36.96" customHeight="1">
      <c r="B6" s="19"/>
      <c r="C6" s="278" t="s">
        <v>17</v>
      </c>
      <c r="D6" s="279" t="s">
        <v>18</v>
      </c>
      <c r="E6" s="1"/>
      <c r="F6" s="1"/>
      <c r="H6" s="19"/>
    </row>
    <row r="7" s="1" customFormat="1" ht="24.75" customHeight="1">
      <c r="B7" s="19"/>
      <c r="C7" s="139" t="s">
        <v>23</v>
      </c>
      <c r="D7" s="143" t="str">
        <f>'Rekapitulace stavby'!AN8</f>
        <v>10. 5. 2023</v>
      </c>
      <c r="H7" s="19"/>
    </row>
    <row r="8" s="2" customFormat="1" ht="10.8" customHeight="1">
      <c r="A8" s="37"/>
      <c r="B8" s="43"/>
      <c r="C8" s="37"/>
      <c r="D8" s="37"/>
      <c r="E8" s="37"/>
      <c r="F8" s="37"/>
      <c r="G8" s="37"/>
      <c r="H8" s="43"/>
    </row>
    <row r="9" s="10" customFormat="1" ht="29.28" customHeight="1">
      <c r="A9" s="184"/>
      <c r="B9" s="280"/>
      <c r="C9" s="281" t="s">
        <v>59</v>
      </c>
      <c r="D9" s="282" t="s">
        <v>60</v>
      </c>
      <c r="E9" s="282" t="s">
        <v>128</v>
      </c>
      <c r="F9" s="283" t="s">
        <v>405</v>
      </c>
      <c r="G9" s="184"/>
      <c r="H9" s="280"/>
    </row>
    <row r="10" s="2" customFormat="1" ht="26.4" customHeight="1">
      <c r="A10" s="37"/>
      <c r="B10" s="43"/>
      <c r="C10" s="284" t="s">
        <v>406</v>
      </c>
      <c r="D10" s="284" t="s">
        <v>86</v>
      </c>
      <c r="E10" s="37"/>
      <c r="F10" s="37"/>
      <c r="G10" s="37"/>
      <c r="H10" s="43"/>
    </row>
    <row r="11" s="2" customFormat="1" ht="16.8" customHeight="1">
      <c r="A11" s="37"/>
      <c r="B11" s="43"/>
      <c r="C11" s="285" t="s">
        <v>92</v>
      </c>
      <c r="D11" s="286" t="s">
        <v>93</v>
      </c>
      <c r="E11" s="287" t="s">
        <v>94</v>
      </c>
      <c r="F11" s="288">
        <v>31.75</v>
      </c>
      <c r="G11" s="37"/>
      <c r="H11" s="43"/>
    </row>
    <row r="12" s="2" customFormat="1" ht="16.8" customHeight="1">
      <c r="A12" s="37"/>
      <c r="B12" s="43"/>
      <c r="C12" s="289" t="s">
        <v>1</v>
      </c>
      <c r="D12" s="289" t="s">
        <v>148</v>
      </c>
      <c r="E12" s="16" t="s">
        <v>1</v>
      </c>
      <c r="F12" s="290">
        <v>0</v>
      </c>
      <c r="G12" s="37"/>
      <c r="H12" s="43"/>
    </row>
    <row r="13" s="2" customFormat="1" ht="16.8" customHeight="1">
      <c r="A13" s="37"/>
      <c r="B13" s="43"/>
      <c r="C13" s="289" t="s">
        <v>1</v>
      </c>
      <c r="D13" s="289" t="s">
        <v>149</v>
      </c>
      <c r="E13" s="16" t="s">
        <v>1</v>
      </c>
      <c r="F13" s="290">
        <v>10</v>
      </c>
      <c r="G13" s="37"/>
      <c r="H13" s="43"/>
    </row>
    <row r="14" s="2" customFormat="1" ht="16.8" customHeight="1">
      <c r="A14" s="37"/>
      <c r="B14" s="43"/>
      <c r="C14" s="289" t="s">
        <v>1</v>
      </c>
      <c r="D14" s="289" t="s">
        <v>150</v>
      </c>
      <c r="E14" s="16" t="s">
        <v>1</v>
      </c>
      <c r="F14" s="290">
        <v>0</v>
      </c>
      <c r="G14" s="37"/>
      <c r="H14" s="43"/>
    </row>
    <row r="15" s="2" customFormat="1" ht="16.8" customHeight="1">
      <c r="A15" s="37"/>
      <c r="B15" s="43"/>
      <c r="C15" s="289" t="s">
        <v>1</v>
      </c>
      <c r="D15" s="289" t="s">
        <v>151</v>
      </c>
      <c r="E15" s="16" t="s">
        <v>1</v>
      </c>
      <c r="F15" s="290">
        <v>15.75</v>
      </c>
      <c r="G15" s="37"/>
      <c r="H15" s="43"/>
    </row>
    <row r="16" s="2" customFormat="1" ht="16.8" customHeight="1">
      <c r="A16" s="37"/>
      <c r="B16" s="43"/>
      <c r="C16" s="289" t="s">
        <v>1</v>
      </c>
      <c r="D16" s="289" t="s">
        <v>152</v>
      </c>
      <c r="E16" s="16" t="s">
        <v>1</v>
      </c>
      <c r="F16" s="290">
        <v>0</v>
      </c>
      <c r="G16" s="37"/>
      <c r="H16" s="43"/>
    </row>
    <row r="17" s="2" customFormat="1" ht="16.8" customHeight="1">
      <c r="A17" s="37"/>
      <c r="B17" s="43"/>
      <c r="C17" s="289" t="s">
        <v>1</v>
      </c>
      <c r="D17" s="289" t="s">
        <v>153</v>
      </c>
      <c r="E17" s="16" t="s">
        <v>1</v>
      </c>
      <c r="F17" s="290">
        <v>6</v>
      </c>
      <c r="G17" s="37"/>
      <c r="H17" s="43"/>
    </row>
    <row r="18" s="2" customFormat="1" ht="16.8" customHeight="1">
      <c r="A18" s="37"/>
      <c r="B18" s="43"/>
      <c r="C18" s="289" t="s">
        <v>92</v>
      </c>
      <c r="D18" s="289" t="s">
        <v>154</v>
      </c>
      <c r="E18" s="16" t="s">
        <v>1</v>
      </c>
      <c r="F18" s="290">
        <v>31.75</v>
      </c>
      <c r="G18" s="37"/>
      <c r="H18" s="43"/>
    </row>
    <row r="19" s="2" customFormat="1" ht="16.8" customHeight="1">
      <c r="A19" s="37"/>
      <c r="B19" s="43"/>
      <c r="C19" s="291" t="s">
        <v>407</v>
      </c>
      <c r="D19" s="37"/>
      <c r="E19" s="37"/>
      <c r="F19" s="37"/>
      <c r="G19" s="37"/>
      <c r="H19" s="43"/>
    </row>
    <row r="20" s="2" customFormat="1" ht="16.8" customHeight="1">
      <c r="A20" s="37"/>
      <c r="B20" s="43"/>
      <c r="C20" s="289" t="s">
        <v>142</v>
      </c>
      <c r="D20" s="289" t="s">
        <v>408</v>
      </c>
      <c r="E20" s="16" t="s">
        <v>94</v>
      </c>
      <c r="F20" s="290">
        <v>31.75</v>
      </c>
      <c r="G20" s="37"/>
      <c r="H20" s="43"/>
    </row>
    <row r="21" s="2" customFormat="1" ht="16.8" customHeight="1">
      <c r="A21" s="37"/>
      <c r="B21" s="43"/>
      <c r="C21" s="289" t="s">
        <v>191</v>
      </c>
      <c r="D21" s="289" t="s">
        <v>409</v>
      </c>
      <c r="E21" s="16" t="s">
        <v>94</v>
      </c>
      <c r="F21" s="290">
        <v>98.634</v>
      </c>
      <c r="G21" s="37"/>
      <c r="H21" s="43"/>
    </row>
    <row r="22" s="2" customFormat="1" ht="16.8" customHeight="1">
      <c r="A22" s="37"/>
      <c r="B22" s="43"/>
      <c r="C22" s="285" t="s">
        <v>96</v>
      </c>
      <c r="D22" s="286" t="s">
        <v>97</v>
      </c>
      <c r="E22" s="287" t="s">
        <v>94</v>
      </c>
      <c r="F22" s="288">
        <v>9.8059999999999992</v>
      </c>
      <c r="G22" s="37"/>
      <c r="H22" s="43"/>
    </row>
    <row r="23" s="2" customFormat="1" ht="16.8" customHeight="1">
      <c r="A23" s="37"/>
      <c r="B23" s="43"/>
      <c r="C23" s="289" t="s">
        <v>96</v>
      </c>
      <c r="D23" s="289" t="s">
        <v>258</v>
      </c>
      <c r="E23" s="16" t="s">
        <v>1</v>
      </c>
      <c r="F23" s="290">
        <v>9.8059999999999992</v>
      </c>
      <c r="G23" s="37"/>
      <c r="H23" s="43"/>
    </row>
    <row r="24" s="2" customFormat="1" ht="16.8" customHeight="1">
      <c r="A24" s="37"/>
      <c r="B24" s="43"/>
      <c r="C24" s="291" t="s">
        <v>407</v>
      </c>
      <c r="D24" s="37"/>
      <c r="E24" s="37"/>
      <c r="F24" s="37"/>
      <c r="G24" s="37"/>
      <c r="H24" s="43"/>
    </row>
    <row r="25" s="2" customFormat="1" ht="16.8" customHeight="1">
      <c r="A25" s="37"/>
      <c r="B25" s="43"/>
      <c r="C25" s="289" t="s">
        <v>255</v>
      </c>
      <c r="D25" s="289" t="s">
        <v>410</v>
      </c>
      <c r="E25" s="16" t="s">
        <v>94</v>
      </c>
      <c r="F25" s="290">
        <v>9.8059999999999992</v>
      </c>
      <c r="G25" s="37"/>
      <c r="H25" s="43"/>
    </row>
    <row r="26" s="2" customFormat="1">
      <c r="A26" s="37"/>
      <c r="B26" s="43"/>
      <c r="C26" s="289" t="s">
        <v>178</v>
      </c>
      <c r="D26" s="289" t="s">
        <v>411</v>
      </c>
      <c r="E26" s="16" t="s">
        <v>94</v>
      </c>
      <c r="F26" s="290">
        <v>44.5</v>
      </c>
      <c r="G26" s="37"/>
      <c r="H26" s="43"/>
    </row>
    <row r="27" s="2" customFormat="1" ht="16.8" customHeight="1">
      <c r="A27" s="37"/>
      <c r="B27" s="43"/>
      <c r="C27" s="289" t="s">
        <v>191</v>
      </c>
      <c r="D27" s="289" t="s">
        <v>409</v>
      </c>
      <c r="E27" s="16" t="s">
        <v>94</v>
      </c>
      <c r="F27" s="290">
        <v>98.634</v>
      </c>
      <c r="G27" s="37"/>
      <c r="H27" s="43"/>
    </row>
    <row r="28" s="2" customFormat="1" ht="16.8" customHeight="1">
      <c r="A28" s="37"/>
      <c r="B28" s="43"/>
      <c r="C28" s="285" t="s">
        <v>103</v>
      </c>
      <c r="D28" s="286" t="s">
        <v>104</v>
      </c>
      <c r="E28" s="287" t="s">
        <v>94</v>
      </c>
      <c r="F28" s="288">
        <v>34.326000000000001</v>
      </c>
      <c r="G28" s="37"/>
      <c r="H28" s="43"/>
    </row>
    <row r="29" s="2" customFormat="1" ht="16.8" customHeight="1">
      <c r="A29" s="37"/>
      <c r="B29" s="43"/>
      <c r="C29" s="289" t="s">
        <v>103</v>
      </c>
      <c r="D29" s="289" t="s">
        <v>203</v>
      </c>
      <c r="E29" s="16" t="s">
        <v>1</v>
      </c>
      <c r="F29" s="290">
        <v>34.326000000000001</v>
      </c>
      <c r="G29" s="37"/>
      <c r="H29" s="43"/>
    </row>
    <row r="30" s="2" customFormat="1" ht="16.8" customHeight="1">
      <c r="A30" s="37"/>
      <c r="B30" s="43"/>
      <c r="C30" s="291" t="s">
        <v>407</v>
      </c>
      <c r="D30" s="37"/>
      <c r="E30" s="37"/>
      <c r="F30" s="37"/>
      <c r="G30" s="37"/>
      <c r="H30" s="43"/>
    </row>
    <row r="31" s="2" customFormat="1" ht="16.8" customHeight="1">
      <c r="A31" s="37"/>
      <c r="B31" s="43"/>
      <c r="C31" s="289" t="s">
        <v>200</v>
      </c>
      <c r="D31" s="289" t="s">
        <v>412</v>
      </c>
      <c r="E31" s="16" t="s">
        <v>94</v>
      </c>
      <c r="F31" s="290">
        <v>34.326000000000001</v>
      </c>
      <c r="G31" s="37"/>
      <c r="H31" s="43"/>
    </row>
    <row r="32" s="2" customFormat="1">
      <c r="A32" s="37"/>
      <c r="B32" s="43"/>
      <c r="C32" s="289" t="s">
        <v>178</v>
      </c>
      <c r="D32" s="289" t="s">
        <v>411</v>
      </c>
      <c r="E32" s="16" t="s">
        <v>94</v>
      </c>
      <c r="F32" s="290">
        <v>44.5</v>
      </c>
      <c r="G32" s="37"/>
      <c r="H32" s="43"/>
    </row>
    <row r="33" s="2" customFormat="1" ht="16.8" customHeight="1">
      <c r="A33" s="37"/>
      <c r="B33" s="43"/>
      <c r="C33" s="289" t="s">
        <v>191</v>
      </c>
      <c r="D33" s="289" t="s">
        <v>409</v>
      </c>
      <c r="E33" s="16" t="s">
        <v>94</v>
      </c>
      <c r="F33" s="290">
        <v>98.634</v>
      </c>
      <c r="G33" s="37"/>
      <c r="H33" s="43"/>
    </row>
    <row r="34" s="2" customFormat="1" ht="16.8" customHeight="1">
      <c r="A34" s="37"/>
      <c r="B34" s="43"/>
      <c r="C34" s="289" t="s">
        <v>206</v>
      </c>
      <c r="D34" s="289" t="s">
        <v>207</v>
      </c>
      <c r="E34" s="16" t="s">
        <v>187</v>
      </c>
      <c r="F34" s="290">
        <v>68.652000000000001</v>
      </c>
      <c r="G34" s="37"/>
      <c r="H34" s="43"/>
    </row>
    <row r="35" s="2" customFormat="1" ht="16.8" customHeight="1">
      <c r="A35" s="37"/>
      <c r="B35" s="43"/>
      <c r="C35" s="285" t="s">
        <v>106</v>
      </c>
      <c r="D35" s="286" t="s">
        <v>107</v>
      </c>
      <c r="E35" s="287" t="s">
        <v>94</v>
      </c>
      <c r="F35" s="288">
        <v>44.5</v>
      </c>
      <c r="G35" s="37"/>
      <c r="H35" s="43"/>
    </row>
    <row r="36" s="2" customFormat="1" ht="16.8" customHeight="1">
      <c r="A36" s="37"/>
      <c r="B36" s="43"/>
      <c r="C36" s="289" t="s">
        <v>1</v>
      </c>
      <c r="D36" s="289" t="s">
        <v>181</v>
      </c>
      <c r="E36" s="16" t="s">
        <v>1</v>
      </c>
      <c r="F36" s="290">
        <v>0</v>
      </c>
      <c r="G36" s="37"/>
      <c r="H36" s="43"/>
    </row>
    <row r="37" s="2" customFormat="1" ht="16.8" customHeight="1">
      <c r="A37" s="37"/>
      <c r="B37" s="43"/>
      <c r="C37" s="289" t="s">
        <v>1</v>
      </c>
      <c r="D37" s="289" t="s">
        <v>96</v>
      </c>
      <c r="E37" s="16" t="s">
        <v>1</v>
      </c>
      <c r="F37" s="290">
        <v>9.8059999999999992</v>
      </c>
      <c r="G37" s="37"/>
      <c r="H37" s="43"/>
    </row>
    <row r="38" s="2" customFormat="1" ht="16.8" customHeight="1">
      <c r="A38" s="37"/>
      <c r="B38" s="43"/>
      <c r="C38" s="289" t="s">
        <v>1</v>
      </c>
      <c r="D38" s="289" t="s">
        <v>103</v>
      </c>
      <c r="E38" s="16" t="s">
        <v>1</v>
      </c>
      <c r="F38" s="290">
        <v>34.326000000000001</v>
      </c>
      <c r="G38" s="37"/>
      <c r="H38" s="43"/>
    </row>
    <row r="39" s="2" customFormat="1" ht="16.8" customHeight="1">
      <c r="A39" s="37"/>
      <c r="B39" s="43"/>
      <c r="C39" s="289" t="s">
        <v>1</v>
      </c>
      <c r="D39" s="289" t="s">
        <v>182</v>
      </c>
      <c r="E39" s="16" t="s">
        <v>1</v>
      </c>
      <c r="F39" s="290">
        <v>0</v>
      </c>
      <c r="G39" s="37"/>
      <c r="H39" s="43"/>
    </row>
    <row r="40" s="2" customFormat="1" ht="16.8" customHeight="1">
      <c r="A40" s="37"/>
      <c r="B40" s="43"/>
      <c r="C40" s="289" t="s">
        <v>1</v>
      </c>
      <c r="D40" s="289" t="s">
        <v>183</v>
      </c>
      <c r="E40" s="16" t="s">
        <v>1</v>
      </c>
      <c r="F40" s="290">
        <v>0.36799999999999999</v>
      </c>
      <c r="G40" s="37"/>
      <c r="H40" s="43"/>
    </row>
    <row r="41" s="2" customFormat="1" ht="16.8" customHeight="1">
      <c r="A41" s="37"/>
      <c r="B41" s="43"/>
      <c r="C41" s="289" t="s">
        <v>106</v>
      </c>
      <c r="D41" s="289" t="s">
        <v>154</v>
      </c>
      <c r="E41" s="16" t="s">
        <v>1</v>
      </c>
      <c r="F41" s="290">
        <v>44.5</v>
      </c>
      <c r="G41" s="37"/>
      <c r="H41" s="43"/>
    </row>
    <row r="42" s="2" customFormat="1" ht="16.8" customHeight="1">
      <c r="A42" s="37"/>
      <c r="B42" s="43"/>
      <c r="C42" s="291" t="s">
        <v>407</v>
      </c>
      <c r="D42" s="37"/>
      <c r="E42" s="37"/>
      <c r="F42" s="37"/>
      <c r="G42" s="37"/>
      <c r="H42" s="43"/>
    </row>
    <row r="43" s="2" customFormat="1">
      <c r="A43" s="37"/>
      <c r="B43" s="43"/>
      <c r="C43" s="289" t="s">
        <v>178</v>
      </c>
      <c r="D43" s="289" t="s">
        <v>411</v>
      </c>
      <c r="E43" s="16" t="s">
        <v>94</v>
      </c>
      <c r="F43" s="290">
        <v>44.5</v>
      </c>
      <c r="G43" s="37"/>
      <c r="H43" s="43"/>
    </row>
    <row r="44" s="2" customFormat="1" ht="16.8" customHeight="1">
      <c r="A44" s="37"/>
      <c r="B44" s="43"/>
      <c r="C44" s="289" t="s">
        <v>185</v>
      </c>
      <c r="D44" s="289" t="s">
        <v>413</v>
      </c>
      <c r="E44" s="16" t="s">
        <v>187</v>
      </c>
      <c r="F44" s="290">
        <v>80.099999999999994</v>
      </c>
      <c r="G44" s="37"/>
      <c r="H44" s="43"/>
    </row>
    <row r="45" s="2" customFormat="1" ht="16.8" customHeight="1">
      <c r="A45" s="37"/>
      <c r="B45" s="43"/>
      <c r="C45" s="285" t="s">
        <v>109</v>
      </c>
      <c r="D45" s="286" t="s">
        <v>110</v>
      </c>
      <c r="E45" s="287" t="s">
        <v>94</v>
      </c>
      <c r="F45" s="288">
        <v>77.968999999999994</v>
      </c>
      <c r="G45" s="37"/>
      <c r="H45" s="43"/>
    </row>
    <row r="46" s="2" customFormat="1" ht="16.8" customHeight="1">
      <c r="A46" s="37"/>
      <c r="B46" s="43"/>
      <c r="C46" s="289" t="s">
        <v>109</v>
      </c>
      <c r="D46" s="289" t="s">
        <v>158</v>
      </c>
      <c r="E46" s="16" t="s">
        <v>1</v>
      </c>
      <c r="F46" s="290">
        <v>77.968999999999994</v>
      </c>
      <c r="G46" s="37"/>
      <c r="H46" s="43"/>
    </row>
    <row r="47" s="2" customFormat="1" ht="16.8" customHeight="1">
      <c r="A47" s="37"/>
      <c r="B47" s="43"/>
      <c r="C47" s="291" t="s">
        <v>407</v>
      </c>
      <c r="D47" s="37"/>
      <c r="E47" s="37"/>
      <c r="F47" s="37"/>
      <c r="G47" s="37"/>
      <c r="H47" s="43"/>
    </row>
    <row r="48" s="2" customFormat="1">
      <c r="A48" s="37"/>
      <c r="B48" s="43"/>
      <c r="C48" s="289" t="s">
        <v>155</v>
      </c>
      <c r="D48" s="289" t="s">
        <v>414</v>
      </c>
      <c r="E48" s="16" t="s">
        <v>94</v>
      </c>
      <c r="F48" s="290">
        <v>77.968999999999994</v>
      </c>
      <c r="G48" s="37"/>
      <c r="H48" s="43"/>
    </row>
    <row r="49" s="2" customFormat="1" ht="16.8" customHeight="1">
      <c r="A49" s="37"/>
      <c r="B49" s="43"/>
      <c r="C49" s="289" t="s">
        <v>191</v>
      </c>
      <c r="D49" s="289" t="s">
        <v>409</v>
      </c>
      <c r="E49" s="16" t="s">
        <v>94</v>
      </c>
      <c r="F49" s="290">
        <v>98.634</v>
      </c>
      <c r="G49" s="37"/>
      <c r="H49" s="43"/>
    </row>
    <row r="50" s="2" customFormat="1" ht="16.8" customHeight="1">
      <c r="A50" s="37"/>
      <c r="B50" s="43"/>
      <c r="C50" s="285" t="s">
        <v>100</v>
      </c>
      <c r="D50" s="286" t="s">
        <v>101</v>
      </c>
      <c r="E50" s="287" t="s">
        <v>94</v>
      </c>
      <c r="F50" s="288">
        <v>33.414999999999999</v>
      </c>
      <c r="G50" s="37"/>
      <c r="H50" s="43"/>
    </row>
    <row r="51" s="2" customFormat="1" ht="16.8" customHeight="1">
      <c r="A51" s="37"/>
      <c r="B51" s="43"/>
      <c r="C51" s="289" t="s">
        <v>100</v>
      </c>
      <c r="D51" s="289" t="s">
        <v>163</v>
      </c>
      <c r="E51" s="16" t="s">
        <v>1</v>
      </c>
      <c r="F51" s="290">
        <v>33.414999999999999</v>
      </c>
      <c r="G51" s="37"/>
      <c r="H51" s="43"/>
    </row>
    <row r="52" s="2" customFormat="1" ht="16.8" customHeight="1">
      <c r="A52" s="37"/>
      <c r="B52" s="43"/>
      <c r="C52" s="291" t="s">
        <v>407</v>
      </c>
      <c r="D52" s="37"/>
      <c r="E52" s="37"/>
      <c r="F52" s="37"/>
      <c r="G52" s="37"/>
      <c r="H52" s="43"/>
    </row>
    <row r="53" s="2" customFormat="1">
      <c r="A53" s="37"/>
      <c r="B53" s="43"/>
      <c r="C53" s="289" t="s">
        <v>160</v>
      </c>
      <c r="D53" s="289" t="s">
        <v>415</v>
      </c>
      <c r="E53" s="16" t="s">
        <v>94</v>
      </c>
      <c r="F53" s="290">
        <v>33.414999999999999</v>
      </c>
      <c r="G53" s="37"/>
      <c r="H53" s="43"/>
    </row>
    <row r="54" s="2" customFormat="1" ht="16.8" customHeight="1">
      <c r="A54" s="37"/>
      <c r="B54" s="43"/>
      <c r="C54" s="289" t="s">
        <v>164</v>
      </c>
      <c r="D54" s="289" t="s">
        <v>416</v>
      </c>
      <c r="E54" s="16" t="s">
        <v>94</v>
      </c>
      <c r="F54" s="290">
        <v>13.366</v>
      </c>
      <c r="G54" s="37"/>
      <c r="H54" s="43"/>
    </row>
    <row r="55" s="2" customFormat="1" ht="16.8" customHeight="1">
      <c r="A55" s="37"/>
      <c r="B55" s="43"/>
      <c r="C55" s="289" t="s">
        <v>191</v>
      </c>
      <c r="D55" s="289" t="s">
        <v>409</v>
      </c>
      <c r="E55" s="16" t="s">
        <v>94</v>
      </c>
      <c r="F55" s="290">
        <v>98.634</v>
      </c>
      <c r="G55" s="37"/>
      <c r="H55" s="43"/>
    </row>
    <row r="56" s="2" customFormat="1" ht="7.44" customHeight="1">
      <c r="A56" s="37"/>
      <c r="B56" s="169"/>
      <c r="C56" s="170"/>
      <c r="D56" s="170"/>
      <c r="E56" s="170"/>
      <c r="F56" s="170"/>
      <c r="G56" s="170"/>
      <c r="H56" s="43"/>
    </row>
    <row r="57" s="2" customFormat="1">
      <c r="A57" s="37"/>
      <c r="B57" s="37"/>
      <c r="C57" s="37"/>
      <c r="D57" s="37"/>
      <c r="E57" s="37"/>
      <c r="F57" s="37"/>
      <c r="G57" s="37"/>
      <c r="H57" s="37"/>
    </row>
  </sheetData>
  <sheetProtection sheet="1" formatColumns="0" formatRows="0" objects="1" scenarios="1" spinCount="100000" saltValue="3AMxgwKz+Qkt+e9va49at42JTMvu4lEF0LMmm0vBO8YLmdhMYE8ZGxm5rfXtq0T19hMNb9zO1YphC2YuVGPyhw==" hashValue="72rtIWC1O58vdAPU0ShT8Zt5a0rZce7SYCB4BwrQEfwmeGSODdm7t+ZxzNyLN0zFCH7QGackC8n/fLm3CA88F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Ladislav Pekárek</dc:creator>
  <cp:lastModifiedBy>Ladislav Pekárek</cp:lastModifiedBy>
  <dcterms:created xsi:type="dcterms:W3CDTF">2023-05-10T02:02:19Z</dcterms:created>
  <dcterms:modified xsi:type="dcterms:W3CDTF">2023-05-10T02:02:25Z</dcterms:modified>
</cp:coreProperties>
</file>