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/>
  <mc:AlternateContent xmlns:mc="http://schemas.openxmlformats.org/markup-compatibility/2006">
    <mc:Choice Requires="x15">
      <x15ac:absPath xmlns:x15ac="http://schemas.microsoft.com/office/spreadsheetml/2010/11/ac" url="O:\2023\Veřejné zakázky\Rohatec\"/>
    </mc:Choice>
  </mc:AlternateContent>
  <xr:revisionPtr revIDLastSave="0" documentId="13_ncr:1_{17748093-385C-42DE-842C-56F37B1BF82B}" xr6:coauthVersionLast="36" xr6:coauthVersionMax="36" xr10:uidLastSave="{00000000-0000-0000-0000-000000000000}"/>
  <bookViews>
    <workbookView xWindow="0" yWindow="0" windowWidth="28800" windowHeight="11505" xr2:uid="{00000000-000D-0000-FFFF-FFFF00000000}"/>
  </bookViews>
  <sheets>
    <sheet name="Rekapitulace stavby" sheetId="1" r:id="rId1"/>
    <sheet name="01.1 - Oprava staniční ko..." sheetId="2" r:id="rId2"/>
    <sheet name="01.2 - Oprava staniční ko..." sheetId="3" r:id="rId3"/>
    <sheet name="01.3 - Oprava výhybky č.20" sheetId="4" r:id="rId4"/>
    <sheet name="01.4 - Oprava výhybky č.21" sheetId="5" r:id="rId5"/>
    <sheet name="01.5 - SSZT" sheetId="6" r:id="rId6"/>
    <sheet name="02.1 - Manipulace, přepra..." sheetId="7" r:id="rId7"/>
    <sheet name="02.2 - VON" sheetId="8" r:id="rId8"/>
    <sheet name="Pokyny pro vyplnění" sheetId="9" r:id="rId9"/>
  </sheets>
  <definedNames>
    <definedName name="_xlnm._FilterDatabase" localSheetId="1" hidden="1">'01.1 - Oprava staniční ko...'!$C$86:$K$192</definedName>
    <definedName name="_xlnm._FilterDatabase" localSheetId="2" hidden="1">'01.2 - Oprava staniční ko...'!$C$86:$K$155</definedName>
    <definedName name="_xlnm._FilterDatabase" localSheetId="3" hidden="1">'01.3 - Oprava výhybky č.20'!$C$86:$K$133</definedName>
    <definedName name="_xlnm._FilterDatabase" localSheetId="4" hidden="1">'01.4 - Oprava výhybky č.21'!$C$86:$K$135</definedName>
    <definedName name="_xlnm._FilterDatabase" localSheetId="5" hidden="1">'01.5 - SSZT'!$C$85:$K$102</definedName>
    <definedName name="_xlnm._FilterDatabase" localSheetId="6" hidden="1">'02.1 - Manipulace, přepra...'!$C$85:$K$126</definedName>
    <definedName name="_xlnm._FilterDatabase" localSheetId="7" hidden="1">'02.2 - VON'!$C$85:$K$100</definedName>
    <definedName name="_xlnm.Print_Titles" localSheetId="1">'01.1 - Oprava staniční ko...'!$86:$86</definedName>
    <definedName name="_xlnm.Print_Titles" localSheetId="2">'01.2 - Oprava staniční ko...'!$86:$86</definedName>
    <definedName name="_xlnm.Print_Titles" localSheetId="3">'01.3 - Oprava výhybky č.20'!$86:$86</definedName>
    <definedName name="_xlnm.Print_Titles" localSheetId="4">'01.4 - Oprava výhybky č.21'!$86:$86</definedName>
    <definedName name="_xlnm.Print_Titles" localSheetId="5">'01.5 - SSZT'!$85:$85</definedName>
    <definedName name="_xlnm.Print_Titles" localSheetId="6">'02.1 - Manipulace, přepra...'!$85:$85</definedName>
    <definedName name="_xlnm.Print_Titles" localSheetId="7">'02.2 - VON'!$85:$85</definedName>
    <definedName name="_xlnm.Print_Titles" localSheetId="0">'Rekapitulace stavby'!$52:$52</definedName>
    <definedName name="_xlnm.Print_Area" localSheetId="1">'01.1 - Oprava staniční ko...'!$C$4:$J$41,'01.1 - Oprava staniční ko...'!$C$47:$J$66,'01.1 - Oprava staniční ko...'!$C$72:$K$192</definedName>
    <definedName name="_xlnm.Print_Area" localSheetId="2">'01.2 - Oprava staniční ko...'!$C$4:$J$41,'01.2 - Oprava staniční ko...'!$C$47:$J$66,'01.2 - Oprava staniční ko...'!$C$72:$K$155</definedName>
    <definedName name="_xlnm.Print_Area" localSheetId="3">'01.3 - Oprava výhybky č.20'!$C$4:$J$41,'01.3 - Oprava výhybky č.20'!$C$47:$J$66,'01.3 - Oprava výhybky č.20'!$C$72:$K$133</definedName>
    <definedName name="_xlnm.Print_Area" localSheetId="4">'01.4 - Oprava výhybky č.21'!$C$4:$J$41,'01.4 - Oprava výhybky č.21'!$C$47:$J$66,'01.4 - Oprava výhybky č.21'!$C$72:$K$135</definedName>
    <definedName name="_xlnm.Print_Area" localSheetId="5">'01.5 - SSZT'!$C$4:$J$41,'01.5 - SSZT'!$C$47:$J$65,'01.5 - SSZT'!$C$71:$K$102</definedName>
    <definedName name="_xlnm.Print_Area" localSheetId="6">'02.1 - Manipulace, přepra...'!$C$4:$J$41,'02.1 - Manipulace, přepra...'!$C$47:$J$65,'02.1 - Manipulace, přepra...'!$C$71:$K$126</definedName>
    <definedName name="_xlnm.Print_Area" localSheetId="7">'02.2 - VON'!$C$4:$J$41,'02.2 - VON'!$C$47:$J$65,'02.2 - VON'!$C$71:$K$100</definedName>
    <definedName name="_xlnm.Print_Area" localSheetId="8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stavby'!$C$42:$AQ$64</definedName>
  </definedNames>
  <calcPr calcId="191029"/>
</workbook>
</file>

<file path=xl/calcChain.xml><?xml version="1.0" encoding="utf-8"?>
<calcChain xmlns="http://schemas.openxmlformats.org/spreadsheetml/2006/main">
  <c r="J39" i="8" l="1"/>
  <c r="J38" i="8"/>
  <c r="AY63" i="1"/>
  <c r="J37" i="8"/>
  <c r="AX63" i="1"/>
  <c r="BI100" i="8"/>
  <c r="BH100" i="8"/>
  <c r="BG100" i="8"/>
  <c r="BF100" i="8"/>
  <c r="T100" i="8"/>
  <c r="R100" i="8"/>
  <c r="P100" i="8"/>
  <c r="BI97" i="8"/>
  <c r="BH97" i="8"/>
  <c r="BG97" i="8"/>
  <c r="BF97" i="8"/>
  <c r="T97" i="8"/>
  <c r="R97" i="8"/>
  <c r="P97" i="8"/>
  <c r="BI96" i="8"/>
  <c r="BH96" i="8"/>
  <c r="BG96" i="8"/>
  <c r="BF96" i="8"/>
  <c r="T96" i="8"/>
  <c r="R96" i="8"/>
  <c r="P96" i="8"/>
  <c r="BI95" i="8"/>
  <c r="BH95" i="8"/>
  <c r="BG95" i="8"/>
  <c r="BF95" i="8"/>
  <c r="T95" i="8"/>
  <c r="R95" i="8"/>
  <c r="P95" i="8"/>
  <c r="BI94" i="8"/>
  <c r="BH94" i="8"/>
  <c r="BG94" i="8"/>
  <c r="BF94" i="8"/>
  <c r="T94" i="8"/>
  <c r="R94" i="8"/>
  <c r="P94" i="8"/>
  <c r="BI91" i="8"/>
  <c r="BH91" i="8"/>
  <c r="BG91" i="8"/>
  <c r="BF91" i="8"/>
  <c r="T91" i="8"/>
  <c r="R91" i="8"/>
  <c r="P91" i="8"/>
  <c r="BI90" i="8"/>
  <c r="BH90" i="8"/>
  <c r="BG90" i="8"/>
  <c r="BF90" i="8"/>
  <c r="T90" i="8"/>
  <c r="R90" i="8"/>
  <c r="P90" i="8"/>
  <c r="BI89" i="8"/>
  <c r="BH89" i="8"/>
  <c r="BG89" i="8"/>
  <c r="BF89" i="8"/>
  <c r="T89" i="8"/>
  <c r="R89" i="8"/>
  <c r="P89" i="8"/>
  <c r="BI88" i="8"/>
  <c r="BH88" i="8"/>
  <c r="BG88" i="8"/>
  <c r="BF88" i="8"/>
  <c r="T88" i="8"/>
  <c r="R88" i="8"/>
  <c r="P88" i="8"/>
  <c r="J83" i="8"/>
  <c r="F80" i="8"/>
  <c r="E78" i="8"/>
  <c r="J59" i="8"/>
  <c r="F56" i="8"/>
  <c r="E54" i="8"/>
  <c r="J23" i="8"/>
  <c r="E23" i="8"/>
  <c r="J82" i="8" s="1"/>
  <c r="J22" i="8"/>
  <c r="J20" i="8"/>
  <c r="E20" i="8"/>
  <c r="F59" i="8"/>
  <c r="J19" i="8"/>
  <c r="J17" i="8"/>
  <c r="E17" i="8"/>
  <c r="F82" i="8" s="1"/>
  <c r="J16" i="8"/>
  <c r="J14" i="8"/>
  <c r="J80" i="8" s="1"/>
  <c r="E7" i="8"/>
  <c r="E50" i="8"/>
  <c r="J39" i="7"/>
  <c r="J38" i="7"/>
  <c r="AY62" i="1"/>
  <c r="J37" i="7"/>
  <c r="AX62" i="1"/>
  <c r="BI123" i="7"/>
  <c r="BH123" i="7"/>
  <c r="BG123" i="7"/>
  <c r="BF123" i="7"/>
  <c r="T123" i="7"/>
  <c r="R123" i="7"/>
  <c r="P123" i="7"/>
  <c r="BI120" i="7"/>
  <c r="BH120" i="7"/>
  <c r="BG120" i="7"/>
  <c r="BF120" i="7"/>
  <c r="T120" i="7"/>
  <c r="R120" i="7"/>
  <c r="P120" i="7"/>
  <c r="BI117" i="7"/>
  <c r="BH117" i="7"/>
  <c r="BG117" i="7"/>
  <c r="BF117" i="7"/>
  <c r="T117" i="7"/>
  <c r="R117" i="7"/>
  <c r="P117" i="7"/>
  <c r="BI114" i="7"/>
  <c r="BH114" i="7"/>
  <c r="BG114" i="7"/>
  <c r="BF114" i="7"/>
  <c r="T114" i="7"/>
  <c r="R114" i="7"/>
  <c r="P114" i="7"/>
  <c r="BI104" i="7"/>
  <c r="BH104" i="7"/>
  <c r="BG104" i="7"/>
  <c r="BF104" i="7"/>
  <c r="T104" i="7"/>
  <c r="R104" i="7"/>
  <c r="P104" i="7"/>
  <c r="BI101" i="7"/>
  <c r="BH101" i="7"/>
  <c r="BG101" i="7"/>
  <c r="BF101" i="7"/>
  <c r="T101" i="7"/>
  <c r="R101" i="7"/>
  <c r="P101" i="7"/>
  <c r="BI98" i="7"/>
  <c r="BH98" i="7"/>
  <c r="BG98" i="7"/>
  <c r="BF98" i="7"/>
  <c r="T98" i="7"/>
  <c r="R98" i="7"/>
  <c r="P98" i="7"/>
  <c r="BI97" i="7"/>
  <c r="BH97" i="7"/>
  <c r="BG97" i="7"/>
  <c r="BF97" i="7"/>
  <c r="T97" i="7"/>
  <c r="R97" i="7"/>
  <c r="P97" i="7"/>
  <c r="BI96" i="7"/>
  <c r="BH96" i="7"/>
  <c r="BG96" i="7"/>
  <c r="BF96" i="7"/>
  <c r="T96" i="7"/>
  <c r="R96" i="7"/>
  <c r="P96" i="7"/>
  <c r="BI92" i="7"/>
  <c r="BH92" i="7"/>
  <c r="BG92" i="7"/>
  <c r="BF92" i="7"/>
  <c r="T92" i="7"/>
  <c r="R92" i="7"/>
  <c r="P92" i="7"/>
  <c r="BI88" i="7"/>
  <c r="BH88" i="7"/>
  <c r="BG88" i="7"/>
  <c r="BF88" i="7"/>
  <c r="T88" i="7"/>
  <c r="R88" i="7"/>
  <c r="P88" i="7"/>
  <c r="J83" i="7"/>
  <c r="F80" i="7"/>
  <c r="E78" i="7"/>
  <c r="J59" i="7"/>
  <c r="F56" i="7"/>
  <c r="E54" i="7"/>
  <c r="J23" i="7"/>
  <c r="E23" i="7"/>
  <c r="J82" i="7" s="1"/>
  <c r="J22" i="7"/>
  <c r="J20" i="7"/>
  <c r="E20" i="7"/>
  <c r="F59" i="7" s="1"/>
  <c r="J19" i="7"/>
  <c r="J17" i="7"/>
  <c r="E17" i="7"/>
  <c r="F82" i="7"/>
  <c r="J16" i="7"/>
  <c r="J14" i="7"/>
  <c r="J80" i="7" s="1"/>
  <c r="E7" i="7"/>
  <c r="E74" i="7"/>
  <c r="J39" i="6"/>
  <c r="J38" i="6"/>
  <c r="AY60" i="1" s="1"/>
  <c r="J37" i="6"/>
  <c r="AX60" i="1"/>
  <c r="BI102" i="6"/>
  <c r="BH102" i="6"/>
  <c r="BG102" i="6"/>
  <c r="BF102" i="6"/>
  <c r="T102" i="6"/>
  <c r="R102" i="6"/>
  <c r="P102" i="6"/>
  <c r="BI101" i="6"/>
  <c r="BH101" i="6"/>
  <c r="BG101" i="6"/>
  <c r="BF101" i="6"/>
  <c r="T101" i="6"/>
  <c r="R101" i="6"/>
  <c r="P101" i="6"/>
  <c r="BI100" i="6"/>
  <c r="BH100" i="6"/>
  <c r="BG100" i="6"/>
  <c r="BF100" i="6"/>
  <c r="T100" i="6"/>
  <c r="R100" i="6"/>
  <c r="P100" i="6"/>
  <c r="BI99" i="6"/>
  <c r="BH99" i="6"/>
  <c r="BG99" i="6"/>
  <c r="BF99" i="6"/>
  <c r="T99" i="6"/>
  <c r="R99" i="6"/>
  <c r="P99" i="6"/>
  <c r="BI98" i="6"/>
  <c r="BH98" i="6"/>
  <c r="BG98" i="6"/>
  <c r="BF98" i="6"/>
  <c r="T98" i="6"/>
  <c r="R98" i="6"/>
  <c r="P98" i="6"/>
  <c r="BI97" i="6"/>
  <c r="BH97" i="6"/>
  <c r="BG97" i="6"/>
  <c r="BF97" i="6"/>
  <c r="T97" i="6"/>
  <c r="R97" i="6"/>
  <c r="P97" i="6"/>
  <c r="BI96" i="6"/>
  <c r="BH96" i="6"/>
  <c r="BG96" i="6"/>
  <c r="BF96" i="6"/>
  <c r="T96" i="6"/>
  <c r="R96" i="6"/>
  <c r="P96" i="6"/>
  <c r="BI95" i="6"/>
  <c r="BH95" i="6"/>
  <c r="BG95" i="6"/>
  <c r="BF95" i="6"/>
  <c r="T95" i="6"/>
  <c r="R95" i="6"/>
  <c r="P95" i="6"/>
  <c r="BI93" i="6"/>
  <c r="BH93" i="6"/>
  <c r="BG93" i="6"/>
  <c r="BF93" i="6"/>
  <c r="T93" i="6"/>
  <c r="R93" i="6"/>
  <c r="P93" i="6"/>
  <c r="BI92" i="6"/>
  <c r="BH92" i="6"/>
  <c r="BG92" i="6"/>
  <c r="BF92" i="6"/>
  <c r="T92" i="6"/>
  <c r="R92" i="6"/>
  <c r="P92" i="6"/>
  <c r="BI91" i="6"/>
  <c r="BH91" i="6"/>
  <c r="BG91" i="6"/>
  <c r="BF91" i="6"/>
  <c r="T91" i="6"/>
  <c r="R91" i="6"/>
  <c r="P91" i="6"/>
  <c r="BI90" i="6"/>
  <c r="BH90" i="6"/>
  <c r="BG90" i="6"/>
  <c r="BF90" i="6"/>
  <c r="T90" i="6"/>
  <c r="R90" i="6"/>
  <c r="P90" i="6"/>
  <c r="BI89" i="6"/>
  <c r="BH89" i="6"/>
  <c r="BG89" i="6"/>
  <c r="BF89" i="6"/>
  <c r="T89" i="6"/>
  <c r="R89" i="6"/>
  <c r="P89" i="6"/>
  <c r="BI88" i="6"/>
  <c r="BH88" i="6"/>
  <c r="BG88" i="6"/>
  <c r="BF88" i="6"/>
  <c r="T88" i="6"/>
  <c r="R88" i="6"/>
  <c r="P88" i="6"/>
  <c r="BI87" i="6"/>
  <c r="BH87" i="6"/>
  <c r="BG87" i="6"/>
  <c r="BF87" i="6"/>
  <c r="T87" i="6"/>
  <c r="R87" i="6"/>
  <c r="P87" i="6"/>
  <c r="J83" i="6"/>
  <c r="F80" i="6"/>
  <c r="E78" i="6"/>
  <c r="J59" i="6"/>
  <c r="F56" i="6"/>
  <c r="E54" i="6"/>
  <c r="J23" i="6"/>
  <c r="E23" i="6"/>
  <c r="J82" i="6" s="1"/>
  <c r="J22" i="6"/>
  <c r="J20" i="6"/>
  <c r="E20" i="6"/>
  <c r="F59" i="6" s="1"/>
  <c r="J19" i="6"/>
  <c r="J17" i="6"/>
  <c r="E17" i="6"/>
  <c r="F82" i="6"/>
  <c r="J16" i="6"/>
  <c r="J14" i="6"/>
  <c r="J80" i="6" s="1"/>
  <c r="E7" i="6"/>
  <c r="E74" i="6"/>
  <c r="J39" i="5"/>
  <c r="J38" i="5"/>
  <c r="AY59" i="1" s="1"/>
  <c r="J37" i="5"/>
  <c r="AX59" i="1"/>
  <c r="BI133" i="5"/>
  <c r="BH133" i="5"/>
  <c r="BG133" i="5"/>
  <c r="BF133" i="5"/>
  <c r="T133" i="5"/>
  <c r="R133" i="5"/>
  <c r="P133" i="5"/>
  <c r="BI130" i="5"/>
  <c r="BH130" i="5"/>
  <c r="BG130" i="5"/>
  <c r="BF130" i="5"/>
  <c r="T130" i="5"/>
  <c r="R130" i="5"/>
  <c r="P130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3" i="5"/>
  <c r="BH123" i="5"/>
  <c r="BG123" i="5"/>
  <c r="BF123" i="5"/>
  <c r="T123" i="5"/>
  <c r="R123" i="5"/>
  <c r="P123" i="5"/>
  <c r="BI120" i="5"/>
  <c r="BH120" i="5"/>
  <c r="BG120" i="5"/>
  <c r="BF120" i="5"/>
  <c r="T120" i="5"/>
  <c r="R120" i="5"/>
  <c r="P120" i="5"/>
  <c r="BI117" i="5"/>
  <c r="BH117" i="5"/>
  <c r="BG117" i="5"/>
  <c r="BF117" i="5"/>
  <c r="T117" i="5"/>
  <c r="R117" i="5"/>
  <c r="P117" i="5"/>
  <c r="BI114" i="5"/>
  <c r="BH114" i="5"/>
  <c r="BG114" i="5"/>
  <c r="BF114" i="5"/>
  <c r="T114" i="5"/>
  <c r="R114" i="5"/>
  <c r="P114" i="5"/>
  <c r="BI111" i="5"/>
  <c r="BH111" i="5"/>
  <c r="BG111" i="5"/>
  <c r="BF111" i="5"/>
  <c r="T111" i="5"/>
  <c r="R111" i="5"/>
  <c r="P111" i="5"/>
  <c r="BI108" i="5"/>
  <c r="BH108" i="5"/>
  <c r="BG108" i="5"/>
  <c r="BF108" i="5"/>
  <c r="T108" i="5"/>
  <c r="R108" i="5"/>
  <c r="P108" i="5"/>
  <c r="BI105" i="5"/>
  <c r="BH105" i="5"/>
  <c r="BG105" i="5"/>
  <c r="BF105" i="5"/>
  <c r="T105" i="5"/>
  <c r="R105" i="5"/>
  <c r="P105" i="5"/>
  <c r="BI102" i="5"/>
  <c r="BH102" i="5"/>
  <c r="BG102" i="5"/>
  <c r="BF102" i="5"/>
  <c r="T102" i="5"/>
  <c r="R102" i="5"/>
  <c r="P102" i="5"/>
  <c r="BI99" i="5"/>
  <c r="BH99" i="5"/>
  <c r="BG99" i="5"/>
  <c r="BF99" i="5"/>
  <c r="T99" i="5"/>
  <c r="R99" i="5"/>
  <c r="P99" i="5"/>
  <c r="BI96" i="5"/>
  <c r="BH96" i="5"/>
  <c r="BG96" i="5"/>
  <c r="BF96" i="5"/>
  <c r="T96" i="5"/>
  <c r="R96" i="5"/>
  <c r="P96" i="5"/>
  <c r="BI93" i="5"/>
  <c r="BH93" i="5"/>
  <c r="BG93" i="5"/>
  <c r="BF93" i="5"/>
  <c r="T93" i="5"/>
  <c r="R93" i="5"/>
  <c r="P93" i="5"/>
  <c r="BI90" i="5"/>
  <c r="BH90" i="5"/>
  <c r="BG90" i="5"/>
  <c r="BF90" i="5"/>
  <c r="T90" i="5"/>
  <c r="R90" i="5"/>
  <c r="P90" i="5"/>
  <c r="J84" i="5"/>
  <c r="F81" i="5"/>
  <c r="E79" i="5"/>
  <c r="J59" i="5"/>
  <c r="F56" i="5"/>
  <c r="E54" i="5"/>
  <c r="J23" i="5"/>
  <c r="E23" i="5"/>
  <c r="J58" i="5" s="1"/>
  <c r="J22" i="5"/>
  <c r="J20" i="5"/>
  <c r="E20" i="5"/>
  <c r="F84" i="5" s="1"/>
  <c r="J19" i="5"/>
  <c r="J17" i="5"/>
  <c r="E17" i="5"/>
  <c r="F83" i="5"/>
  <c r="J16" i="5"/>
  <c r="J14" i="5"/>
  <c r="J81" i="5"/>
  <c r="E7" i="5"/>
  <c r="E50" i="5"/>
  <c r="J39" i="4"/>
  <c r="J38" i="4"/>
  <c r="AY58" i="1" s="1"/>
  <c r="J37" i="4"/>
  <c r="AX58" i="1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3" i="4"/>
  <c r="BH123" i="4"/>
  <c r="BG123" i="4"/>
  <c r="BF123" i="4"/>
  <c r="T123" i="4"/>
  <c r="R123" i="4"/>
  <c r="P123" i="4"/>
  <c r="BI120" i="4"/>
  <c r="BH120" i="4"/>
  <c r="BG120" i="4"/>
  <c r="BF120" i="4"/>
  <c r="T120" i="4"/>
  <c r="R120" i="4"/>
  <c r="P120" i="4"/>
  <c r="BI117" i="4"/>
  <c r="BH117" i="4"/>
  <c r="BG117" i="4"/>
  <c r="BF117" i="4"/>
  <c r="T117" i="4"/>
  <c r="R117" i="4"/>
  <c r="P117" i="4"/>
  <c r="BI114" i="4"/>
  <c r="BH114" i="4"/>
  <c r="BG114" i="4"/>
  <c r="BF114" i="4"/>
  <c r="T114" i="4"/>
  <c r="R114" i="4"/>
  <c r="P114" i="4"/>
  <c r="BI111" i="4"/>
  <c r="BH111" i="4"/>
  <c r="BG111" i="4"/>
  <c r="BF111" i="4"/>
  <c r="T111" i="4"/>
  <c r="R111" i="4"/>
  <c r="P111" i="4"/>
  <c r="BI108" i="4"/>
  <c r="BH108" i="4"/>
  <c r="BG108" i="4"/>
  <c r="BF108" i="4"/>
  <c r="T108" i="4"/>
  <c r="R108" i="4"/>
  <c r="P108" i="4"/>
  <c r="BI105" i="4"/>
  <c r="BH105" i="4"/>
  <c r="BG105" i="4"/>
  <c r="BF105" i="4"/>
  <c r="T105" i="4"/>
  <c r="R105" i="4"/>
  <c r="P105" i="4"/>
  <c r="BI102" i="4"/>
  <c r="BH102" i="4"/>
  <c r="BG102" i="4"/>
  <c r="BF102" i="4"/>
  <c r="T102" i="4"/>
  <c r="R102" i="4"/>
  <c r="P102" i="4"/>
  <c r="BI99" i="4"/>
  <c r="BH99" i="4"/>
  <c r="BG99" i="4"/>
  <c r="BF99" i="4"/>
  <c r="T99" i="4"/>
  <c r="R99" i="4"/>
  <c r="P99" i="4"/>
  <c r="BI96" i="4"/>
  <c r="BH96" i="4"/>
  <c r="BG96" i="4"/>
  <c r="BF96" i="4"/>
  <c r="T96" i="4"/>
  <c r="R96" i="4"/>
  <c r="P96" i="4"/>
  <c r="BI93" i="4"/>
  <c r="BH93" i="4"/>
  <c r="BG93" i="4"/>
  <c r="BF93" i="4"/>
  <c r="T93" i="4"/>
  <c r="R93" i="4"/>
  <c r="P93" i="4"/>
  <c r="BI90" i="4"/>
  <c r="BH90" i="4"/>
  <c r="BG90" i="4"/>
  <c r="BF90" i="4"/>
  <c r="T90" i="4"/>
  <c r="R90" i="4"/>
  <c r="P90" i="4"/>
  <c r="J84" i="4"/>
  <c r="F81" i="4"/>
  <c r="E79" i="4"/>
  <c r="J59" i="4"/>
  <c r="F56" i="4"/>
  <c r="E54" i="4"/>
  <c r="J23" i="4"/>
  <c r="E23" i="4"/>
  <c r="J58" i="4" s="1"/>
  <c r="J22" i="4"/>
  <c r="J20" i="4"/>
  <c r="E20" i="4"/>
  <c r="F84" i="4"/>
  <c r="J19" i="4"/>
  <c r="J17" i="4"/>
  <c r="E17" i="4"/>
  <c r="F83" i="4"/>
  <c r="J16" i="4"/>
  <c r="J14" i="4"/>
  <c r="J81" i="4"/>
  <c r="E7" i="4"/>
  <c r="E75" i="4" s="1"/>
  <c r="J39" i="3"/>
  <c r="J38" i="3"/>
  <c r="AY57" i="1"/>
  <c r="J37" i="3"/>
  <c r="AX57" i="1"/>
  <c r="BI153" i="3"/>
  <c r="BH153" i="3"/>
  <c r="BG153" i="3"/>
  <c r="BF153" i="3"/>
  <c r="T153" i="3"/>
  <c r="R153" i="3"/>
  <c r="P153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BI120" i="3"/>
  <c r="BH120" i="3"/>
  <c r="BG120" i="3"/>
  <c r="BF120" i="3"/>
  <c r="T120" i="3"/>
  <c r="R120" i="3"/>
  <c r="P120" i="3"/>
  <c r="BI117" i="3"/>
  <c r="BH117" i="3"/>
  <c r="BG117" i="3"/>
  <c r="BF117" i="3"/>
  <c r="T117" i="3"/>
  <c r="R117" i="3"/>
  <c r="P117" i="3"/>
  <c r="BI114" i="3"/>
  <c r="BH114" i="3"/>
  <c r="BG114" i="3"/>
  <c r="BF114" i="3"/>
  <c r="T114" i="3"/>
  <c r="R114" i="3"/>
  <c r="P114" i="3"/>
  <c r="BI111" i="3"/>
  <c r="BH111" i="3"/>
  <c r="BG111" i="3"/>
  <c r="BF111" i="3"/>
  <c r="T111" i="3"/>
  <c r="R111" i="3"/>
  <c r="P111" i="3"/>
  <c r="BI108" i="3"/>
  <c r="BH108" i="3"/>
  <c r="BG108" i="3"/>
  <c r="BF108" i="3"/>
  <c r="T108" i="3"/>
  <c r="R108" i="3"/>
  <c r="P108" i="3"/>
  <c r="BI104" i="3"/>
  <c r="BH104" i="3"/>
  <c r="BG104" i="3"/>
  <c r="BF104" i="3"/>
  <c r="T104" i="3"/>
  <c r="R104" i="3"/>
  <c r="P104" i="3"/>
  <c r="BI99" i="3"/>
  <c r="BH99" i="3"/>
  <c r="BG99" i="3"/>
  <c r="BF99" i="3"/>
  <c r="T99" i="3"/>
  <c r="R99" i="3"/>
  <c r="P99" i="3"/>
  <c r="BI96" i="3"/>
  <c r="BH96" i="3"/>
  <c r="BG96" i="3"/>
  <c r="BF96" i="3"/>
  <c r="T96" i="3"/>
  <c r="R96" i="3"/>
  <c r="P96" i="3"/>
  <c r="BI93" i="3"/>
  <c r="BH93" i="3"/>
  <c r="BG93" i="3"/>
  <c r="BF93" i="3"/>
  <c r="T93" i="3"/>
  <c r="R93" i="3"/>
  <c r="P93" i="3"/>
  <c r="BI90" i="3"/>
  <c r="BH90" i="3"/>
  <c r="BG90" i="3"/>
  <c r="BF90" i="3"/>
  <c r="T90" i="3"/>
  <c r="R90" i="3"/>
  <c r="P90" i="3"/>
  <c r="J84" i="3"/>
  <c r="F81" i="3"/>
  <c r="E79" i="3"/>
  <c r="J59" i="3"/>
  <c r="F56" i="3"/>
  <c r="E54" i="3"/>
  <c r="J23" i="3"/>
  <c r="E23" i="3"/>
  <c r="J58" i="3" s="1"/>
  <c r="J22" i="3"/>
  <c r="J20" i="3"/>
  <c r="E20" i="3"/>
  <c r="F84" i="3" s="1"/>
  <c r="J19" i="3"/>
  <c r="J17" i="3"/>
  <c r="E17" i="3"/>
  <c r="F58" i="3" s="1"/>
  <c r="J16" i="3"/>
  <c r="J14" i="3"/>
  <c r="J81" i="3" s="1"/>
  <c r="E7" i="3"/>
  <c r="E50" i="3"/>
  <c r="J39" i="2"/>
  <c r="J38" i="2"/>
  <c r="AY56" i="1" s="1"/>
  <c r="J37" i="2"/>
  <c r="AX56" i="1" s="1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BI122" i="2"/>
  <c r="BH122" i="2"/>
  <c r="BG122" i="2"/>
  <c r="BF122" i="2"/>
  <c r="T122" i="2"/>
  <c r="R122" i="2"/>
  <c r="P122" i="2"/>
  <c r="BI118" i="2"/>
  <c r="BH118" i="2"/>
  <c r="BG118" i="2"/>
  <c r="BF118" i="2"/>
  <c r="T118" i="2"/>
  <c r="R118" i="2"/>
  <c r="P118" i="2"/>
  <c r="BI111" i="2"/>
  <c r="BH111" i="2"/>
  <c r="BG111" i="2"/>
  <c r="BF111" i="2"/>
  <c r="T111" i="2"/>
  <c r="R111" i="2"/>
  <c r="P111" i="2"/>
  <c r="BI108" i="2"/>
  <c r="BH108" i="2"/>
  <c r="BG108" i="2"/>
  <c r="BF108" i="2"/>
  <c r="T108" i="2"/>
  <c r="R108" i="2"/>
  <c r="P108" i="2"/>
  <c r="BI103" i="2"/>
  <c r="BH103" i="2"/>
  <c r="BG103" i="2"/>
  <c r="BF103" i="2"/>
  <c r="T103" i="2"/>
  <c r="R103" i="2"/>
  <c r="P103" i="2"/>
  <c r="BI100" i="2"/>
  <c r="BH100" i="2"/>
  <c r="BG100" i="2"/>
  <c r="BF100" i="2"/>
  <c r="T100" i="2"/>
  <c r="R100" i="2"/>
  <c r="P100" i="2"/>
  <c r="BI97" i="2"/>
  <c r="BH97" i="2"/>
  <c r="BG97" i="2"/>
  <c r="BF97" i="2"/>
  <c r="T97" i="2"/>
  <c r="R97" i="2"/>
  <c r="P97" i="2"/>
  <c r="BI93" i="2"/>
  <c r="BH93" i="2"/>
  <c r="BG93" i="2"/>
  <c r="BF93" i="2"/>
  <c r="T93" i="2"/>
  <c r="R93" i="2"/>
  <c r="P93" i="2"/>
  <c r="BI90" i="2"/>
  <c r="BH90" i="2"/>
  <c r="BG90" i="2"/>
  <c r="BF90" i="2"/>
  <c r="T90" i="2"/>
  <c r="R90" i="2"/>
  <c r="P90" i="2"/>
  <c r="J84" i="2"/>
  <c r="F81" i="2"/>
  <c r="E79" i="2"/>
  <c r="J59" i="2"/>
  <c r="F56" i="2"/>
  <c r="E54" i="2"/>
  <c r="J23" i="2"/>
  <c r="E23" i="2"/>
  <c r="J83" i="2" s="1"/>
  <c r="J22" i="2"/>
  <c r="J20" i="2"/>
  <c r="E20" i="2"/>
  <c r="F59" i="2" s="1"/>
  <c r="J19" i="2"/>
  <c r="J17" i="2"/>
  <c r="E17" i="2"/>
  <c r="F83" i="2" s="1"/>
  <c r="J16" i="2"/>
  <c r="J14" i="2"/>
  <c r="J81" i="2" s="1"/>
  <c r="E7" i="2"/>
  <c r="E50" i="2"/>
  <c r="L50" i="1"/>
  <c r="AM50" i="1"/>
  <c r="AM49" i="1"/>
  <c r="L49" i="1"/>
  <c r="AM47" i="1"/>
  <c r="L47" i="1"/>
  <c r="L45" i="1"/>
  <c r="L44" i="1"/>
  <c r="BK181" i="2"/>
  <c r="BK155" i="2"/>
  <c r="J161" i="2"/>
  <c r="BK90" i="2"/>
  <c r="J122" i="2"/>
  <c r="J117" i="3"/>
  <c r="J114" i="3"/>
  <c r="BK111" i="4"/>
  <c r="BK96" i="4"/>
  <c r="BK108" i="5"/>
  <c r="BK130" i="5"/>
  <c r="BK96" i="7"/>
  <c r="J91" i="8"/>
  <c r="BK184" i="2"/>
  <c r="BK122" i="2"/>
  <c r="BK111" i="2"/>
  <c r="BK130" i="2"/>
  <c r="BK120" i="3"/>
  <c r="BK104" i="3"/>
  <c r="J137" i="3"/>
  <c r="BK117" i="3"/>
  <c r="BK93" i="4"/>
  <c r="BK117" i="4"/>
  <c r="J99" i="5"/>
  <c r="BK114" i="5"/>
  <c r="J93" i="6"/>
  <c r="J101" i="7"/>
  <c r="BK114" i="7"/>
  <c r="BK173" i="2"/>
  <c r="J90" i="2"/>
  <c r="BK103" i="2"/>
  <c r="J108" i="2"/>
  <c r="J152" i="2"/>
  <c r="J149" i="3"/>
  <c r="BK96" i="3"/>
  <c r="BK125" i="3"/>
  <c r="J117" i="4"/>
  <c r="J96" i="4"/>
  <c r="J99" i="4"/>
  <c r="BK111" i="5"/>
  <c r="BK91" i="6"/>
  <c r="BK100" i="6"/>
  <c r="J97" i="6"/>
  <c r="J91" i="6"/>
  <c r="J120" i="7"/>
  <c r="J98" i="7"/>
  <c r="J94" i="8"/>
  <c r="BK149" i="2"/>
  <c r="J164" i="2"/>
  <c r="J103" i="2"/>
  <c r="J136" i="2"/>
  <c r="J125" i="3"/>
  <c r="BK108" i="3"/>
  <c r="J96" i="3"/>
  <c r="J105" i="4"/>
  <c r="J126" i="4"/>
  <c r="J126" i="5"/>
  <c r="J133" i="5"/>
  <c r="BK101" i="6"/>
  <c r="J97" i="7"/>
  <c r="J96" i="8"/>
  <c r="J89" i="8"/>
  <c r="BK93" i="2"/>
  <c r="BK136" i="2"/>
  <c r="J130" i="2"/>
  <c r="J155" i="2"/>
  <c r="BK111" i="3"/>
  <c r="J99" i="3"/>
  <c r="BK126" i="4"/>
  <c r="J90" i="4"/>
  <c r="BK123" i="5"/>
  <c r="J108" i="5"/>
  <c r="J111" i="5"/>
  <c r="BK92" i="6"/>
  <c r="BK87" i="6"/>
  <c r="J100" i="8"/>
  <c r="BK133" i="2"/>
  <c r="BK167" i="2"/>
  <c r="J167" i="2"/>
  <c r="J143" i="2"/>
  <c r="J134" i="3"/>
  <c r="BK122" i="3"/>
  <c r="BK99" i="3"/>
  <c r="BK132" i="4"/>
  <c r="J102" i="4"/>
  <c r="J130" i="4"/>
  <c r="J130" i="5"/>
  <c r="BK126" i="5"/>
  <c r="J100" i="6"/>
  <c r="BK102" i="6"/>
  <c r="BK120" i="7"/>
  <c r="J104" i="7"/>
  <c r="BK96" i="8"/>
  <c r="BK108" i="2"/>
  <c r="BK161" i="2"/>
  <c r="J149" i="2"/>
  <c r="BK142" i="2"/>
  <c r="BK128" i="3"/>
  <c r="J111" i="3"/>
  <c r="BK146" i="3"/>
  <c r="BK99" i="4"/>
  <c r="BK123" i="4"/>
  <c r="BK127" i="5"/>
  <c r="BK96" i="5"/>
  <c r="J123" i="5"/>
  <c r="J90" i="6"/>
  <c r="BK98" i="6"/>
  <c r="BK93" i="6"/>
  <c r="BK123" i="7"/>
  <c r="BK98" i="7"/>
  <c r="J90" i="8"/>
  <c r="BK178" i="2"/>
  <c r="AS61" i="1"/>
  <c r="J93" i="3"/>
  <c r="BK114" i="3"/>
  <c r="BK114" i="4"/>
  <c r="J93" i="4"/>
  <c r="J105" i="5"/>
  <c r="J102" i="6"/>
  <c r="J88" i="6"/>
  <c r="BK88" i="6"/>
  <c r="J88" i="7"/>
  <c r="BK95" i="8"/>
  <c r="J88" i="8"/>
  <c r="BK127" i="2"/>
  <c r="BK170" i="2"/>
  <c r="J184" i="2"/>
  <c r="BK118" i="2"/>
  <c r="BK139" i="2"/>
  <c r="BK149" i="3"/>
  <c r="J90" i="3"/>
  <c r="J131" i="3"/>
  <c r="BK120" i="4"/>
  <c r="BK90" i="4"/>
  <c r="BK90" i="5"/>
  <c r="BK99" i="5"/>
  <c r="BK97" i="6"/>
  <c r="J117" i="7"/>
  <c r="BK94" i="8"/>
  <c r="J100" i="2"/>
  <c r="BK152" i="2"/>
  <c r="J144" i="2"/>
  <c r="BK153" i="3"/>
  <c r="BK90" i="3"/>
  <c r="J153" i="3"/>
  <c r="J140" i="3"/>
  <c r="BK108" i="4"/>
  <c r="J132" i="4"/>
  <c r="BK102" i="4"/>
  <c r="J120" i="5"/>
  <c r="J90" i="5"/>
  <c r="J98" i="6"/>
  <c r="J92" i="6"/>
  <c r="J92" i="7"/>
  <c r="BK100" i="8"/>
  <c r="BK143" i="2"/>
  <c r="J173" i="2"/>
  <c r="J187" i="2"/>
  <c r="J190" i="2"/>
  <c r="J133" i="2"/>
  <c r="J104" i="3"/>
  <c r="J146" i="3"/>
  <c r="J108" i="3"/>
  <c r="BK127" i="4"/>
  <c r="J120" i="4"/>
  <c r="J96" i="5"/>
  <c r="BK93" i="5"/>
  <c r="BK99" i="6"/>
  <c r="J95" i="6"/>
  <c r="J99" i="6"/>
  <c r="J114" i="7"/>
  <c r="BK97" i="8"/>
  <c r="BK190" i="2"/>
  <c r="BK97" i="2"/>
  <c r="J142" i="2"/>
  <c r="J127" i="2"/>
  <c r="BK158" i="2"/>
  <c r="BK100" i="2"/>
  <c r="BK93" i="3"/>
  <c r="BK140" i="3"/>
  <c r="BK134" i="3"/>
  <c r="BK130" i="4"/>
  <c r="J111" i="4"/>
  <c r="J114" i="5"/>
  <c r="BK102" i="5"/>
  <c r="J87" i="6"/>
  <c r="J96" i="7"/>
  <c r="BK88" i="7"/>
  <c r="J95" i="8"/>
  <c r="J170" i="2"/>
  <c r="J97" i="2"/>
  <c r="J181" i="2"/>
  <c r="BK143" i="3"/>
  <c r="J128" i="3"/>
  <c r="BK105" i="4"/>
  <c r="J114" i="4"/>
  <c r="J93" i="5"/>
  <c r="BK90" i="6"/>
  <c r="J101" i="6"/>
  <c r="BK97" i="7"/>
  <c r="BK89" i="8"/>
  <c r="J158" i="2"/>
  <c r="J93" i="2"/>
  <c r="AS55" i="1"/>
  <c r="J102" i="5"/>
  <c r="BK105" i="5"/>
  <c r="J89" i="6"/>
  <c r="BK104" i="7"/>
  <c r="BK92" i="7"/>
  <c r="BK90" i="8"/>
  <c r="J139" i="2"/>
  <c r="BK164" i="2"/>
  <c r="J178" i="2"/>
  <c r="J143" i="3"/>
  <c r="J122" i="3"/>
  <c r="J127" i="4"/>
  <c r="J108" i="4"/>
  <c r="J117" i="5"/>
  <c r="BK117" i="5"/>
  <c r="BK96" i="6"/>
  <c r="J96" i="6"/>
  <c r="BK89" i="6"/>
  <c r="J123" i="7"/>
  <c r="BK91" i="8"/>
  <c r="J97" i="8"/>
  <c r="J118" i="2"/>
  <c r="J111" i="2"/>
  <c r="BK187" i="2"/>
  <c r="BK144" i="2"/>
  <c r="BK137" i="3"/>
  <c r="BK131" i="3"/>
  <c r="J120" i="3"/>
  <c r="J123" i="4"/>
  <c r="BK133" i="5"/>
  <c r="J127" i="5"/>
  <c r="BK120" i="5"/>
  <c r="BK95" i="6"/>
  <c r="BK117" i="7"/>
  <c r="BK101" i="7"/>
  <c r="BK88" i="8"/>
  <c r="T89" i="2" l="1"/>
  <c r="T88" i="2" s="1"/>
  <c r="T87" i="2" s="1"/>
  <c r="BK89" i="3"/>
  <c r="J89" i="3" s="1"/>
  <c r="J65" i="3" s="1"/>
  <c r="BK89" i="4"/>
  <c r="J89" i="4" s="1"/>
  <c r="J65" i="4" s="1"/>
  <c r="T89" i="5"/>
  <c r="T88" i="5"/>
  <c r="T87" i="5"/>
  <c r="P94" i="6"/>
  <c r="P86" i="6" s="1"/>
  <c r="AU60" i="1" s="1"/>
  <c r="BK87" i="7"/>
  <c r="J87" i="7" s="1"/>
  <c r="J64" i="7" s="1"/>
  <c r="R89" i="2"/>
  <c r="R88" i="2" s="1"/>
  <c r="R87" i="2" s="1"/>
  <c r="P89" i="3"/>
  <c r="P88" i="3"/>
  <c r="P87" i="3"/>
  <c r="AU57" i="1" s="1"/>
  <c r="P89" i="4"/>
  <c r="P88" i="4" s="1"/>
  <c r="P87" i="4" s="1"/>
  <c r="AU58" i="1" s="1"/>
  <c r="P89" i="5"/>
  <c r="P88" i="5"/>
  <c r="P87" i="5" s="1"/>
  <c r="AU59" i="1" s="1"/>
  <c r="BK94" i="6"/>
  <c r="J94" i="6"/>
  <c r="J64" i="6"/>
  <c r="P87" i="7"/>
  <c r="P86" i="7" s="1"/>
  <c r="AU62" i="1" s="1"/>
  <c r="BK87" i="8"/>
  <c r="J87" i="8" s="1"/>
  <c r="J64" i="8" s="1"/>
  <c r="P87" i="8"/>
  <c r="P86" i="8" s="1"/>
  <c r="AU63" i="1" s="1"/>
  <c r="BK89" i="2"/>
  <c r="J89" i="2"/>
  <c r="J65" i="2"/>
  <c r="R89" i="3"/>
  <c r="R88" i="3" s="1"/>
  <c r="R87" i="3" s="1"/>
  <c r="R89" i="4"/>
  <c r="R88" i="4" s="1"/>
  <c r="R87" i="4" s="1"/>
  <c r="BK89" i="5"/>
  <c r="J89" i="5" s="1"/>
  <c r="J65" i="5" s="1"/>
  <c r="R94" i="6"/>
  <c r="R86" i="6"/>
  <c r="T87" i="7"/>
  <c r="T86" i="7" s="1"/>
  <c r="R87" i="8"/>
  <c r="R86" i="8" s="1"/>
  <c r="P89" i="2"/>
  <c r="P88" i="2" s="1"/>
  <c r="P87" i="2" s="1"/>
  <c r="AU56" i="1" s="1"/>
  <c r="T89" i="3"/>
  <c r="T88" i="3" s="1"/>
  <c r="T87" i="3" s="1"/>
  <c r="T89" i="4"/>
  <c r="T88" i="4"/>
  <c r="T87" i="4" s="1"/>
  <c r="R89" i="5"/>
  <c r="R88" i="5" s="1"/>
  <c r="R87" i="5" s="1"/>
  <c r="T94" i="6"/>
  <c r="T86" i="6"/>
  <c r="R87" i="7"/>
  <c r="R86" i="7" s="1"/>
  <c r="T87" i="8"/>
  <c r="T86" i="8"/>
  <c r="BK86" i="6"/>
  <c r="J86" i="6"/>
  <c r="J63" i="6" s="1"/>
  <c r="J56" i="8"/>
  <c r="E74" i="8"/>
  <c r="F58" i="8"/>
  <c r="F83" i="8"/>
  <c r="BE90" i="8"/>
  <c r="BE91" i="8"/>
  <c r="BE94" i="8"/>
  <c r="J58" i="8"/>
  <c r="BE97" i="8"/>
  <c r="BE100" i="8"/>
  <c r="BE88" i="8"/>
  <c r="BE89" i="8"/>
  <c r="BE95" i="8"/>
  <c r="BE96" i="8"/>
  <c r="E50" i="7"/>
  <c r="J56" i="7"/>
  <c r="F83" i="7"/>
  <c r="BE92" i="7"/>
  <c r="BE120" i="7"/>
  <c r="J58" i="7"/>
  <c r="BE88" i="7"/>
  <c r="BE96" i="7"/>
  <c r="BE101" i="7"/>
  <c r="BE97" i="7"/>
  <c r="BE98" i="7"/>
  <c r="BE104" i="7"/>
  <c r="BE123" i="7"/>
  <c r="F58" i="7"/>
  <c r="BE114" i="7"/>
  <c r="BE117" i="7"/>
  <c r="J58" i="6"/>
  <c r="BE90" i="6"/>
  <c r="BE98" i="6"/>
  <c r="E50" i="6"/>
  <c r="J56" i="6"/>
  <c r="BE88" i="6"/>
  <c r="BE89" i="6"/>
  <c r="BE95" i="6"/>
  <c r="BE99" i="6"/>
  <c r="BE100" i="6"/>
  <c r="F58" i="6"/>
  <c r="F83" i="6"/>
  <c r="BE91" i="6"/>
  <c r="BE93" i="6"/>
  <c r="BE101" i="6"/>
  <c r="BE87" i="6"/>
  <c r="BE92" i="6"/>
  <c r="BE96" i="6"/>
  <c r="BE97" i="6"/>
  <c r="BE102" i="6"/>
  <c r="J56" i="5"/>
  <c r="E75" i="5"/>
  <c r="BE123" i="5"/>
  <c r="BE133" i="5"/>
  <c r="F58" i="5"/>
  <c r="F59" i="5"/>
  <c r="J83" i="5"/>
  <c r="BE90" i="5"/>
  <c r="BE96" i="5"/>
  <c r="BE108" i="5"/>
  <c r="BE117" i="5"/>
  <c r="BE126" i="5"/>
  <c r="BE93" i="5"/>
  <c r="BE99" i="5"/>
  <c r="BE105" i="5"/>
  <c r="BE111" i="5"/>
  <c r="BE114" i="5"/>
  <c r="BE120" i="5"/>
  <c r="BE127" i="5"/>
  <c r="BE102" i="5"/>
  <c r="BE130" i="5"/>
  <c r="E50" i="4"/>
  <c r="F58" i="4"/>
  <c r="J83" i="4"/>
  <c r="BE93" i="4"/>
  <c r="BE105" i="4"/>
  <c r="BE114" i="4"/>
  <c r="BE126" i="4"/>
  <c r="BE127" i="4"/>
  <c r="F59" i="4"/>
  <c r="BE99" i="4"/>
  <c r="BE102" i="4"/>
  <c r="BE108" i="4"/>
  <c r="BE111" i="4"/>
  <c r="BE90" i="4"/>
  <c r="BE117" i="4"/>
  <c r="BE120" i="4"/>
  <c r="BE132" i="4"/>
  <c r="J56" i="4"/>
  <c r="BE96" i="4"/>
  <c r="BE123" i="4"/>
  <c r="BE130" i="4"/>
  <c r="F59" i="3"/>
  <c r="J83" i="3"/>
  <c r="BE90" i="3"/>
  <c r="BE93" i="3"/>
  <c r="BE96" i="3"/>
  <c r="BE99" i="3"/>
  <c r="BE104" i="3"/>
  <c r="BE120" i="3"/>
  <c r="BE143" i="3"/>
  <c r="BE149" i="3"/>
  <c r="BE153" i="3"/>
  <c r="E75" i="3"/>
  <c r="F83" i="3"/>
  <c r="BE108" i="3"/>
  <c r="BE122" i="3"/>
  <c r="BE128" i="3"/>
  <c r="BE131" i="3"/>
  <c r="BE137" i="3"/>
  <c r="J56" i="3"/>
  <c r="BE111" i="3"/>
  <c r="BE114" i="3"/>
  <c r="BE117" i="3"/>
  <c r="BE125" i="3"/>
  <c r="BE134" i="3"/>
  <c r="BE146" i="3"/>
  <c r="BE140" i="3"/>
  <c r="J58" i="2"/>
  <c r="E75" i="2"/>
  <c r="F84" i="2"/>
  <c r="BE90" i="2"/>
  <c r="BE100" i="2"/>
  <c r="BE122" i="2"/>
  <c r="BE170" i="2"/>
  <c r="BE173" i="2"/>
  <c r="BE190" i="2"/>
  <c r="J56" i="2"/>
  <c r="BE97" i="2"/>
  <c r="BE133" i="2"/>
  <c r="BE136" i="2"/>
  <c r="BE149" i="2"/>
  <c r="BE167" i="2"/>
  <c r="BE178" i="2"/>
  <c r="F58" i="2"/>
  <c r="BE111" i="2"/>
  <c r="BE118" i="2"/>
  <c r="BE127" i="2"/>
  <c r="BE130" i="2"/>
  <c r="BE142" i="2"/>
  <c r="BE144" i="2"/>
  <c r="BE184" i="2"/>
  <c r="BE187" i="2"/>
  <c r="BE93" i="2"/>
  <c r="BE103" i="2"/>
  <c r="BE108" i="2"/>
  <c r="BE139" i="2"/>
  <c r="BE143" i="2"/>
  <c r="BE152" i="2"/>
  <c r="BE155" i="2"/>
  <c r="BE158" i="2"/>
  <c r="BE161" i="2"/>
  <c r="BE164" i="2"/>
  <c r="BE181" i="2"/>
  <c r="AS54" i="1"/>
  <c r="F38" i="4"/>
  <c r="BC58" i="1" s="1"/>
  <c r="F37" i="6"/>
  <c r="BB60" i="1"/>
  <c r="F38" i="7"/>
  <c r="BC62" i="1"/>
  <c r="F39" i="2"/>
  <c r="BD56" i="1" s="1"/>
  <c r="F37" i="4"/>
  <c r="BB58" i="1" s="1"/>
  <c r="J36" i="5"/>
  <c r="AW59" i="1"/>
  <c r="F38" i="6"/>
  <c r="BC60" i="1" s="1"/>
  <c r="F37" i="7"/>
  <c r="BB62" i="1"/>
  <c r="F38" i="2"/>
  <c r="BC56" i="1" s="1"/>
  <c r="F36" i="5"/>
  <c r="BA59" i="1" s="1"/>
  <c r="J36" i="6"/>
  <c r="AW60" i="1"/>
  <c r="J36" i="7"/>
  <c r="AW62" i="1"/>
  <c r="F37" i="3"/>
  <c r="BB57" i="1" s="1"/>
  <c r="F36" i="7"/>
  <c r="BA62" i="1"/>
  <c r="J36" i="2"/>
  <c r="AW56" i="1" s="1"/>
  <c r="J36" i="4"/>
  <c r="AW58" i="1" s="1"/>
  <c r="F38" i="5"/>
  <c r="BC59" i="1" s="1"/>
  <c r="F36" i="6"/>
  <c r="BA60" i="1"/>
  <c r="F39" i="7"/>
  <c r="BD62" i="1" s="1"/>
  <c r="F38" i="8"/>
  <c r="BC63" i="1"/>
  <c r="J36" i="3"/>
  <c r="AW57" i="1" s="1"/>
  <c r="F36" i="4"/>
  <c r="BA58" i="1" s="1"/>
  <c r="F39" i="4"/>
  <c r="BD58" i="1" s="1"/>
  <c r="F39" i="6"/>
  <c r="BD60" i="1"/>
  <c r="J36" i="8"/>
  <c r="AW63" i="1" s="1"/>
  <c r="F37" i="2"/>
  <c r="BB56" i="1"/>
  <c r="F39" i="8"/>
  <c r="BD63" i="1"/>
  <c r="F36" i="3"/>
  <c r="BA57" i="1" s="1"/>
  <c r="F39" i="3"/>
  <c r="BD57" i="1"/>
  <c r="F39" i="5"/>
  <c r="BD59" i="1" s="1"/>
  <c r="F37" i="8"/>
  <c r="BB63" i="1" s="1"/>
  <c r="F36" i="2"/>
  <c r="BA56" i="1"/>
  <c r="F38" i="3"/>
  <c r="BC57" i="1"/>
  <c r="F37" i="5"/>
  <c r="BB59" i="1" s="1"/>
  <c r="F36" i="8"/>
  <c r="BA63" i="1"/>
  <c r="J32" i="6" l="1"/>
  <c r="BK88" i="2"/>
  <c r="J88" i="2"/>
  <c r="J64" i="2"/>
  <c r="BK88" i="5"/>
  <c r="J88" i="5"/>
  <c r="J64" i="5" s="1"/>
  <c r="BK86" i="7"/>
  <c r="J86" i="7"/>
  <c r="BK88" i="3"/>
  <c r="J88" i="3"/>
  <c r="J64" i="3"/>
  <c r="BK88" i="4"/>
  <c r="BK87" i="4" s="1"/>
  <c r="J87" i="4" s="1"/>
  <c r="J63" i="4" s="1"/>
  <c r="BK86" i="8"/>
  <c r="J86" i="8"/>
  <c r="J63" i="8"/>
  <c r="AG60" i="1"/>
  <c r="AN60" i="1" s="1"/>
  <c r="F35" i="2"/>
  <c r="AZ56" i="1"/>
  <c r="F35" i="5"/>
  <c r="AZ59" i="1" s="1"/>
  <c r="BD61" i="1"/>
  <c r="J35" i="2"/>
  <c r="AV56" i="1" s="1"/>
  <c r="AT56" i="1" s="1"/>
  <c r="BB61" i="1"/>
  <c r="AX61" i="1"/>
  <c r="J35" i="3"/>
  <c r="AV57" i="1" s="1"/>
  <c r="AT57" i="1" s="1"/>
  <c r="BD55" i="1"/>
  <c r="J32" i="7"/>
  <c r="AG62" i="1"/>
  <c r="F35" i="6"/>
  <c r="AZ60" i="1"/>
  <c r="J35" i="7"/>
  <c r="AV62" i="1" s="1"/>
  <c r="AT62" i="1" s="1"/>
  <c r="AU61" i="1"/>
  <c r="J35" i="4"/>
  <c r="AV58" i="1" s="1"/>
  <c r="AT58" i="1" s="1"/>
  <c r="BB55" i="1"/>
  <c r="AU55" i="1"/>
  <c r="AU54" i="1" s="1"/>
  <c r="J35" i="6"/>
  <c r="AV60" i="1" s="1"/>
  <c r="AT60" i="1" s="1"/>
  <c r="J35" i="8"/>
  <c r="AV63" i="1" s="1"/>
  <c r="AT63" i="1" s="1"/>
  <c r="J35" i="5"/>
  <c r="AV59" i="1" s="1"/>
  <c r="AT59" i="1" s="1"/>
  <c r="BA55" i="1"/>
  <c r="F35" i="8"/>
  <c r="AZ63" i="1"/>
  <c r="F35" i="3"/>
  <c r="AZ57" i="1" s="1"/>
  <c r="F35" i="7"/>
  <c r="AZ62" i="1"/>
  <c r="BC55" i="1"/>
  <c r="BA61" i="1"/>
  <c r="AW61" i="1" s="1"/>
  <c r="F35" i="4"/>
  <c r="AZ58" i="1" s="1"/>
  <c r="BC61" i="1"/>
  <c r="AY61" i="1" s="1"/>
  <c r="AN62" i="1" l="1"/>
  <c r="J63" i="7"/>
  <c r="BK87" i="5"/>
  <c r="J87" i="5" s="1"/>
  <c r="J63" i="5" s="1"/>
  <c r="BK87" i="2"/>
  <c r="J87" i="2" s="1"/>
  <c r="J32" i="2" s="1"/>
  <c r="AG56" i="1" s="1"/>
  <c r="J88" i="4"/>
  <c r="J64" i="4"/>
  <c r="BK87" i="3"/>
  <c r="J87" i="3"/>
  <c r="J63" i="3"/>
  <c r="J41" i="7"/>
  <c r="J41" i="6"/>
  <c r="J32" i="4"/>
  <c r="AG58" i="1" s="1"/>
  <c r="AZ55" i="1"/>
  <c r="AV55" i="1" s="1"/>
  <c r="AZ61" i="1"/>
  <c r="AV61" i="1"/>
  <c r="AT61" i="1"/>
  <c r="BD54" i="1"/>
  <c r="W33" i="1" s="1"/>
  <c r="AX55" i="1"/>
  <c r="J32" i="8"/>
  <c r="AG63" i="1" s="1"/>
  <c r="AG61" i="1" s="1"/>
  <c r="AY55" i="1"/>
  <c r="BC54" i="1"/>
  <c r="W32" i="1" s="1"/>
  <c r="AW55" i="1"/>
  <c r="BB54" i="1"/>
  <c r="AX54" i="1" s="1"/>
  <c r="BA54" i="1"/>
  <c r="W30" i="1" s="1"/>
  <c r="J41" i="2" l="1"/>
  <c r="J41" i="4"/>
  <c r="J41" i="8"/>
  <c r="J63" i="2"/>
  <c r="AN58" i="1"/>
  <c r="AN56" i="1"/>
  <c r="AN63" i="1"/>
  <c r="AN61" i="1"/>
  <c r="J32" i="5"/>
  <c r="AG59" i="1" s="1"/>
  <c r="AT55" i="1"/>
  <c r="J32" i="3"/>
  <c r="AG57" i="1" s="1"/>
  <c r="AY54" i="1"/>
  <c r="W31" i="1"/>
  <c r="AZ54" i="1"/>
  <c r="W29" i="1"/>
  <c r="AW54" i="1"/>
  <c r="AK30" i="1" s="1"/>
  <c r="J41" i="3" l="1"/>
  <c r="J41" i="5"/>
  <c r="AN57" i="1"/>
  <c r="AN59" i="1"/>
  <c r="AG55" i="1"/>
  <c r="AG54" i="1" s="1"/>
  <c r="AK26" i="1" s="1"/>
  <c r="AK35" i="1" s="1"/>
  <c r="AV54" i="1"/>
  <c r="AK29" i="1" s="1"/>
  <c r="AN55" i="1" l="1"/>
  <c r="AT54" i="1"/>
  <c r="AN54" i="1" s="1"/>
</calcChain>
</file>

<file path=xl/sharedStrings.xml><?xml version="1.0" encoding="utf-8"?>
<sst xmlns="http://schemas.openxmlformats.org/spreadsheetml/2006/main" count="5086" uniqueCount="764">
  <si>
    <t>Export Komplet</t>
  </si>
  <si>
    <t>VZ</t>
  </si>
  <si>
    <t>2.0</t>
  </si>
  <si>
    <t/>
  </si>
  <si>
    <t>False</t>
  </si>
  <si>
    <t>{6da8c0ff-df6b-48d8-8ff6-724dae575b03}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</si>
  <si>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</si>
  <si>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</si>
  <si>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</si>
  <si>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</si>
  <si>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</si>
  <si>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</si>
  <si>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</si>
  <si>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</si>
  <si>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</si>
  <si>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</si>
  <si>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</si>
  <si>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</si>
  <si>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kolejí v žst. Rohatec</t>
  </si>
  <si>
    <t>KSO:</t>
  </si>
  <si>
    <t>CC-CZ:</t>
  </si>
  <si>
    <t>Místo:</t>
  </si>
  <si>
    <t>ŽST Rohatec</t>
  </si>
  <si>
    <t>Datum: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</si>
  <si>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</si>
  <si>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</si>
  <si>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</si>
  <si>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</si>
  <si>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</si>
  <si>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</si>
  <si>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</si>
  <si>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</si>
  <si>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</si>
  <si>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Ondřej Bozek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</si>
  <si>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</si>
  <si>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</si>
  <si>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</si>
  <si>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</si>
  <si>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</si>
  <si>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</si>
  <si>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</si>
  <si>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</si>
  <si>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</si>
  <si>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</si>
  <si>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</si>
  <si>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</si>
  <si>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</si>
  <si>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</si>
  <si>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</si>
  <si>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</si>
  <si>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</si>
  <si>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</si>
  <si>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</si>
  <si>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</si>
  <si>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</si>
  <si>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</si>
  <si>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</si>
  <si>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</si>
  <si>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</si>
  <si>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</si>
  <si>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</si>
  <si>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</si>
  <si>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</si>
  <si>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</si>
  <si>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</si>
  <si>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</si>
  <si>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</si>
  <si>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</si>
  <si>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</si>
  <si>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</si>
  <si>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</si>
  <si>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</si>
  <si>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</si>
  <si>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</si>
  <si>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</si>
  <si>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Žel. svršek</t>
  </si>
  <si>
    <t>STA</t>
  </si>
  <si>
    <t>1</t>
  </si>
  <si>
    <t>{04a56435-1fd8-4e28-b881-1bd813237540}</t>
  </si>
  <si>
    <t>2</t>
  </si>
  <si>
    <t>/</t>
  </si>
  <si>
    <t>01.1</t>
  </si>
  <si>
    <t>Oprava staniční koleje č.5</t>
  </si>
  <si>
    <t>Soupis</t>
  </si>
  <si>
    <t>{4b2ffb67-f883-4770-a877-9660f8661da2}</t>
  </si>
  <si>
    <t>01.2</t>
  </si>
  <si>
    <t>Oprava staniční koleje č.7</t>
  </si>
  <si>
    <t>{f3bb1b93-f0fd-4a51-820a-65544ff15d2c}</t>
  </si>
  <si>
    <t>01.3</t>
  </si>
  <si>
    <t>Oprava výhybky č.20</t>
  </si>
  <si>
    <t>{fc4bbb2e-6db9-4579-bcd5-105f2d2b9a27}</t>
  </si>
  <si>
    <t>01.4</t>
  </si>
  <si>
    <t>Oprava výhybky č.21</t>
  </si>
  <si>
    <t>{ab921ca3-af69-479b-a600-dd9308966bb1}</t>
  </si>
  <si>
    <t>01.5</t>
  </si>
  <si>
    <t>SSZT</t>
  </si>
  <si>
    <t>{7e3f4394-d801-43ae-81fe-5f150e19e66f}</t>
  </si>
  <si>
    <t>02</t>
  </si>
  <si>
    <t>Ostatní</t>
  </si>
  <si>
    <t>{ea04332d-895f-44cb-a9d5-fa48f6eeead7}</t>
  </si>
  <si>
    <t>02.1</t>
  </si>
  <si>
    <t>Manipulace, přepravy, ostatní</t>
  </si>
  <si>
    <t>{43c08aba-dad8-4ae3-920f-3eaabdc5c8d4}</t>
  </si>
  <si>
    <t>02.2</t>
  </si>
  <si>
    <t>VON</t>
  </si>
  <si>
    <t>{c49ae70f-feae-40fa-ad3e-cfbea55609d2}</t>
  </si>
  <si>
    <t>KRYCÍ LIST SOUPISU PRACÍ</t>
  </si>
  <si>
    <t>Objekt:</t>
  </si>
  <si>
    <t>01 - Žel. svršek</t>
  </si>
  <si>
    <t>Soupis:</t>
  </si>
  <si>
    <t>01.1 - Oprava staniční koleje č.5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</si>
  <si>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</si>
  <si>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</si>
  <si>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</si>
  <si>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</si>
  <si>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</si>
  <si>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</si>
  <si>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</si>
  <si>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</si>
  <si>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</si>
  <si>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</si>
  <si>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</si>
  <si>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</si>
  <si>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</si>
  <si>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</si>
  <si>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</si>
  <si>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</si>
  <si>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</si>
  <si>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</si>
  <si>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</si>
  <si>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</si>
  <si>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</si>
  <si>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</si>
  <si>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</si>
  <si>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</si>
  <si>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</si>
  <si>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5913035010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</si>
  <si>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</si>
  <si>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m</t>
  </si>
  <si>
    <t>Sborník UOŽI 01 2023</t>
  </si>
  <si>
    <t>4</t>
  </si>
  <si>
    <t>-596388983</t>
  </si>
  <si>
    <t>VV</t>
  </si>
  <si>
    <t>2,4    "demontáž ocelopryžové kce Gumokov"</t>
  </si>
  <si>
    <t>Součet</t>
  </si>
  <si>
    <t>5906140045</t>
  </si>
  <si>
    <t xml:space="preserve">Demontáž kolejového roštu koleje v ose koleje pražce dřevěné, tvar A. Poznámka: 1. V cenách jsou započteny náklady na případné odstranění kameniva, rozebrání roštu do součástí, manipulaci, naložení výzisku na dopravní prostředek a uložení na úložišti. 2. </t>
  </si>
  <si>
    <t>km</t>
  </si>
  <si>
    <t>-836358952</t>
  </si>
  <si>
    <t>0,147    "demontáž 110,807 - ZV21"</t>
  </si>
  <si>
    <t>0,175  "demontáž KV20-KV21"</t>
  </si>
  <si>
    <t>3</t>
  </si>
  <si>
    <t>5906140035</t>
  </si>
  <si>
    <t>Demontáž kolejového roštu koleje v ose koleje pražce dřevěné, tvar S49, T, 49E1. Poznámka: 1. V cenách jsou započteny náklady na případné odstranění kameniva, rozebrání roštu do součástí, manipulaci, naložení výzisku na dopravní prostředek a uložení na úl</t>
  </si>
  <si>
    <t>603780640</t>
  </si>
  <si>
    <t>0,059   "ZV20-111,248"</t>
  </si>
  <si>
    <t>5908005125</t>
  </si>
  <si>
    <t>Oprava kolejnicového styku demontáž spojky tvar S49, T, A. Poznámka: 1. V cenách jsou započteny náklady na výměnu, demontáž nebo montáž vnitřní spojky a/nebo celého styku a ošetření součástí mazivem. U přechodových spojek se použije položka s větším tvare</t>
  </si>
  <si>
    <t>kus</t>
  </si>
  <si>
    <t>-504933805</t>
  </si>
  <si>
    <t>12+14+6   "demontáž v 5. koleji"</t>
  </si>
  <si>
    <t>5905055010</t>
  </si>
  <si>
    <t>Odstranění stávajícího kolejového lože odtěžením v koleji. Poznámka: 1. V cenách jsou započteny náklady na odstranění KL, úpravu pláně a rozprostření výzisku na terén nebo jeho naložení na dopravní prostředek. 2. V cenách nejsou obsaženy náklady na doprav</t>
  </si>
  <si>
    <t>m3</t>
  </si>
  <si>
    <t>577692463</t>
  </si>
  <si>
    <t>164*1,379   "KV24-ZV21"</t>
  </si>
  <si>
    <t>175*1,379  "KV21 - KV20"</t>
  </si>
  <si>
    <t>59*1,379   "ZV20-111,248"</t>
  </si>
  <si>
    <t>6</t>
  </si>
  <si>
    <t>5906015020</t>
  </si>
  <si>
    <t>Výměna pražce malou těžící mechanizací v KL otevřeném i zapuštěném pražec dřevěný příčný vystrojený. Poznámka: 1. V cenách jsou započteny náklady na výměnu pražce za použití malé těžicí mechanizace, demontáž upevňovadel, odstranění KL a části stezky, vysu</t>
  </si>
  <si>
    <t>1239424098</t>
  </si>
  <si>
    <t>26   "výměna KV24 - 110,807"</t>
  </si>
  <si>
    <t>7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</si>
  <si>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</si>
  <si>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</t>
  </si>
  <si>
    <t>-184817489</t>
  </si>
  <si>
    <t>164*1,412   "KV24-ZV21"</t>
  </si>
  <si>
    <t>177,682*1,412   "KV21-KV20"</t>
  </si>
  <si>
    <t>59*1,412   "ZV20-111,248"</t>
  </si>
  <si>
    <t>(164+177,682+59)*3,2*0,03   "zdvih koleje na správnou niveletu</t>
  </si>
  <si>
    <t>58,82   "následná úprava GPK vč. výhybek"</t>
  </si>
  <si>
    <t>8</t>
  </si>
  <si>
    <t>M</t>
  </si>
  <si>
    <t>5955101000</t>
  </si>
  <si>
    <t>Kamenivo drcené štěrk frakce 31,5/63 třídy BI</t>
  </si>
  <si>
    <t>t</t>
  </si>
  <si>
    <t>415548334</t>
  </si>
  <si>
    <t>604,228*1,7   "kamenivo v 5. koleji"</t>
  </si>
  <si>
    <t>58,823*1,7   "následná úprava GPK vč. výhybek"</t>
  </si>
  <si>
    <t>9</t>
  </si>
  <si>
    <t>5906130345</t>
  </si>
  <si>
    <t>Montáž kolejového roštu v ose koleje pražce betonové vystrojené, tvar S49, 49E1. Poznámka: 1. V cenách jsou započteny náklady na manipulaci a montáž KR, u pražců dřevěných nevystrojených i na vrtání pražců. 2. V cenách nejsou obsaženy náklady na dodávku m</t>
  </si>
  <si>
    <t>1444819445</t>
  </si>
  <si>
    <t>0,147    "montáž 110,807 - ZV21"</t>
  </si>
  <si>
    <t>0,1776  "montáž KV20-KV21"</t>
  </si>
  <si>
    <t>0,059   "montáž ZV20-111,248"</t>
  </si>
  <si>
    <t>10</t>
  </si>
  <si>
    <t>5957104025</t>
  </si>
  <si>
    <t>Kolejnicové pásy třídy R260 tv. 49 E1 délky 75 metrů</t>
  </si>
  <si>
    <t>829904834</t>
  </si>
  <si>
    <t>11   "KV24-ZV21, KV21-KV20, ZV20-111,248"</t>
  </si>
  <si>
    <t>11</t>
  </si>
  <si>
    <t>5907050020</t>
  </si>
  <si>
    <t>Dělení kolejnic řezáním nebo rozbroušením, soustavy S49 nebo T. Poznámka: 1. V cenách jsou započteny náklady na manipulaci, podložení, označení a provedení řezu kolejnice.</t>
  </si>
  <si>
    <t>-2128038422</t>
  </si>
  <si>
    <t>18    "řez nových kolejnic v koleji č.5"</t>
  </si>
  <si>
    <t>12</t>
  </si>
  <si>
    <t>5958128010</t>
  </si>
  <si>
    <t>Komplety ŽS 4 (šroub RS 1, matice M 24, podložka Fe6, svěrka ŽS4)</t>
  </si>
  <si>
    <t>776330940</t>
  </si>
  <si>
    <t>(233+255+70+10)*4</t>
  </si>
  <si>
    <t>13</t>
  </si>
  <si>
    <t>5958125010</t>
  </si>
  <si>
    <t>Komplety s antikorozní úpravou ŽS 4 (svěrka ŽS4, šroub RS 1, matice M24, podložka Fe6)</t>
  </si>
  <si>
    <t>-950572001</t>
  </si>
  <si>
    <t>5*4   "v přechodu"</t>
  </si>
  <si>
    <t>14</t>
  </si>
  <si>
    <t>5958158005</t>
  </si>
  <si>
    <t>Podložka pryžová pod patu kolejnice S49 183/126/6</t>
  </si>
  <si>
    <t>-179793319</t>
  </si>
  <si>
    <t>(233+255+70+5+10)*2</t>
  </si>
  <si>
    <t>5908025035</t>
  </si>
  <si>
    <t>Zřízení izolovaného styku (IS) bez rozřezu kolejnice tvar S49, T, A. Poznámka: 1. V cenách jsou započteny náklady na zřízení izolovaného styku, případné obroušení převalků čela kolejnic a ošetření součástí mazivem. 2. V cenách nejsou obsaženy náklady na dodávku materiálu.</t>
  </si>
  <si>
    <t>styk</t>
  </si>
  <si>
    <t>1368941517</t>
  </si>
  <si>
    <t>16</t>
  </si>
  <si>
    <t>5957131005</t>
  </si>
  <si>
    <t>Lepený izolovaný styk tv. S49 délky 3,50 m</t>
  </si>
  <si>
    <t>-2017459190</t>
  </si>
  <si>
    <t>17</t>
  </si>
  <si>
    <t>5908010135</t>
  </si>
  <si>
    <t>Zřízení kolejnicového styku s rozřezem a vrtáním - 4 otvory tvar S49, T. Poznámka: 1. V cenách jsou započteny náklady na zřízení styku, případné nastavení dilatační spáry a ošetření součástí mazivem. U přechodového styku se použije položka s větším tvarem</t>
  </si>
  <si>
    <t>-1854924546</t>
  </si>
  <si>
    <t>2  "v km 111,189"</t>
  </si>
  <si>
    <t>2   "v km 111,219"</t>
  </si>
  <si>
    <t>2   "v km 111,248"</t>
  </si>
  <si>
    <t>18</t>
  </si>
  <si>
    <t>5958101000</t>
  </si>
  <si>
    <t>Součásti spojovací kolejnicové spojky tv. T4 730 mm</t>
  </si>
  <si>
    <t>1594452367</t>
  </si>
  <si>
    <t>12   "do styků"</t>
  </si>
  <si>
    <t>19</t>
  </si>
  <si>
    <t>5958107000</t>
  </si>
  <si>
    <t>Šroub spojkový M24 x 120 mm</t>
  </si>
  <si>
    <t>-418902520</t>
  </si>
  <si>
    <t>24   "do styků"</t>
  </si>
  <si>
    <t>20</t>
  </si>
  <si>
    <t>5958116000</t>
  </si>
  <si>
    <t>Matice M24</t>
  </si>
  <si>
    <t>-159907391</t>
  </si>
  <si>
    <t>5958134040</t>
  </si>
  <si>
    <t>Součásti upevňovací kroužek pružný dvojitý Fe 6</t>
  </si>
  <si>
    <t>269737790</t>
  </si>
  <si>
    <t>22</t>
  </si>
  <si>
    <t>5907055020</t>
  </si>
  <si>
    <t>Vrtání kolejnic otvor o průměru přes 10 do 23 mm. Poznámka: 1. V cenách jsou započteny náklady na manipulaci, podložení, označení a provedení vrtu ve stojině kolejnice.</t>
  </si>
  <si>
    <t>-1187704332</t>
  </si>
  <si>
    <t>12   "do styků na kolíkové propojky"</t>
  </si>
  <si>
    <t>23</t>
  </si>
  <si>
    <t>7594190020</t>
  </si>
  <si>
    <t>Ostatní Kolíková propojka 1x15 M20 norma 704570001 (HM0404223991617)</t>
  </si>
  <si>
    <t>-1982551392</t>
  </si>
  <si>
    <t>6   "do styků"</t>
  </si>
  <si>
    <t>24</t>
  </si>
  <si>
    <t>5909031020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</si>
  <si>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</t>
  </si>
  <si>
    <t>-353309212</t>
  </si>
  <si>
    <t>0,164+0,1776+0,059   "úprava GPK v 5.koleji"</t>
  </si>
  <si>
    <t>25</t>
  </si>
  <si>
    <t>5909032020</t>
  </si>
  <si>
    <t xml:space="preserve">Přesná úprava GPK koleje směrové a výškové uspořádání pražce betonové. Poznámka: 1. V cenách jsou započteny náklady na úpravu směrového a výškového uspořádání strojní linkou ASP do projektované polohy s přesným zaměřením její prostorové polohy, úpravu KL </t>
  </si>
  <si>
    <t>-1783705960</t>
  </si>
  <si>
    <t>0,688   "následná úprava GPK v 5. koleji vč. výhybek"</t>
  </si>
  <si>
    <t>26</t>
  </si>
  <si>
    <t>5905110010</t>
  </si>
  <si>
    <t>Snížení KL pod patou kolejnice v koleji. Poznámka: 1. V cenách jsou započteny náklady na snížení KL pod patou kolejnice ručně vidlemi. 2. V cenách nejsou obsaženy náklady na doplnění a dodávku kameniva.</t>
  </si>
  <si>
    <t>511551913</t>
  </si>
  <si>
    <t>0,164   "KV24 - ZV21"</t>
  </si>
  <si>
    <t>0,1776  "KV21-KV20"</t>
  </si>
  <si>
    <t>0,059  "ZV20 - 111,248"</t>
  </si>
  <si>
    <t>27</t>
  </si>
  <si>
    <t>5910040415</t>
  </si>
  <si>
    <t>Umožnění volné dilatace kolejnice montáž upevňovadel s odstraněním kluzných podložek. Poznámka: 1. V cenách jsou započteny náklady na uvolnění, demontáž a rovnoměrné prodloužení nebo zkrácení kolejnice, vyznačení značek a vedení dokumentace. 2. V cenách n</t>
  </si>
  <si>
    <t>1135475048</t>
  </si>
  <si>
    <t>(164+181)*2   "v 5. koleji"</t>
  </si>
  <si>
    <t>28</t>
  </si>
  <si>
    <t>5910040315</t>
  </si>
  <si>
    <t>Umožnění volné dilatace kolejnice demontáž upevňovadel s osazením kluzných podložek. Poznámka: 1. V cenách jsou započteny náklady na uvolnění, demontáž a rovnoměrné prodloužení nebo zkrácení kolejnice, vyznačení značek a vedení dokumentace. 2. V cenách ne</t>
  </si>
  <si>
    <t>150842715</t>
  </si>
  <si>
    <t>29</t>
  </si>
  <si>
    <t>5910020130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</si>
  <si>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</t>
  </si>
  <si>
    <t>svar</t>
  </si>
  <si>
    <t>-1087387346</t>
  </si>
  <si>
    <t>18   "svary v 5. koleji"</t>
  </si>
  <si>
    <t>30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</si>
  <si>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</si>
  <si>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</t>
  </si>
  <si>
    <t>905220883</t>
  </si>
  <si>
    <t>4   "svary v 5. koleji"</t>
  </si>
  <si>
    <t>31</t>
  </si>
  <si>
    <t>5913040010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</si>
  <si>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</si>
  <si>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-435372449</t>
  </si>
  <si>
    <t>2,4    "montáž ocelopryžové kce Gumokov"</t>
  </si>
  <si>
    <t>01.2 - Oprava staniční koleje č.7</t>
  </si>
  <si>
    <t>2129336985</t>
  </si>
  <si>
    <t>0,175   "KV21-KV20"</t>
  </si>
  <si>
    <t>-1788855244</t>
  </si>
  <si>
    <t>14   "demontáž v 7. koleji"</t>
  </si>
  <si>
    <t>-1184115291</t>
  </si>
  <si>
    <t>175*1,379    "KV21-KV20"</t>
  </si>
  <si>
    <t>875571499</t>
  </si>
  <si>
    <t>181,533*1,412   "KV21-KV20"</t>
  </si>
  <si>
    <t>181,533*3,2*0,03   "KV21-KV20 - zdvih koleje na správnou niveletu"</t>
  </si>
  <si>
    <t>29,412   "úprava GPK vč. výhybek"</t>
  </si>
  <si>
    <t>-2132054969</t>
  </si>
  <si>
    <t>273,752*1,7   "kamenivo v 7. koleji"</t>
  </si>
  <si>
    <t>29,412*1,7    "úprava GPK vč. výhybek"</t>
  </si>
  <si>
    <t>2067496091</t>
  </si>
  <si>
    <t>0,181533    "KV21-KV20"</t>
  </si>
  <si>
    <t>-879171893</t>
  </si>
  <si>
    <t>5   "KV21-KV20"</t>
  </si>
  <si>
    <t>963028850</t>
  </si>
  <si>
    <t>256*4</t>
  </si>
  <si>
    <t>-101490231</t>
  </si>
  <si>
    <t>256*2</t>
  </si>
  <si>
    <t>537002870</t>
  </si>
  <si>
    <t>4   "řez nových koeljnic v koleji č.7"</t>
  </si>
  <si>
    <t>5910136010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</si>
  <si>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</si>
  <si>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1031721844</t>
  </si>
  <si>
    <t>13   "111,123-111,150"</t>
  </si>
  <si>
    <t>5960101005</t>
  </si>
  <si>
    <t>Pražcové kotvy TDHB pro pražec betonový SB 8</t>
  </si>
  <si>
    <t>-2090609305</t>
  </si>
  <si>
    <t>13    "111,123-111,150"</t>
  </si>
  <si>
    <t>243334183</t>
  </si>
  <si>
    <t>0,182   "KV21-KV20"</t>
  </si>
  <si>
    <t>-195908298</t>
  </si>
  <si>
    <t>0,181533   "KV21-KV20"</t>
  </si>
  <si>
    <t>-1849211307</t>
  </si>
  <si>
    <t>0,1815   "KV21 - KV20"</t>
  </si>
  <si>
    <t>-260532934</t>
  </si>
  <si>
    <t>181*2   "v 7. koleji"</t>
  </si>
  <si>
    <t>2001060155</t>
  </si>
  <si>
    <t>-1668363682</t>
  </si>
  <si>
    <t>8   "KV21-KV20"</t>
  </si>
  <si>
    <t>623403951</t>
  </si>
  <si>
    <t>2   "KV21-KV20"</t>
  </si>
  <si>
    <t>5915020010</t>
  </si>
  <si>
    <t>Povrchová úprava plochy železničního spodku. Poznámka: 1. V cenách jsou započteny náklady na urovnání a úpravu ploch nebo skládek výzisku kameniva a zeminy s jejich případnou rekultivací.</t>
  </si>
  <si>
    <t>m2</t>
  </si>
  <si>
    <t>169390034</t>
  </si>
  <si>
    <t>800+484   "úprava plochy u 7. koleje po dosypání vyzískaným štěrkovým ložem"</t>
  </si>
  <si>
    <t>850   "povrchová úprava před dosypáním"</t>
  </si>
  <si>
    <t>5905020020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</si>
  <si>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</si>
  <si>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14551478</t>
  </si>
  <si>
    <t>800    "odtěžení nánosu z plochy u koleje č.7"</t>
  </si>
  <si>
    <t>01.3 - Oprava výhybky č.20</t>
  </si>
  <si>
    <t>5911655060</t>
  </si>
  <si>
    <t>Demontáž jednoduché výhybky na úložišti dřevěné pražce soustavy A. Poznámka: 1. V cenách jsou započteny náklady na demontáž do součástí, manipulaci, naložení na dopravní prostředek a uložení vyzískaného materiálu na úložišti.</t>
  </si>
  <si>
    <t>-1314661778</t>
  </si>
  <si>
    <t>48,7   "JA6  I"</t>
  </si>
  <si>
    <t>5911671060</t>
  </si>
  <si>
    <t>Příplatek za demontáž v ose koleje výhybky jednoduché pražce dřevěné soustavy A. Poznámka: 1. V cenách jsou započteny náklady za obtížnost demontáže v ose koleje.</t>
  </si>
  <si>
    <t>1399257929</t>
  </si>
  <si>
    <t>48,7   "JA6 I"</t>
  </si>
  <si>
    <t>-179132054</t>
  </si>
  <si>
    <t>8   "výh.č.20"</t>
  </si>
  <si>
    <t>5905055020</t>
  </si>
  <si>
    <t>Odstranění stávajícího kolejového lože odtěžením ve výhybce. Poznámka: 1. V cenách jsou započteny náklady na odstranění KL, úpravu pláně a rozprostření výzisku na terén nebo jeho naložení na dopravní prostředek. 2. V cenách nejsou obsaženy náklady na dopr</t>
  </si>
  <si>
    <t>-503272973</t>
  </si>
  <si>
    <t>58   "v.č.20"</t>
  </si>
  <si>
    <t>5905105040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</si>
  <si>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</t>
  </si>
  <si>
    <t>-1878870696</t>
  </si>
  <si>
    <t>47   "v.č.20"</t>
  </si>
  <si>
    <t>-244233806</t>
  </si>
  <si>
    <t>47*1,7</t>
  </si>
  <si>
    <t>5911641120</t>
  </si>
  <si>
    <t>Montáž jednoduché výhybky v ose koleje betonové pražce soustavy S49. Poznámka: 1. V cenách jsou započteny náklady na manipulaci na pražcovém podloží, nanesení součástí, montáž podle montážního plánu, přezkoušení doléhání jazyků a ošetření součástí mazivem</t>
  </si>
  <si>
    <t>-1433186101</t>
  </si>
  <si>
    <t>43,75   "JS49 1:9-190,L,l,d"</t>
  </si>
  <si>
    <t>5961116015</t>
  </si>
  <si>
    <t>-987961886</t>
  </si>
  <si>
    <t>5909041020</t>
  </si>
  <si>
    <t>Úprava GPK výhybky směrové a výškové uspořádání pražce betonové. Poznámka: 1. V cenách jsou započteny náklady na nasazení strojní linky pro úpravu směrového a výškového uspořádání ASP metodou zmenšování chyb a úpravu KL pluhem včetně měření mezních staveb</t>
  </si>
  <si>
    <t>-813873586</t>
  </si>
  <si>
    <t>43,750   "úprava výhybky č. 20"</t>
  </si>
  <si>
    <t>5909042020</t>
  </si>
  <si>
    <t>Přesná úprava GPK výhybky směrové a výškové uspořádání pražce betonové. Poznámka: 1. V cenách jsou započteny náklady na úpravu směrového a výškového uspořádání strojní linkou ASP do projektované polohy s přesným zaměřením její prostorové polohy, úpravu KL</t>
  </si>
  <si>
    <t>464176307</t>
  </si>
  <si>
    <t>43,75   "přesná úprava GPK výhybky č.20"</t>
  </si>
  <si>
    <t>5905110020</t>
  </si>
  <si>
    <t>Snížení KL pod patou kolejnice ve výhybce. Poznámka: 1. V cenách jsou započteny náklady na snížení KL pod patou kolejnice ručně vidlemi. 2. V cenách nejsou obsaženy náklady na doplnění a dodávku kameniva.</t>
  </si>
  <si>
    <t>-613001837</t>
  </si>
  <si>
    <t>43,75   "1:9 190"</t>
  </si>
  <si>
    <t>-277374817</t>
  </si>
  <si>
    <t>8   "svary ve výhybce"</t>
  </si>
  <si>
    <t>R1</t>
  </si>
  <si>
    <t>Doplnění žlabového pražce o ruční stavění přírubou</t>
  </si>
  <si>
    <t>2081675688</t>
  </si>
  <si>
    <t>5964161000</t>
  </si>
  <si>
    <t>Beton lehce zhutnitelný C 12/15;X0 F5 2 080 2 517</t>
  </si>
  <si>
    <t>398930026</t>
  </si>
  <si>
    <t>0,2    "podbetonování příruby"</t>
  </si>
  <si>
    <t>5912037010</t>
  </si>
  <si>
    <t>Montáž návěstidla uloženého ve stezce námezníku. Poznámka: 1. V cenách jsou započteny náklady na montáž návěstidel umístěných ve stezce včetně zemních prací a úpravy místa uložení. 2. V cenách nejsou obsaženy náklady na dodávku materiálu.</t>
  </si>
  <si>
    <t>-2099252925</t>
  </si>
  <si>
    <t>1   "pro výh.č.20"</t>
  </si>
  <si>
    <t>5962104000</t>
  </si>
  <si>
    <t>Hranice námezník betonový</t>
  </si>
  <si>
    <t>-1480048875</t>
  </si>
  <si>
    <t>01.4 - Oprava výhybky č.21</t>
  </si>
  <si>
    <t>-1279475711</t>
  </si>
  <si>
    <t>-716433404</t>
  </si>
  <si>
    <t>-1605914621</t>
  </si>
  <si>
    <t>8   "výh. č. 21"</t>
  </si>
  <si>
    <t>-105967848</t>
  </si>
  <si>
    <t>58   "v.č.21"</t>
  </si>
  <si>
    <t>1434541646</t>
  </si>
  <si>
    <t>47   "v.č.21"</t>
  </si>
  <si>
    <t>-1827627676</t>
  </si>
  <si>
    <t>-636455823</t>
  </si>
  <si>
    <t>5961116010</t>
  </si>
  <si>
    <t>1100004395</t>
  </si>
  <si>
    <t>-153086500</t>
  </si>
  <si>
    <t>43,750   "úprava GPK výhybky č. 21"</t>
  </si>
  <si>
    <t>-22864280</t>
  </si>
  <si>
    <t>43,75   "Přesná úprava GPK výhybky č.21"</t>
  </si>
  <si>
    <t>-2065222134</t>
  </si>
  <si>
    <t>-1402988843</t>
  </si>
  <si>
    <t>515528224</t>
  </si>
  <si>
    <t>-1128100476</t>
  </si>
  <si>
    <t>0,2   "podbetonování příruby"</t>
  </si>
  <si>
    <t>-161942661</t>
  </si>
  <si>
    <t>1   "námezník pro výh.č. 21"</t>
  </si>
  <si>
    <t>-1903287268</t>
  </si>
  <si>
    <t>01.5 - SSZT</t>
  </si>
  <si>
    <t>Marek Churý</t>
  </si>
  <si>
    <t>OST - Ostatní</t>
  </si>
  <si>
    <t>7590910520</t>
  </si>
  <si>
    <t>Výkolejky Výkolejka S49 levá přestavník vlevo (CV040739002)</t>
  </si>
  <si>
    <t>-592440551</t>
  </si>
  <si>
    <t>7591090010</t>
  </si>
  <si>
    <t>Díly pro zemní montáž přestavníků Deska základ.pod přestav. 700x460 (HM0592139997046)</t>
  </si>
  <si>
    <t>1234358554</t>
  </si>
  <si>
    <t>7591090110</t>
  </si>
  <si>
    <t>Díly pro zemní montáž přestavníků Ohrádka přestavníku POP KPS (HM0321859992206)</t>
  </si>
  <si>
    <t>-1195577986</t>
  </si>
  <si>
    <t>7591080780</t>
  </si>
  <si>
    <t>Ostatní náhradní díly EP600 Souprava připevňovací kloubová elmot.přestav. (CV030839011)</t>
  </si>
  <si>
    <t>502072820</t>
  </si>
  <si>
    <t>7591300170</t>
  </si>
  <si>
    <t>Zámky Skříň ochranná DR odklopná pro výměn. zámek DR (HM0404156030000)</t>
  </si>
  <si>
    <t>-1752155529</t>
  </si>
  <si>
    <t>7594170570</t>
  </si>
  <si>
    <t>Propojovací příslušenství Příchytka lanová na dřev.pražec dvojitá-LPD norma 703309006 (HM0404223990009)</t>
  </si>
  <si>
    <t>-1728116081</t>
  </si>
  <si>
    <t>7590190160</t>
  </si>
  <si>
    <t>Ostatní Trámek umělohmotný UTR-122 (HM0321859999802)</t>
  </si>
  <si>
    <t>-1848947850</t>
  </si>
  <si>
    <t>OST</t>
  </si>
  <si>
    <t>7590915042</t>
  </si>
  <si>
    <t>Montáž výkolejky ústřední stavěné bez návěstního tělesa s přestavníkem elektromotorickým - připevnění upevňovací soupravy přestavníku, výkolejky a její montáž, připevnění přestavníku na upevňovací soupravu, zatažení kabelu s kabelovou formou do kabelového závěru, mechanické přezkoušení chodu, nátěr. Bez zemních prací</t>
  </si>
  <si>
    <t>512</t>
  </si>
  <si>
    <t>470261797</t>
  </si>
  <si>
    <t>7590917042</t>
  </si>
  <si>
    <t>Demontáž výkolejky ústřední stavěné bez návěstního tělesa s přestavníkem elektromotorickým</t>
  </si>
  <si>
    <t>2107038188</t>
  </si>
  <si>
    <t>7591015014</t>
  </si>
  <si>
    <t>Montáž elektromotorického přestavníku na výkolejce s upevněním kloubovým na koleji - připevnění přestavníku pomocí připevňovací soupravy a zatažení kabelu s kabelovou formou do kabelového závěru, mechanické přezkoušení chodu, opravný nátěr. Bez zemních prací</t>
  </si>
  <si>
    <t>1624608140</t>
  </si>
  <si>
    <t>7591017010</t>
  </si>
  <si>
    <t>Demontáž elektromotorického přestavníku z výkolejky</t>
  </si>
  <si>
    <t>1625759735</t>
  </si>
  <si>
    <t>7591305010</t>
  </si>
  <si>
    <t>Montáž zámku výměnového jednoduchého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</si>
  <si>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1075977353</t>
  </si>
  <si>
    <t>7591307010</t>
  </si>
  <si>
    <t>Demontáž zámku výměnového jednoduchého</t>
  </si>
  <si>
    <t>1898551517</t>
  </si>
  <si>
    <t>7594105272</t>
  </si>
  <si>
    <t>Montáž kosého lanového propojení P 70 301/1 střídavá a stejnosměrná trakce - příčné nebo podélné propojení kolejnic přímých kolejí a na výhybkách; usazení pražců mezi souběžnými kolejemi nebo podél koleje; připevnění lanového propojení na pražce nebo montážní trámky</t>
  </si>
  <si>
    <t>134145131</t>
  </si>
  <si>
    <t>7594107070</t>
  </si>
  <si>
    <t>Demontáž lanového propojení tlumivek z betonových pražců</t>
  </si>
  <si>
    <t>-932603174</t>
  </si>
  <si>
    <t>02 - Ostatní</t>
  </si>
  <si>
    <t>02.1 - Manipulace, přepravy, ostatní</t>
  </si>
  <si>
    <t>9902100300</t>
  </si>
  <si>
    <t>Doprava obousměrná mechanizací o nosnosti přes 3,5 t sypanin (kameniva, písku, suti, dlažebních kostek, atd.) do 30 km Poznámka: 1. Ceny jsou určeny pro dopravu silničními i kolejovými vozidly. 2. V cenách obousměrné dopravy jsou započteny náklady na přep</t>
  </si>
  <si>
    <t>-1676049994</t>
  </si>
  <si>
    <t>500   "vyzískaný štěrk k likvidaci"</t>
  </si>
  <si>
    <t>800*0,2*1,4   "odtěžený nános z plochy u koleje č.7"</t>
  </si>
  <si>
    <t>9909000110</t>
  </si>
  <si>
    <t xml:space="preserve">Poplatek za uložení výzisku ze štěrkového lože nekontaminovaného Poznámka: 1. V cenách jsou započteny náklady na uložení stavebního odpadu na oficiální skládku. 2. Ceny jsou doporučené, je třeba zohlednit regionální rozdíly v cenách poplatků za uložení </t>
  </si>
  <si>
    <t>-750820006</t>
  </si>
  <si>
    <t>500    "skládkovné vyzískaného štěrku"</t>
  </si>
  <si>
    <t>224  "skládkovné za nános u koleje č.7"</t>
  </si>
  <si>
    <t>9903100100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</si>
  <si>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</si>
  <si>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127168415</t>
  </si>
  <si>
    <t>9903200100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</si>
  <si>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</si>
  <si>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-1391661355</t>
  </si>
  <si>
    <t>9902200400</t>
  </si>
  <si>
    <t>Doprava obousměrná mechanizací o nosnosti přes 3,5 t objemnějšího kusového materiálu (prefabrikátů, stožárů, výhybek, rozvaděčů, vybouraných hmot atd.) do 40 km Poznámka: 1. Ceny jsou určeny pro dopravu silničními i kolejovými vozidly. 2. V cenách obousmě</t>
  </si>
  <si>
    <t>-1834526951</t>
  </si>
  <si>
    <t>(171+260+260+89)*2*0,00018   "pryžové podložky"</t>
  </si>
  <si>
    <t>9909000400</t>
  </si>
  <si>
    <t xml:space="preserve">Poplatek za likvidaci plastových součástí Poznámka: 1. V cenách jsou započteny náklady na uložení stavebního odpadu na oficiální skládku. 2. Ceny jsou doporučené, je třeba zohlednit regionální rozdíly v cenách poplatků za uložení suti a odpadů. Tyto se </t>
  </si>
  <si>
    <t>-106830581</t>
  </si>
  <si>
    <t>0,281    "likvidace pryžových podložek"</t>
  </si>
  <si>
    <t>9902400600</t>
  </si>
  <si>
    <t>Doprava jednosměrná mechanizací o nosnosti přes 3,5 t objemnějšího kusového materiálu (prefabrikátů, stožárů, výhybek, rozvaděčů, vybouraných hmot atd.) do 80 km Poznámka: 1. Ceny jsou určeny pro dopravu silničními i kolejovými vozidly. 2. V cenách jednos</t>
  </si>
  <si>
    <t>-1252616642</t>
  </si>
  <si>
    <t>2,795+1,26   "komplety ŽS4"</t>
  </si>
  <si>
    <t>0,025 "komplety antikoroz. ŽS4"</t>
  </si>
  <si>
    <t>0,206+0,092  "pryžové podložky"</t>
  </si>
  <si>
    <t>0,131   "pražcové kotvy"</t>
  </si>
  <si>
    <t>0,112   "2x bet. námezník"</t>
  </si>
  <si>
    <t>0,439    "2x LIS"</t>
  </si>
  <si>
    <t>0,4*2,6   "beton pro podbetonování příruby"</t>
  </si>
  <si>
    <t>0,138   "materiál do kol. styků"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</si>
  <si>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</si>
  <si>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</t>
  </si>
  <si>
    <t>586204604</t>
  </si>
  <si>
    <t>236,885   "naložení 803 ks pražců SB8"</t>
  </si>
  <si>
    <t>9902200600</t>
  </si>
  <si>
    <t>Doprava obousměrná mechanizací o nosnosti přes 3,5 t objemnějšího kusového materiálu (prefabrikátů, stožárů, výhybek, rozvaděčů, vybouraných hmot atd.) do 80 km Poznámka: 1. Ceny jsou určeny pro dopravu silničními i kolejovými vozidly. 2. V cenách obousmě</t>
  </si>
  <si>
    <t>563382348</t>
  </si>
  <si>
    <t>0,295*803   "803 ks vystrojených užitých pražců z ŹST Silůvky"</t>
  </si>
  <si>
    <t>9902300700</t>
  </si>
  <si>
    <t>Doprava jednosměrná mechanizací o nosnosti přes 3,5 t sypanin (kameniva, písku, suti, dlažebních kostek, atd.) do 100 km Poznámka: 1. Ceny jsou určeny pro dopravu silničními i kolejovými vozidly. 2. V cenách jednosměrné dopravy jsou započteny náklady na p</t>
  </si>
  <si>
    <t>-678527835</t>
  </si>
  <si>
    <t>(1127,188+515,378+79,9+79,9)    "přeprava kol. lože z Rakšic"</t>
  </si>
  <si>
    <t>9902400700</t>
  </si>
  <si>
    <t>Doprava jednosměrná mechanizací o nosnosti přes 3,5 t objemnějšího kusového materiálu (prefabrikátů, stožárů, výhybek, rozvaděčů, vybouraných hmot atd.) do 100 km Poznámka: 1. Ceny jsou určeny pro dopravu silničními i kolejovými vozidly. 2. V cenách jedno</t>
  </si>
  <si>
    <t>1077215002</t>
  </si>
  <si>
    <t>59,267   "přeprava 16ks 75m 49E1 z DT Prostějov"</t>
  </si>
  <si>
    <t>36*2    "přeprava 2 ks výhybek 1:9 190 z DT Prostějov"</t>
  </si>
  <si>
    <t>02.2 - VON</t>
  </si>
  <si>
    <t>VRN - Vedlejší rozpočtové náklady</t>
  </si>
  <si>
    <t>VRN</t>
  </si>
  <si>
    <t>Vedlejší rozpočtové náklady</t>
  </si>
  <si>
    <t>022101001</t>
  </si>
  <si>
    <t>Geodetické práce Geodetické práce před opravou</t>
  </si>
  <si>
    <t>%</t>
  </si>
  <si>
    <t>-1108915661</t>
  </si>
  <si>
    <t>022101011</t>
  </si>
  <si>
    <t>Geodetické práce Geodetické práce v průběhu opravy</t>
  </si>
  <si>
    <t>2031065836</t>
  </si>
  <si>
    <t>022101021</t>
  </si>
  <si>
    <t>Geodetické práce Geodetické práce po ukončení opravy</t>
  </si>
  <si>
    <t>1480217482</t>
  </si>
  <si>
    <t>022111001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</si>
  <si>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</t>
  </si>
  <si>
    <t>-1265955617</t>
  </si>
  <si>
    <t>0,164+0,181+0,181+0,0437+0,0437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</si>
  <si>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</si>
  <si>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</si>
  <si>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-1801908369</t>
  </si>
  <si>
    <t>023131001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</si>
  <si>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</si>
  <si>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516658481</t>
  </si>
  <si>
    <t>031101011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</si>
  <si>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1 do 3 mil. Kč</t>
  </si>
  <si>
    <t>-288685949</t>
  </si>
  <si>
    <t>033131001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</si>
  <si>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</t>
  </si>
  <si>
    <t>-280013052</t>
  </si>
  <si>
    <t>164+181+181+43,7+43,7</t>
  </si>
  <si>
    <t>034111001</t>
  </si>
  <si>
    <t>Další náklady na pracovníky Zákonné příplatky ke mzdě za práci o sobotách, nedělích a státem uznaných svátcích</t>
  </si>
  <si>
    <t>Kč/hod</t>
  </si>
  <si>
    <t>1460499710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</si>
  <si>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</si>
  <si>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</si>
  <si>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</si>
  <si>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</si>
  <si>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family val="2"/>
        <charset val="238"/>
      </rPr>
      <t xml:space="preserve">Rekapitulace stavby </t>
    </r>
    <r>
      <rPr>
        <sz val="8"/>
        <rFont val="Arial CE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</si>
  <si>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family val="2"/>
        <charset val="238"/>
      </rPr>
      <t>Rekapitulace stavby</t>
    </r>
    <r>
      <rPr>
        <sz val="8"/>
        <rFont val="Arial CE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</si>
  <si>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</si>
  <si>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</si>
  <si>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family val="2"/>
        <charset val="238"/>
      </rPr>
      <t>Rekapitulace objektů stavby a soupisů prací</t>
    </r>
    <r>
      <rPr>
        <sz val="8"/>
        <rFont val="Arial CE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</si>
  <si>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</si>
  <si>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</si>
  <si>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</si>
  <si>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</si>
  <si>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</si>
  <si>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</si>
  <si>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</si>
  <si>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</si>
  <si>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 prací pro daný typ objektu</t>
  </si>
  <si>
    <r>
      <rPr>
        <i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</si>
  <si>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</si>
  <si>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family val="2"/>
        <charset val="238"/>
      </rPr>
      <t>Krycí list soupisu</t>
    </r>
    <r>
      <rPr>
        <sz val="8"/>
        <rFont val="Arial CE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</si>
  <si>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</si>
  <si>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family val="2"/>
        <charset val="238"/>
      </rPr>
      <t>Rekapitulace členění soupisu prací</t>
    </r>
    <r>
      <rPr>
        <sz val="8"/>
        <rFont val="Arial CE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</si>
  <si>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</si>
  <si>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</si>
  <si>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</si>
  <si>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</si>
  <si>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</si>
  <si>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</si>
  <si>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</si>
  <si>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</si>
  <si>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</si>
  <si>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</si>
  <si>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</si>
  <si>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</si>
  <si>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</si>
  <si>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</si>
  <si>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</si>
  <si>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</si>
  <si>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</si>
  <si>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</si>
  <si>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</si>
  <si>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</si>
  <si>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</si>
  <si>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</si>
  <si>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</si>
  <si>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</si>
  <si>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</si>
  <si>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</si>
  <si>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</si>
  <si>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</si>
  <si>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</si>
  <si>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</si>
  <si>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</si>
  <si>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</si>
  <si>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</si>
  <si>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</si>
  <si>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</si>
  <si>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</si>
  <si>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</si>
  <si>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</si>
  <si>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</si>
  <si>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</si>
  <si>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</si>
  <si>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</si>
  <si>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</si>
  <si>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</si>
  <si>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</si>
  <si>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</si>
  <si>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</si>
  <si>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</si>
  <si>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</si>
  <si>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</si>
  <si>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</si>
  <si>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</si>
  <si>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</si>
  <si>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</si>
  <si>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</si>
  <si>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</si>
  <si>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</si>
  <si>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</si>
  <si>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</si>
  <si>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</si>
  <si>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</si>
  <si>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</si>
  <si>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</si>
  <si>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</si>
  <si>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</si>
  <si>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</si>
  <si>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</si>
  <si>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</si>
  <si>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</si>
  <si>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</si>
  <si>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</si>
  <si>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</si>
  <si>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</si>
  <si>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</si>
  <si>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</si>
  <si>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</si>
  <si>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</si>
  <si>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</si>
  <si>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</si>
  <si>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</si>
  <si>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</si>
  <si>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</si>
  <si>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</si>
  <si>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</si>
  <si>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</si>
  <si>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</si>
  <si>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</si>
  <si>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</si>
  <si>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</si>
  <si>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</si>
  <si>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</si>
  <si>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</si>
  <si>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</si>
  <si>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</si>
  <si>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</si>
  <si>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</si>
  <si>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</si>
  <si>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</si>
  <si>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</si>
  <si>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</si>
  <si>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</si>
  <si>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</si>
  <si>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</si>
  <si>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</si>
  <si>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</si>
  <si>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</si>
  <si>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</si>
  <si>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</si>
  <si>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</si>
  <si>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</si>
  <si>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</si>
  <si>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</si>
  <si>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</si>
  <si>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</si>
  <si>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</si>
  <si>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</si>
  <si>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</si>
  <si>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</si>
  <si>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</si>
  <si>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</si>
  <si>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</si>
  <si>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</si>
  <si>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</si>
  <si>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</si>
  <si>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</si>
  <si>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</si>
  <si>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</si>
  <si>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</si>
  <si>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</si>
  <si>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</si>
  <si>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</si>
  <si>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</si>
  <si>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</si>
  <si>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</si>
  <si>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</si>
  <si>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</si>
  <si>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</si>
  <si>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</si>
  <si>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</si>
  <si>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</si>
  <si>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</si>
  <si>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</si>
  <si>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</si>
  <si>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</si>
  <si>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</si>
  <si>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</si>
  <si>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</si>
  <si>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</si>
  <si>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</si>
  <si>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</si>
  <si>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</si>
  <si>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</si>
  <si>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</si>
  <si>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</si>
  <si>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</si>
  <si>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</si>
  <si>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</si>
  <si>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</si>
  <si>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</si>
  <si>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r>
      <t xml:space="preserve">Výhybka jednoduchá smontovaná pražce betonové, soustavy J49 1:9-190 levá   </t>
    </r>
    <r>
      <rPr>
        <b/>
        <i/>
        <sz val="9"/>
        <color rgb="FFFF0000"/>
        <rFont val="Arial CE"/>
        <family val="2"/>
        <charset val="238"/>
      </rPr>
      <t>"CENA na základě předobjednávky, NEUPRAVOVAT"</t>
    </r>
  </si>
  <si>
    <r>
      <t xml:space="preserve">Výhybka jednoduchá smontovaná pražce betonové, soustavy J49 1:9-190 pravá    </t>
    </r>
    <r>
      <rPr>
        <b/>
        <i/>
        <sz val="9"/>
        <color rgb="FFFF0000"/>
        <rFont val="Arial CE"/>
        <family val="2"/>
        <charset val="238"/>
      </rPr>
      <t>"CENA na základě předobjednávky, NEUPRAVOVAT"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</si>
</sst>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8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0"/>
      <color rgb="FF00336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family val="2"/>
      <charset val="238"/>
    </font>
    <font>
      <b/>
      <i/>
      <sz val="9"/>
      <color rgb="FFFF0000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0000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0" fillId="5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5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" fillId="0" borderId="22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1" fillId="0" borderId="13" xfId="0" applyNumberFormat="1" applyFont="1" applyBorder="1" applyAlignment="1"/>
    <xf numFmtId="166" fontId="31" fillId="0" borderId="14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49" fontId="20" fillId="0" borderId="23" xfId="0" applyNumberFormat="1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167" fontId="20" fillId="0" borderId="23" xfId="0" applyNumberFormat="1" applyFont="1" applyBorder="1" applyAlignment="1" applyProtection="1">
      <alignment vertical="center"/>
      <protection locked="0"/>
    </xf>
    <xf numFmtId="4" fontId="20" fillId="3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  <protection locked="0"/>
    </xf>
    <xf numFmtId="0" fontId="21" fillId="3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6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4" fillId="0" borderId="23" xfId="0" applyFont="1" applyBorder="1" applyAlignment="1" applyProtection="1">
      <alignment horizontal="center" vertical="center"/>
      <protection locked="0"/>
    </xf>
    <xf numFmtId="49" fontId="34" fillId="0" borderId="23" xfId="0" applyNumberFormat="1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center" vertical="center" wrapText="1"/>
      <protection locked="0"/>
    </xf>
    <xf numFmtId="167" fontId="34" fillId="0" borderId="23" xfId="0" applyNumberFormat="1" applyFont="1" applyBorder="1" applyAlignment="1" applyProtection="1">
      <alignment vertical="center"/>
      <protection locked="0"/>
    </xf>
    <xf numFmtId="4" fontId="34" fillId="3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  <protection locked="0"/>
    </xf>
    <xf numFmtId="0" fontId="35" fillId="0" borderId="4" xfId="0" applyFont="1" applyBorder="1" applyAlignment="1">
      <alignment vertical="center"/>
    </xf>
    <xf numFmtId="0" fontId="34" fillId="3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21" fillId="3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166" fontId="21" fillId="0" borderId="22" xfId="0" applyNumberFormat="1" applyFont="1" applyBorder="1" applyAlignment="1">
      <alignment vertical="center"/>
    </xf>
    <xf numFmtId="167" fontId="20" fillId="3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8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center" vertical="center"/>
    </xf>
    <xf numFmtId="4" fontId="25" fillId="0" borderId="0" xfId="0" applyNumberFormat="1" applyFont="1" applyAlignment="1">
      <alignment horizontal="righ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 wrapText="1"/>
    </xf>
    <xf numFmtId="0" fontId="38" fillId="0" borderId="29" xfId="0" applyFont="1" applyBorder="1" applyAlignment="1">
      <alignment horizontal="left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49" fontId="39" fillId="0" borderId="1" xfId="0" applyNumberFormat="1" applyFont="1" applyBorder="1" applyAlignment="1">
      <alignment horizontal="left" vertical="center" wrapText="1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4" fontId="34" fillId="6" borderId="23" xfId="0" applyNumberFormat="1" applyFont="1" applyFill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5"/>
  <sheetViews>
    <sheetView showGridLines="0" tabSelected="1" workbookViewId="0">
      <selection activeCell="AG57" sqref="AG57:AM57"/>
    </sheetView>
  </sheetViews>
  <sheetFormatPr defaultRowHeight="12.7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 x14ac:dyDescent="0.2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 x14ac:dyDescent="0.2">
      <c r="AR2" s="317" t="s">
        <v>6</v>
      </c>
      <c r="AS2" s="302"/>
      <c r="AT2" s="302"/>
      <c r="AU2" s="302"/>
      <c r="AV2" s="302"/>
      <c r="AW2" s="302"/>
      <c r="AX2" s="302"/>
      <c r="AY2" s="302"/>
      <c r="AZ2" s="302"/>
      <c r="BA2" s="302"/>
      <c r="BB2" s="302"/>
      <c r="BC2" s="302"/>
      <c r="BD2" s="302"/>
      <c r="BE2" s="302"/>
      <c r="BS2" s="17" t="s">
        <v>7</v>
      </c>
      <c r="BT2" s="17" t="s">
        <v>8</v>
      </c>
    </row>
    <row r="3" spans="1:74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pans="1:74" s="1" customFormat="1" ht="24.95" customHeight="1" x14ac:dyDescent="0.2">
      <c r="B4" s="20"/>
      <c r="D4" s="21" t="s">
        <v>10</v>
      </c>
      <c r="AR4" s="20"/>
      <c r="AS4" s="22" t="s">
        <v>11</v>
      </c>
      <c r="BE4" s="23" t="s">
        <v>12</v>
      </c>
      <c r="BS4" s="17" t="s">
        <v>13</v>
      </c>
    </row>
    <row r="5" spans="1:74" s="1" customFormat="1" ht="12" customHeight="1" x14ac:dyDescent="0.2">
      <c r="B5" s="20"/>
      <c r="D5" s="24" t="s">
        <v>14</v>
      </c>
      <c r="K5" s="301" t="s">
        <v>15</v>
      </c>
      <c r="L5" s="302"/>
      <c r="M5" s="302"/>
      <c r="N5" s="302"/>
      <c r="O5" s="302"/>
      <c r="P5" s="302"/>
      <c r="Q5" s="302"/>
      <c r="R5" s="302"/>
      <c r="S5" s="302"/>
      <c r="T5" s="302"/>
      <c r="U5" s="302"/>
      <c r="V5" s="302"/>
      <c r="W5" s="302"/>
      <c r="X5" s="302"/>
      <c r="Y5" s="302"/>
      <c r="Z5" s="302"/>
      <c r="AA5" s="302"/>
      <c r="AB5" s="302"/>
      <c r="AC5" s="302"/>
      <c r="AD5" s="302"/>
      <c r="AE5" s="302"/>
      <c r="AF5" s="302"/>
      <c r="AG5" s="302"/>
      <c r="AH5" s="302"/>
      <c r="AI5" s="302"/>
      <c r="AJ5" s="302"/>
      <c r="AK5" s="302"/>
      <c r="AL5" s="302"/>
      <c r="AM5" s="302"/>
      <c r="AN5" s="302"/>
      <c r="AO5" s="302"/>
      <c r="AR5" s="20"/>
      <c r="BE5" s="298" t="s">
        <v>16</v>
      </c>
      <c r="BS5" s="17" t="s">
        <v>7</v>
      </c>
    </row>
    <row r="6" spans="1:74" s="1" customFormat="1" ht="36.950000000000003" customHeight="1" x14ac:dyDescent="0.2">
      <c r="B6" s="20"/>
      <c r="D6" s="26" t="s">
        <v>17</v>
      </c>
      <c r="K6" s="303" t="s">
        <v>18</v>
      </c>
      <c r="L6" s="302"/>
      <c r="M6" s="302"/>
      <c r="N6" s="302"/>
      <c r="O6" s="302"/>
      <c r="P6" s="302"/>
      <c r="Q6" s="302"/>
      <c r="R6" s="302"/>
      <c r="S6" s="302"/>
      <c r="T6" s="302"/>
      <c r="U6" s="302"/>
      <c r="V6" s="302"/>
      <c r="W6" s="302"/>
      <c r="X6" s="302"/>
      <c r="Y6" s="302"/>
      <c r="Z6" s="302"/>
      <c r="AA6" s="302"/>
      <c r="AB6" s="302"/>
      <c r="AC6" s="302"/>
      <c r="AD6" s="302"/>
      <c r="AE6" s="302"/>
      <c r="AF6" s="302"/>
      <c r="AG6" s="302"/>
      <c r="AH6" s="302"/>
      <c r="AI6" s="302"/>
      <c r="AJ6" s="302"/>
      <c r="AK6" s="302"/>
      <c r="AL6" s="302"/>
      <c r="AM6" s="302"/>
      <c r="AN6" s="302"/>
      <c r="AO6" s="302"/>
      <c r="AR6" s="20"/>
      <c r="BE6" s="299"/>
      <c r="BS6" s="17" t="s">
        <v>7</v>
      </c>
    </row>
    <row r="7" spans="1:74" s="1" customFormat="1" ht="12" customHeight="1" x14ac:dyDescent="0.2">
      <c r="B7" s="20"/>
      <c r="D7" s="27" t="s">
        <v>19</v>
      </c>
      <c r="K7" s="25" t="s">
        <v>3</v>
      </c>
      <c r="AK7" s="27" t="s">
        <v>20</v>
      </c>
      <c r="AN7" s="25" t="s">
        <v>3</v>
      </c>
      <c r="AR7" s="20"/>
      <c r="BE7" s="299"/>
      <c r="BS7" s="17" t="s">
        <v>7</v>
      </c>
    </row>
    <row r="8" spans="1:74" s="1" customFormat="1" ht="12" customHeight="1" x14ac:dyDescent="0.2">
      <c r="B8" s="20"/>
      <c r="D8" s="27" t="s">
        <v>21</v>
      </c>
      <c r="K8" s="25" t="s">
        <v>22</v>
      </c>
      <c r="AK8" s="27" t="s">
        <v>23</v>
      </c>
      <c r="AN8" s="330">
        <v>45072</v>
      </c>
      <c r="AR8" s="20"/>
      <c r="BE8" s="299"/>
      <c r="BS8" s="17" t="s">
        <v>7</v>
      </c>
    </row>
    <row r="9" spans="1:74" s="1" customFormat="1" ht="14.45" customHeight="1" x14ac:dyDescent="0.2">
      <c r="B9" s="20"/>
      <c r="AR9" s="20"/>
      <c r="BE9" s="299"/>
      <c r="BS9" s="17" t="s">
        <v>7</v>
      </c>
    </row>
    <row r="10" spans="1:74" s="1" customFormat="1" ht="12" customHeight="1" x14ac:dyDescent="0.2">
      <c r="B10" s="20"/>
      <c r="D10" s="27" t="s">
        <v>24</v>
      </c>
      <c r="AK10" s="27" t="s">
        <v>25</v>
      </c>
      <c r="AN10" s="25" t="s">
        <v>3</v>
      </c>
      <c r="AR10" s="20"/>
      <c r="BE10" s="299"/>
      <c r="BS10" s="17" t="s">
        <v>7</v>
      </c>
    </row>
    <row r="11" spans="1:74" s="1" customFormat="1" ht="18.399999999999999" customHeight="1" x14ac:dyDescent="0.2">
      <c r="B11" s="20"/>
      <c r="E11" s="25" t="s">
        <v>26</v>
      </c>
      <c r="AK11" s="27" t="s">
        <v>27</v>
      </c>
      <c r="AN11" s="25" t="s">
        <v>3</v>
      </c>
      <c r="AR11" s="20"/>
      <c r="BE11" s="299"/>
      <c r="BS11" s="17" t="s">
        <v>7</v>
      </c>
    </row>
    <row r="12" spans="1:74" s="1" customFormat="1" ht="6.95" customHeight="1" x14ac:dyDescent="0.2">
      <c r="B12" s="20"/>
      <c r="AR12" s="20"/>
      <c r="BE12" s="299"/>
      <c r="BS12" s="17" t="s">
        <v>7</v>
      </c>
    </row>
    <row r="13" spans="1:74" s="1" customFormat="1" ht="12" customHeight="1" x14ac:dyDescent="0.2">
      <c r="B13" s="20"/>
      <c r="D13" s="27" t="s">
        <v>28</v>
      </c>
      <c r="AK13" s="27" t="s">
        <v>25</v>
      </c>
      <c r="AN13" s="29" t="s">
        <v>29</v>
      </c>
      <c r="AR13" s="20"/>
      <c r="BE13" s="299"/>
      <c r="BS13" s="17" t="s">
        <v>7</v>
      </c>
    </row>
    <row r="14" spans="1:74" x14ac:dyDescent="0.2">
      <c r="B14" s="20"/>
      <c r="E14" s="304" t="s">
        <v>29</v>
      </c>
      <c r="F14" s="305"/>
      <c r="G14" s="305"/>
      <c r="H14" s="305"/>
      <c r="I14" s="305"/>
      <c r="J14" s="305"/>
      <c r="K14" s="305"/>
      <c r="L14" s="305"/>
      <c r="M14" s="305"/>
      <c r="N14" s="305"/>
      <c r="O14" s="305"/>
      <c r="P14" s="305"/>
      <c r="Q14" s="305"/>
      <c r="R14" s="305"/>
      <c r="S14" s="305"/>
      <c r="T14" s="305"/>
      <c r="U14" s="305"/>
      <c r="V14" s="305"/>
      <c r="W14" s="305"/>
      <c r="X14" s="305"/>
      <c r="Y14" s="305"/>
      <c r="Z14" s="305"/>
      <c r="AA14" s="305"/>
      <c r="AB14" s="305"/>
      <c r="AC14" s="305"/>
      <c r="AD14" s="305"/>
      <c r="AE14" s="305"/>
      <c r="AF14" s="305"/>
      <c r="AG14" s="305"/>
      <c r="AH14" s="305"/>
      <c r="AI14" s="305"/>
      <c r="AJ14" s="305"/>
      <c r="AK14" s="27" t="s">
        <v>27</v>
      </c>
      <c r="AN14" s="29" t="s">
        <v>29</v>
      </c>
      <c r="AR14" s="20"/>
      <c r="BE14" s="299"/>
      <c r="BS14" s="17" t="s">
        <v>7</v>
      </c>
    </row>
    <row r="15" spans="1:74" s="1" customFormat="1" ht="6.95" customHeight="1" x14ac:dyDescent="0.2">
      <c r="B15" s="20"/>
      <c r="AR15" s="20"/>
      <c r="BE15" s="299"/>
      <c r="BS15" s="17" t="s">
        <v>4</v>
      </c>
    </row>
    <row r="16" spans="1:74" s="1" customFormat="1" ht="12" customHeight="1" x14ac:dyDescent="0.2">
      <c r="B16" s="20"/>
      <c r="D16" s="27" t="s">
        <v>30</v>
      </c>
      <c r="AK16" s="27" t="s">
        <v>25</v>
      </c>
      <c r="AN16" s="25" t="s">
        <v>3</v>
      </c>
      <c r="AR16" s="20"/>
      <c r="BE16" s="299"/>
      <c r="BS16" s="17" t="s">
        <v>4</v>
      </c>
    </row>
    <row r="17" spans="1:71" s="1" customFormat="1" ht="18.399999999999999" customHeight="1" x14ac:dyDescent="0.2">
      <c r="B17" s="20"/>
      <c r="E17" s="25" t="s">
        <v>26</v>
      </c>
      <c r="AK17" s="27" t="s">
        <v>27</v>
      </c>
      <c r="AN17" s="25" t="s">
        <v>3</v>
      </c>
      <c r="AR17" s="20"/>
      <c r="BE17" s="299"/>
      <c r="BS17" s="17" t="s">
        <v>31</v>
      </c>
    </row>
    <row r="18" spans="1:71" s="1" customFormat="1" ht="6.95" customHeight="1" x14ac:dyDescent="0.2">
      <c r="B18" s="20"/>
      <c r="AR18" s="20"/>
      <c r="BE18" s="299"/>
      <c r="BS18" s="17" t="s">
        <v>7</v>
      </c>
    </row>
    <row r="19" spans="1:71" s="1" customFormat="1" ht="12" customHeight="1" x14ac:dyDescent="0.2">
      <c r="B19" s="20"/>
      <c r="D19" s="27" t="s">
        <v>32</v>
      </c>
      <c r="AK19" s="27" t="s">
        <v>25</v>
      </c>
      <c r="AN19" s="25" t="s">
        <v>3</v>
      </c>
      <c r="AR19" s="20"/>
      <c r="BE19" s="299"/>
      <c r="BS19" s="17" t="s">
        <v>7</v>
      </c>
    </row>
    <row r="20" spans="1:71" s="1" customFormat="1" ht="18.399999999999999" customHeight="1" x14ac:dyDescent="0.2">
      <c r="B20" s="20"/>
      <c r="E20" s="25" t="s">
        <v>33</v>
      </c>
      <c r="AK20" s="27" t="s">
        <v>27</v>
      </c>
      <c r="AN20" s="25" t="s">
        <v>3</v>
      </c>
      <c r="AR20" s="20"/>
      <c r="BE20" s="299"/>
      <c r="BS20" s="17" t="s">
        <v>4</v>
      </c>
    </row>
    <row r="21" spans="1:71" s="1" customFormat="1" ht="6.95" customHeight="1" x14ac:dyDescent="0.2">
      <c r="B21" s="20"/>
      <c r="AR21" s="20"/>
      <c r="BE21" s="299"/>
    </row>
    <row r="22" spans="1:71" s="1" customFormat="1" ht="12" customHeight="1" x14ac:dyDescent="0.2">
      <c r="B22" s="20"/>
      <c r="D22" s="27" t="s">
        <v>34</v>
      </c>
      <c r="AR22" s="20"/>
      <c r="BE22" s="299"/>
    </row>
    <row r="23" spans="1:71" s="1" customFormat="1" ht="47.25" customHeight="1" x14ac:dyDescent="0.2">
      <c r="B23" s="20"/>
      <c r="E23" s="306" t="s">
        <v>35</v>
      </c>
      <c r="F23" s="306"/>
      <c r="G23" s="306"/>
      <c r="H23" s="306"/>
      <c r="I23" s="306"/>
      <c r="J23" s="306"/>
      <c r="K23" s="306"/>
      <c r="L23" s="306"/>
      <c r="M23" s="306"/>
      <c r="N23" s="306"/>
      <c r="O23" s="306"/>
      <c r="P23" s="306"/>
      <c r="Q23" s="306"/>
      <c r="R23" s="306"/>
      <c r="S23" s="306"/>
      <c r="T23" s="306"/>
      <c r="U23" s="306"/>
      <c r="V23" s="306"/>
      <c r="W23" s="306"/>
      <c r="X23" s="306"/>
      <c r="Y23" s="306"/>
      <c r="Z23" s="306"/>
      <c r="AA23" s="306"/>
      <c r="AB23" s="306"/>
      <c r="AC23" s="306"/>
      <c r="AD23" s="306"/>
      <c r="AE23" s="306"/>
      <c r="AF23" s="306"/>
      <c r="AG23" s="306"/>
      <c r="AH23" s="306"/>
      <c r="AI23" s="306"/>
      <c r="AJ23" s="306"/>
      <c r="AK23" s="306"/>
      <c r="AL23" s="306"/>
      <c r="AM23" s="306"/>
      <c r="AN23" s="306"/>
      <c r="AR23" s="20"/>
      <c r="BE23" s="299"/>
    </row>
    <row r="24" spans="1:71" s="1" customFormat="1" ht="6.95" customHeight="1" x14ac:dyDescent="0.2">
      <c r="B24" s="20"/>
      <c r="AR24" s="20"/>
      <c r="BE24" s="299"/>
    </row>
    <row r="25" spans="1:71" s="1" customFormat="1" ht="6.95" customHeight="1" x14ac:dyDescent="0.2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99"/>
    </row>
    <row r="26" spans="1:71" s="2" customFormat="1" ht="25.9" customHeight="1" x14ac:dyDescent="0.2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07">
        <f>ROUND(AG54,2)</f>
        <v>4621780</v>
      </c>
      <c r="AL26" s="308"/>
      <c r="AM26" s="308"/>
      <c r="AN26" s="308"/>
      <c r="AO26" s="308"/>
      <c r="AP26" s="32"/>
      <c r="AQ26" s="32"/>
      <c r="AR26" s="33"/>
      <c r="BE26" s="299"/>
    </row>
    <row r="27" spans="1:71" s="2" customFormat="1" ht="6.95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99"/>
    </row>
    <row r="28" spans="1:71" s="2" customFormat="1" x14ac:dyDescent="0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309" t="s">
        <v>37</v>
      </c>
      <c r="M28" s="309"/>
      <c r="N28" s="309"/>
      <c r="O28" s="309"/>
      <c r="P28" s="309"/>
      <c r="Q28" s="32"/>
      <c r="R28" s="32"/>
      <c r="S28" s="32"/>
      <c r="T28" s="32"/>
      <c r="U28" s="32"/>
      <c r="V28" s="32"/>
      <c r="W28" s="309" t="s">
        <v>38</v>
      </c>
      <c r="X28" s="309"/>
      <c r="Y28" s="309"/>
      <c r="Z28" s="309"/>
      <c r="AA28" s="309"/>
      <c r="AB28" s="309"/>
      <c r="AC28" s="309"/>
      <c r="AD28" s="309"/>
      <c r="AE28" s="309"/>
      <c r="AF28" s="32"/>
      <c r="AG28" s="32"/>
      <c r="AH28" s="32"/>
      <c r="AI28" s="32"/>
      <c r="AJ28" s="32"/>
      <c r="AK28" s="309" t="s">
        <v>39</v>
      </c>
      <c r="AL28" s="309"/>
      <c r="AM28" s="309"/>
      <c r="AN28" s="309"/>
      <c r="AO28" s="309"/>
      <c r="AP28" s="32"/>
      <c r="AQ28" s="32"/>
      <c r="AR28" s="33"/>
      <c r="BE28" s="299"/>
    </row>
    <row r="29" spans="1:71" s="3" customFormat="1" ht="14.45" customHeight="1" x14ac:dyDescent="0.2">
      <c r="B29" s="37"/>
      <c r="D29" s="27" t="s">
        <v>40</v>
      </c>
      <c r="F29" s="27" t="s">
        <v>41</v>
      </c>
      <c r="L29" s="312">
        <v>0.21</v>
      </c>
      <c r="M29" s="311"/>
      <c r="N29" s="311"/>
      <c r="O29" s="311"/>
      <c r="P29" s="311"/>
      <c r="W29" s="310">
        <f>ROUND(AZ54, 2)</f>
        <v>4621780</v>
      </c>
      <c r="X29" s="311"/>
      <c r="Y29" s="311"/>
      <c r="Z29" s="311"/>
      <c r="AA29" s="311"/>
      <c r="AB29" s="311"/>
      <c r="AC29" s="311"/>
      <c r="AD29" s="311"/>
      <c r="AE29" s="311"/>
      <c r="AK29" s="310">
        <f>ROUND(AV54, 2)</f>
        <v>970573.8</v>
      </c>
      <c r="AL29" s="311"/>
      <c r="AM29" s="311"/>
      <c r="AN29" s="311"/>
      <c r="AO29" s="311"/>
      <c r="AR29" s="37"/>
      <c r="BE29" s="300"/>
    </row>
    <row r="30" spans="1:71" s="3" customFormat="1" ht="14.45" customHeight="1" x14ac:dyDescent="0.2">
      <c r="B30" s="37"/>
      <c r="F30" s="27" t="s">
        <v>42</v>
      </c>
      <c r="L30" s="312">
        <v>0.15</v>
      </c>
      <c r="M30" s="311"/>
      <c r="N30" s="311"/>
      <c r="O30" s="311"/>
      <c r="P30" s="311"/>
      <c r="W30" s="310">
        <f>ROUND(BA54, 2)</f>
        <v>0</v>
      </c>
      <c r="X30" s="311"/>
      <c r="Y30" s="311"/>
      <c r="Z30" s="311"/>
      <c r="AA30" s="311"/>
      <c r="AB30" s="311"/>
      <c r="AC30" s="311"/>
      <c r="AD30" s="311"/>
      <c r="AE30" s="311"/>
      <c r="AK30" s="310">
        <f>ROUND(AW54, 2)</f>
        <v>0</v>
      </c>
      <c r="AL30" s="311"/>
      <c r="AM30" s="311"/>
      <c r="AN30" s="311"/>
      <c r="AO30" s="311"/>
      <c r="AR30" s="37"/>
      <c r="BE30" s="300"/>
    </row>
    <row r="31" spans="1:71" s="3" customFormat="1" ht="14.45" hidden="1" customHeight="1" x14ac:dyDescent="0.2">
      <c r="B31" s="37"/>
      <c r="F31" s="27" t="s">
        <v>43</v>
      </c>
      <c r="L31" s="312">
        <v>0.21</v>
      </c>
      <c r="M31" s="311"/>
      <c r="N31" s="311"/>
      <c r="O31" s="311"/>
      <c r="P31" s="311"/>
      <c r="W31" s="310">
        <f>ROUND(BB54, 2)</f>
        <v>0</v>
      </c>
      <c r="X31" s="311"/>
      <c r="Y31" s="311"/>
      <c r="Z31" s="311"/>
      <c r="AA31" s="311"/>
      <c r="AB31" s="311"/>
      <c r="AC31" s="311"/>
      <c r="AD31" s="311"/>
      <c r="AE31" s="311"/>
      <c r="AK31" s="310">
        <v>0</v>
      </c>
      <c r="AL31" s="311"/>
      <c r="AM31" s="311"/>
      <c r="AN31" s="311"/>
      <c r="AO31" s="311"/>
      <c r="AR31" s="37"/>
      <c r="BE31" s="300"/>
    </row>
    <row r="32" spans="1:71" s="3" customFormat="1" ht="14.45" hidden="1" customHeight="1" x14ac:dyDescent="0.2">
      <c r="B32" s="37"/>
      <c r="F32" s="27" t="s">
        <v>44</v>
      </c>
      <c r="L32" s="312">
        <v>0.15</v>
      </c>
      <c r="M32" s="311"/>
      <c r="N32" s="311"/>
      <c r="O32" s="311"/>
      <c r="P32" s="311"/>
      <c r="W32" s="310">
        <f>ROUND(BC54, 2)</f>
        <v>0</v>
      </c>
      <c r="X32" s="311"/>
      <c r="Y32" s="311"/>
      <c r="Z32" s="311"/>
      <c r="AA32" s="311"/>
      <c r="AB32" s="311"/>
      <c r="AC32" s="311"/>
      <c r="AD32" s="311"/>
      <c r="AE32" s="311"/>
      <c r="AK32" s="310">
        <v>0</v>
      </c>
      <c r="AL32" s="311"/>
      <c r="AM32" s="311"/>
      <c r="AN32" s="311"/>
      <c r="AO32" s="311"/>
      <c r="AR32" s="37"/>
      <c r="BE32" s="300"/>
    </row>
    <row r="33" spans="1:57" s="3" customFormat="1" ht="14.45" hidden="1" customHeight="1" x14ac:dyDescent="0.2">
      <c r="B33" s="37"/>
      <c r="F33" s="27" t="s">
        <v>45</v>
      </c>
      <c r="L33" s="312">
        <v>0</v>
      </c>
      <c r="M33" s="311"/>
      <c r="N33" s="311"/>
      <c r="O33" s="311"/>
      <c r="P33" s="311"/>
      <c r="W33" s="310">
        <f>ROUND(BD54, 2)</f>
        <v>0</v>
      </c>
      <c r="X33" s="311"/>
      <c r="Y33" s="311"/>
      <c r="Z33" s="311"/>
      <c r="AA33" s="311"/>
      <c r="AB33" s="311"/>
      <c r="AC33" s="311"/>
      <c r="AD33" s="311"/>
      <c r="AE33" s="311"/>
      <c r="AK33" s="310">
        <v>0</v>
      </c>
      <c r="AL33" s="311"/>
      <c r="AM33" s="311"/>
      <c r="AN33" s="311"/>
      <c r="AO33" s="311"/>
      <c r="AR33" s="37"/>
    </row>
    <row r="34" spans="1:57" s="2" customFormat="1" ht="6.95" customHeight="1" x14ac:dyDescent="0.2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32"/>
    </row>
    <row r="35" spans="1:57" s="2" customFormat="1" ht="25.9" customHeight="1" x14ac:dyDescent="0.2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316" t="s">
        <v>48</v>
      </c>
      <c r="Y35" s="314"/>
      <c r="Z35" s="314"/>
      <c r="AA35" s="314"/>
      <c r="AB35" s="314"/>
      <c r="AC35" s="40"/>
      <c r="AD35" s="40"/>
      <c r="AE35" s="40"/>
      <c r="AF35" s="40"/>
      <c r="AG35" s="40"/>
      <c r="AH35" s="40"/>
      <c r="AI35" s="40"/>
      <c r="AJ35" s="40"/>
      <c r="AK35" s="313">
        <f>SUM(AK26:AK33)</f>
        <v>5592353.7999999998</v>
      </c>
      <c r="AL35" s="314"/>
      <c r="AM35" s="314"/>
      <c r="AN35" s="314"/>
      <c r="AO35" s="315"/>
      <c r="AP35" s="38"/>
      <c r="AQ35" s="38"/>
      <c r="AR35" s="33"/>
      <c r="BE35" s="32"/>
    </row>
    <row r="36" spans="1:57" s="2" customFormat="1" ht="6.95" customHeight="1" x14ac:dyDescent="0.2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6.95" customHeight="1" x14ac:dyDescent="0.2">
      <c r="A37" s="32"/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  <c r="BE37" s="32"/>
    </row>
    <row r="41" spans="1:57" s="2" customFormat="1" ht="6.95" customHeight="1" x14ac:dyDescent="0.2">
      <c r="A41" s="32"/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  <c r="BE41" s="32"/>
    </row>
    <row r="42" spans="1:57" s="2" customFormat="1" ht="24.95" customHeight="1" x14ac:dyDescent="0.2">
      <c r="A42" s="32"/>
      <c r="B42" s="33"/>
      <c r="C42" s="21" t="s">
        <v>49</v>
      </c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3"/>
      <c r="BE42" s="32"/>
    </row>
    <row r="43" spans="1:57" s="2" customFormat="1" ht="6.95" customHeight="1" x14ac:dyDescent="0.2">
      <c r="A43" s="32"/>
      <c r="B43" s="33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3"/>
      <c r="BE43" s="32"/>
    </row>
    <row r="44" spans="1:57" s="4" customFormat="1" ht="12" customHeight="1" x14ac:dyDescent="0.2">
      <c r="B44" s="46"/>
      <c r="C44" s="27" t="s">
        <v>14</v>
      </c>
      <c r="L44" s="4" t="str">
        <f>K5</f>
        <v>001</v>
      </c>
      <c r="AR44" s="46"/>
    </row>
    <row r="45" spans="1:57" s="5" customFormat="1" ht="36.950000000000003" customHeight="1" x14ac:dyDescent="0.2">
      <c r="B45" s="47"/>
      <c r="C45" s="48" t="s">
        <v>17</v>
      </c>
      <c r="L45" s="276" t="str">
        <f>K6</f>
        <v>Oprava kolejí v žst. Rohatec</v>
      </c>
      <c r="M45" s="277"/>
      <c r="N45" s="277"/>
      <c r="O45" s="277"/>
      <c r="P45" s="277"/>
      <c r="Q45" s="277"/>
      <c r="R45" s="277"/>
      <c r="S45" s="277"/>
      <c r="T45" s="277"/>
      <c r="U45" s="277"/>
      <c r="V45" s="277"/>
      <c r="W45" s="277"/>
      <c r="X45" s="277"/>
      <c r="Y45" s="277"/>
      <c r="Z45" s="277"/>
      <c r="AA45" s="277"/>
      <c r="AB45" s="277"/>
      <c r="AC45" s="277"/>
      <c r="AD45" s="277"/>
      <c r="AE45" s="277"/>
      <c r="AF45" s="277"/>
      <c r="AG45" s="277"/>
      <c r="AH45" s="277"/>
      <c r="AI45" s="277"/>
      <c r="AJ45" s="277"/>
      <c r="AK45" s="277"/>
      <c r="AL45" s="277"/>
      <c r="AM45" s="277"/>
      <c r="AN45" s="277"/>
      <c r="AO45" s="277"/>
      <c r="AR45" s="47"/>
    </row>
    <row r="46" spans="1:57" s="2" customFormat="1" ht="6.95" customHeight="1" x14ac:dyDescent="0.2">
      <c r="A46" s="32"/>
      <c r="B46" s="33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3"/>
      <c r="BE46" s="32"/>
    </row>
    <row r="47" spans="1:57" s="2" customFormat="1" ht="12" customHeight="1" x14ac:dyDescent="0.2">
      <c r="A47" s="32"/>
      <c r="B47" s="33"/>
      <c r="C47" s="27" t="s">
        <v>21</v>
      </c>
      <c r="D47" s="32"/>
      <c r="E47" s="32"/>
      <c r="F47" s="32"/>
      <c r="G47" s="32"/>
      <c r="H47" s="32"/>
      <c r="I47" s="32"/>
      <c r="J47" s="32"/>
      <c r="K47" s="32"/>
      <c r="L47" s="49" t="str">
        <f>IF(K8="","",K8)</f>
        <v>ŽST Rohatec</v>
      </c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27" t="s">
        <v>23</v>
      </c>
      <c r="AJ47" s="32"/>
      <c r="AK47" s="32"/>
      <c r="AL47" s="32"/>
      <c r="AM47" s="278">
        <f>IF(AN8= "","",AN8)</f>
        <v>45072</v>
      </c>
      <c r="AN47" s="278"/>
      <c r="AO47" s="32"/>
      <c r="AP47" s="32"/>
      <c r="AQ47" s="32"/>
      <c r="AR47" s="33"/>
      <c r="BE47" s="32"/>
    </row>
    <row r="48" spans="1:57" s="2" customFormat="1" ht="6.95" customHeight="1" x14ac:dyDescent="0.2">
      <c r="A48" s="32"/>
      <c r="B48" s="33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3"/>
      <c r="BE48" s="32"/>
    </row>
    <row r="49" spans="1:91" s="2" customFormat="1" ht="15.2" customHeight="1" x14ac:dyDescent="0.2">
      <c r="A49" s="32"/>
      <c r="B49" s="33"/>
      <c r="C49" s="27" t="s">
        <v>24</v>
      </c>
      <c r="D49" s="32"/>
      <c r="E49" s="32"/>
      <c r="F49" s="32"/>
      <c r="G49" s="32"/>
      <c r="H49" s="32"/>
      <c r="I49" s="32"/>
      <c r="J49" s="32"/>
      <c r="K49" s="32"/>
      <c r="L49" s="4" t="str">
        <f>IF(E11= "","",E11)</f>
        <v xml:space="preserve"> </v>
      </c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27" t="s">
        <v>30</v>
      </c>
      <c r="AJ49" s="32"/>
      <c r="AK49" s="32"/>
      <c r="AL49" s="32"/>
      <c r="AM49" s="283" t="str">
        <f>IF(E17="","",E17)</f>
        <v xml:space="preserve"> </v>
      </c>
      <c r="AN49" s="284"/>
      <c r="AO49" s="284"/>
      <c r="AP49" s="284"/>
      <c r="AQ49" s="32"/>
      <c r="AR49" s="33"/>
      <c r="AS49" s="279" t="s">
        <v>50</v>
      </c>
      <c r="AT49" s="280"/>
      <c r="AU49" s="51"/>
      <c r="AV49" s="51"/>
      <c r="AW49" s="51"/>
      <c r="AX49" s="51"/>
      <c r="AY49" s="51"/>
      <c r="AZ49" s="51"/>
      <c r="BA49" s="51"/>
      <c r="BB49" s="51"/>
      <c r="BC49" s="51"/>
      <c r="BD49" s="52"/>
      <c r="BE49" s="32"/>
    </row>
    <row r="50" spans="1:91" s="2" customFormat="1" ht="15.2" customHeight="1" x14ac:dyDescent="0.2">
      <c r="A50" s="32"/>
      <c r="B50" s="33"/>
      <c r="C50" s="27" t="s">
        <v>28</v>
      </c>
      <c r="D50" s="32"/>
      <c r="E50" s="32"/>
      <c r="F50" s="32"/>
      <c r="G50" s="32"/>
      <c r="H50" s="32"/>
      <c r="I50" s="32"/>
      <c r="J50" s="32"/>
      <c r="K50" s="32"/>
      <c r="L50" s="4" t="str">
        <f>IF(E14= "Vyplň údaj","",E14)</f>
        <v/>
      </c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27" t="s">
        <v>32</v>
      </c>
      <c r="AJ50" s="32"/>
      <c r="AK50" s="32"/>
      <c r="AL50" s="32"/>
      <c r="AM50" s="283" t="str">
        <f>IF(E20="","",E20)</f>
        <v>Ondřej Bozek</v>
      </c>
      <c r="AN50" s="284"/>
      <c r="AO50" s="284"/>
      <c r="AP50" s="284"/>
      <c r="AQ50" s="32"/>
      <c r="AR50" s="33"/>
      <c r="AS50" s="281"/>
      <c r="AT50" s="282"/>
      <c r="AU50" s="53"/>
      <c r="AV50" s="53"/>
      <c r="AW50" s="53"/>
      <c r="AX50" s="53"/>
      <c r="AY50" s="53"/>
      <c r="AZ50" s="53"/>
      <c r="BA50" s="53"/>
      <c r="BB50" s="53"/>
      <c r="BC50" s="53"/>
      <c r="BD50" s="54"/>
      <c r="BE50" s="32"/>
    </row>
    <row r="51" spans="1:91" s="2" customFormat="1" ht="10.9" customHeight="1" x14ac:dyDescent="0.2">
      <c r="A51" s="32"/>
      <c r="B51" s="33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3"/>
      <c r="AS51" s="281"/>
      <c r="AT51" s="282"/>
      <c r="AU51" s="53"/>
      <c r="AV51" s="53"/>
      <c r="AW51" s="53"/>
      <c r="AX51" s="53"/>
      <c r="AY51" s="53"/>
      <c r="AZ51" s="53"/>
      <c r="BA51" s="53"/>
      <c r="BB51" s="53"/>
      <c r="BC51" s="53"/>
      <c r="BD51" s="54"/>
      <c r="BE51" s="32"/>
    </row>
    <row r="52" spans="1:91" s="2" customFormat="1" ht="29.25" customHeight="1" x14ac:dyDescent="0.2">
      <c r="A52" s="32"/>
      <c r="B52" s="33"/>
      <c r="C52" s="285" t="s">
        <v>51</v>
      </c>
      <c r="D52" s="286"/>
      <c r="E52" s="286"/>
      <c r="F52" s="286"/>
      <c r="G52" s="286"/>
      <c r="H52" s="55"/>
      <c r="I52" s="288" t="s">
        <v>52</v>
      </c>
      <c r="J52" s="286"/>
      <c r="K52" s="286"/>
      <c r="L52" s="286"/>
      <c r="M52" s="286"/>
      <c r="N52" s="286"/>
      <c r="O52" s="286"/>
      <c r="P52" s="286"/>
      <c r="Q52" s="286"/>
      <c r="R52" s="286"/>
      <c r="S52" s="286"/>
      <c r="T52" s="286"/>
      <c r="U52" s="286"/>
      <c r="V52" s="286"/>
      <c r="W52" s="286"/>
      <c r="X52" s="286"/>
      <c r="Y52" s="286"/>
      <c r="Z52" s="286"/>
      <c r="AA52" s="286"/>
      <c r="AB52" s="286"/>
      <c r="AC52" s="286"/>
      <c r="AD52" s="286"/>
      <c r="AE52" s="286"/>
      <c r="AF52" s="286"/>
      <c r="AG52" s="287" t="s">
        <v>53</v>
      </c>
      <c r="AH52" s="286"/>
      <c r="AI52" s="286"/>
      <c r="AJ52" s="286"/>
      <c r="AK52" s="286"/>
      <c r="AL52" s="286"/>
      <c r="AM52" s="286"/>
      <c r="AN52" s="288" t="s">
        <v>54</v>
      </c>
      <c r="AO52" s="286"/>
      <c r="AP52" s="286"/>
      <c r="AQ52" s="56" t="s">
        <v>55</v>
      </c>
      <c r="AR52" s="33"/>
      <c r="AS52" s="57" t="s">
        <v>56</v>
      </c>
      <c r="AT52" s="58" t="s">
        <v>57</v>
      </c>
      <c r="AU52" s="58" t="s">
        <v>58</v>
      </c>
      <c r="AV52" s="58" t="s">
        <v>59</v>
      </c>
      <c r="AW52" s="58" t="s">
        <v>60</v>
      </c>
      <c r="AX52" s="58" t="s">
        <v>61</v>
      </c>
      <c r="AY52" s="58" t="s">
        <v>62</v>
      </c>
      <c r="AZ52" s="58" t="s">
        <v>63</v>
      </c>
      <c r="BA52" s="58" t="s">
        <v>64</v>
      </c>
      <c r="BB52" s="58" t="s">
        <v>65</v>
      </c>
      <c r="BC52" s="58" t="s">
        <v>66</v>
      </c>
      <c r="BD52" s="59" t="s">
        <v>67</v>
      </c>
      <c r="BE52" s="32"/>
    </row>
    <row r="53" spans="1:91" s="2" customFormat="1" ht="10.9" customHeight="1" x14ac:dyDescent="0.2">
      <c r="A53" s="32"/>
      <c r="B53" s="33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3"/>
      <c r="AS53" s="60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2"/>
      <c r="BE53" s="32"/>
    </row>
    <row r="54" spans="1:91" s="6" customFormat="1" ht="32.450000000000003" customHeight="1" x14ac:dyDescent="0.2">
      <c r="B54" s="63"/>
      <c r="C54" s="64" t="s">
        <v>68</v>
      </c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296">
        <f>ROUND(AG55+AG61,2)</f>
        <v>4621780</v>
      </c>
      <c r="AH54" s="296"/>
      <c r="AI54" s="296"/>
      <c r="AJ54" s="296"/>
      <c r="AK54" s="296"/>
      <c r="AL54" s="296"/>
      <c r="AM54" s="296"/>
      <c r="AN54" s="297">
        <f t="shared" ref="AN54:AN63" si="0">SUM(AG54,AT54)</f>
        <v>5592353.7999999998</v>
      </c>
      <c r="AO54" s="297"/>
      <c r="AP54" s="297"/>
      <c r="AQ54" s="67" t="s">
        <v>3</v>
      </c>
      <c r="AR54" s="63"/>
      <c r="AS54" s="68">
        <f>ROUND(AS55+AS61,2)</f>
        <v>0</v>
      </c>
      <c r="AT54" s="69">
        <f t="shared" ref="AT54:AT63" si="1">ROUND(SUM(AV54:AW54),2)</f>
        <v>970573.8</v>
      </c>
      <c r="AU54" s="70">
        <f>ROUND(AU55+AU61,5)</f>
        <v>0</v>
      </c>
      <c r="AV54" s="69">
        <f>ROUND(AZ54*L29,2)</f>
        <v>970573.8</v>
      </c>
      <c r="AW54" s="69">
        <f>ROUND(BA54*L30,2)</f>
        <v>0</v>
      </c>
      <c r="AX54" s="69">
        <f>ROUND(BB54*L29,2)</f>
        <v>0</v>
      </c>
      <c r="AY54" s="69">
        <f>ROUND(BC54*L30,2)</f>
        <v>0</v>
      </c>
      <c r="AZ54" s="69">
        <f>ROUND(AZ55+AZ61,2)</f>
        <v>4621780</v>
      </c>
      <c r="BA54" s="69">
        <f>ROUND(BA55+BA61,2)</f>
        <v>0</v>
      </c>
      <c r="BB54" s="69">
        <f>ROUND(BB55+BB61,2)</f>
        <v>0</v>
      </c>
      <c r="BC54" s="69">
        <f>ROUND(BC55+BC61,2)</f>
        <v>0</v>
      </c>
      <c r="BD54" s="71">
        <f>ROUND(BD55+BD61,2)</f>
        <v>0</v>
      </c>
      <c r="BS54" s="72" t="s">
        <v>69</v>
      </c>
      <c r="BT54" s="72" t="s">
        <v>70</v>
      </c>
      <c r="BU54" s="73" t="s">
        <v>71</v>
      </c>
      <c r="BV54" s="72" t="s">
        <v>72</v>
      </c>
      <c r="BW54" s="72" t="s">
        <v>5</v>
      </c>
      <c r="BX54" s="72" t="s">
        <v>73</v>
      </c>
      <c r="CL54" s="72" t="s">
        <v>3</v>
      </c>
    </row>
    <row r="55" spans="1:91" s="7" customFormat="1" ht="16.5" customHeight="1" x14ac:dyDescent="0.2">
      <c r="B55" s="74"/>
      <c r="C55" s="75"/>
      <c r="D55" s="292" t="s">
        <v>74</v>
      </c>
      <c r="E55" s="292"/>
      <c r="F55" s="292"/>
      <c r="G55" s="292"/>
      <c r="H55" s="292"/>
      <c r="I55" s="76"/>
      <c r="J55" s="292" t="s">
        <v>75</v>
      </c>
      <c r="K55" s="292"/>
      <c r="L55" s="292"/>
      <c r="M55" s="292"/>
      <c r="N55" s="292"/>
      <c r="O55" s="292"/>
      <c r="P55" s="292"/>
      <c r="Q55" s="292"/>
      <c r="R55" s="292"/>
      <c r="S55" s="292"/>
      <c r="T55" s="292"/>
      <c r="U55" s="292"/>
      <c r="V55" s="292"/>
      <c r="W55" s="292"/>
      <c r="X55" s="292"/>
      <c r="Y55" s="292"/>
      <c r="Z55" s="292"/>
      <c r="AA55" s="292"/>
      <c r="AB55" s="292"/>
      <c r="AC55" s="292"/>
      <c r="AD55" s="292"/>
      <c r="AE55" s="292"/>
      <c r="AF55" s="292"/>
      <c r="AG55" s="289">
        <f>ROUND(SUM(AG56:AG60),2)</f>
        <v>4621780</v>
      </c>
      <c r="AH55" s="290"/>
      <c r="AI55" s="290"/>
      <c r="AJ55" s="290"/>
      <c r="AK55" s="290"/>
      <c r="AL55" s="290"/>
      <c r="AM55" s="290"/>
      <c r="AN55" s="291">
        <f t="shared" si="0"/>
        <v>5592353.7999999998</v>
      </c>
      <c r="AO55" s="290"/>
      <c r="AP55" s="290"/>
      <c r="AQ55" s="77" t="s">
        <v>76</v>
      </c>
      <c r="AR55" s="74"/>
      <c r="AS55" s="78">
        <f>ROUND(SUM(AS56:AS60),2)</f>
        <v>0</v>
      </c>
      <c r="AT55" s="79">
        <f t="shared" si="1"/>
        <v>970573.8</v>
      </c>
      <c r="AU55" s="80">
        <f>ROUND(SUM(AU56:AU60),5)</f>
        <v>0</v>
      </c>
      <c r="AV55" s="79">
        <f>ROUND(AZ55*L29,2)</f>
        <v>970573.8</v>
      </c>
      <c r="AW55" s="79">
        <f>ROUND(BA55*L30,2)</f>
        <v>0</v>
      </c>
      <c r="AX55" s="79">
        <f>ROUND(BB55*L29,2)</f>
        <v>0</v>
      </c>
      <c r="AY55" s="79">
        <f>ROUND(BC55*L30,2)</f>
        <v>0</v>
      </c>
      <c r="AZ55" s="79">
        <f>ROUND(SUM(AZ56:AZ60),2)</f>
        <v>4621780</v>
      </c>
      <c r="BA55" s="79">
        <f>ROUND(SUM(BA56:BA60),2)</f>
        <v>0</v>
      </c>
      <c r="BB55" s="79">
        <f>ROUND(SUM(BB56:BB60),2)</f>
        <v>0</v>
      </c>
      <c r="BC55" s="79">
        <f>ROUND(SUM(BC56:BC60),2)</f>
        <v>0</v>
      </c>
      <c r="BD55" s="81">
        <f>ROUND(SUM(BD56:BD60),2)</f>
        <v>0</v>
      </c>
      <c r="BS55" s="82" t="s">
        <v>69</v>
      </c>
      <c r="BT55" s="82" t="s">
        <v>77</v>
      </c>
      <c r="BU55" s="82" t="s">
        <v>71</v>
      </c>
      <c r="BV55" s="82" t="s">
        <v>72</v>
      </c>
      <c r="BW55" s="82" t="s">
        <v>78</v>
      </c>
      <c r="BX55" s="82" t="s">
        <v>5</v>
      </c>
      <c r="CL55" s="82" t="s">
        <v>3</v>
      </c>
      <c r="CM55" s="82" t="s">
        <v>79</v>
      </c>
    </row>
    <row r="56" spans="1:91" s="4" customFormat="1" ht="16.5" customHeight="1" x14ac:dyDescent="0.2">
      <c r="A56" s="83" t="s">
        <v>80</v>
      </c>
      <c r="B56" s="46"/>
      <c r="C56" s="10"/>
      <c r="D56" s="10"/>
      <c r="E56" s="295" t="s">
        <v>81</v>
      </c>
      <c r="F56" s="295"/>
      <c r="G56" s="295"/>
      <c r="H56" s="295"/>
      <c r="I56" s="295"/>
      <c r="J56" s="10"/>
      <c r="K56" s="295" t="s">
        <v>82</v>
      </c>
      <c r="L56" s="295"/>
      <c r="M56" s="295"/>
      <c r="N56" s="295"/>
      <c r="O56" s="295"/>
      <c r="P56" s="295"/>
      <c r="Q56" s="295"/>
      <c r="R56" s="295"/>
      <c r="S56" s="295"/>
      <c r="T56" s="295"/>
      <c r="U56" s="295"/>
      <c r="V56" s="295"/>
      <c r="W56" s="295"/>
      <c r="X56" s="295"/>
      <c r="Y56" s="295"/>
      <c r="Z56" s="295"/>
      <c r="AA56" s="295"/>
      <c r="AB56" s="295"/>
      <c r="AC56" s="295"/>
      <c r="AD56" s="295"/>
      <c r="AE56" s="295"/>
      <c r="AF56" s="295"/>
      <c r="AG56" s="293">
        <f>'01.1 - Oprava staniční ko...'!J32</f>
        <v>0</v>
      </c>
      <c r="AH56" s="294"/>
      <c r="AI56" s="294"/>
      <c r="AJ56" s="294"/>
      <c r="AK56" s="294"/>
      <c r="AL56" s="294"/>
      <c r="AM56" s="294"/>
      <c r="AN56" s="293">
        <f t="shared" si="0"/>
        <v>0</v>
      </c>
      <c r="AO56" s="294"/>
      <c r="AP56" s="294"/>
      <c r="AQ56" s="84" t="s">
        <v>83</v>
      </c>
      <c r="AR56" s="46"/>
      <c r="AS56" s="85">
        <v>0</v>
      </c>
      <c r="AT56" s="86">
        <f t="shared" si="1"/>
        <v>0</v>
      </c>
      <c r="AU56" s="87">
        <f>'01.1 - Oprava staniční ko...'!P87</f>
        <v>0</v>
      </c>
      <c r="AV56" s="86">
        <f>'01.1 - Oprava staniční ko...'!J35</f>
        <v>0</v>
      </c>
      <c r="AW56" s="86">
        <f>'01.1 - Oprava staniční ko...'!J36</f>
        <v>0</v>
      </c>
      <c r="AX56" s="86">
        <f>'01.1 - Oprava staniční ko...'!J37</f>
        <v>0</v>
      </c>
      <c r="AY56" s="86">
        <f>'01.1 - Oprava staniční ko...'!J38</f>
        <v>0</v>
      </c>
      <c r="AZ56" s="86">
        <f>'01.1 - Oprava staniční ko...'!F35</f>
        <v>0</v>
      </c>
      <c r="BA56" s="86">
        <f>'01.1 - Oprava staniční ko...'!F36</f>
        <v>0</v>
      </c>
      <c r="BB56" s="86">
        <f>'01.1 - Oprava staniční ko...'!F37</f>
        <v>0</v>
      </c>
      <c r="BC56" s="86">
        <f>'01.1 - Oprava staniční ko...'!F38</f>
        <v>0</v>
      </c>
      <c r="BD56" s="88">
        <f>'01.1 - Oprava staniční ko...'!F39</f>
        <v>0</v>
      </c>
      <c r="BT56" s="25" t="s">
        <v>79</v>
      </c>
      <c r="BV56" s="25" t="s">
        <v>72</v>
      </c>
      <c r="BW56" s="25" t="s">
        <v>84</v>
      </c>
      <c r="BX56" s="25" t="s">
        <v>78</v>
      </c>
      <c r="CL56" s="25" t="s">
        <v>3</v>
      </c>
    </row>
    <row r="57" spans="1:91" s="4" customFormat="1" ht="16.5" customHeight="1" x14ac:dyDescent="0.2">
      <c r="A57" s="83" t="s">
        <v>80</v>
      </c>
      <c r="B57" s="46"/>
      <c r="C57" s="10"/>
      <c r="D57" s="10"/>
      <c r="E57" s="295" t="s">
        <v>85</v>
      </c>
      <c r="F57" s="295"/>
      <c r="G57" s="295"/>
      <c r="H57" s="295"/>
      <c r="I57" s="295"/>
      <c r="J57" s="10"/>
      <c r="K57" s="295" t="s">
        <v>86</v>
      </c>
      <c r="L57" s="295"/>
      <c r="M57" s="295"/>
      <c r="N57" s="295"/>
      <c r="O57" s="295"/>
      <c r="P57" s="295"/>
      <c r="Q57" s="295"/>
      <c r="R57" s="295"/>
      <c r="S57" s="295"/>
      <c r="T57" s="295"/>
      <c r="U57" s="295"/>
      <c r="V57" s="295"/>
      <c r="W57" s="295"/>
      <c r="X57" s="295"/>
      <c r="Y57" s="295"/>
      <c r="Z57" s="295"/>
      <c r="AA57" s="295"/>
      <c r="AB57" s="295"/>
      <c r="AC57" s="295"/>
      <c r="AD57" s="295"/>
      <c r="AE57" s="295"/>
      <c r="AF57" s="295"/>
      <c r="AG57" s="293">
        <f>'01.2 - Oprava staniční ko...'!J32</f>
        <v>0</v>
      </c>
      <c r="AH57" s="294"/>
      <c r="AI57" s="294"/>
      <c r="AJ57" s="294"/>
      <c r="AK57" s="294"/>
      <c r="AL57" s="294"/>
      <c r="AM57" s="294"/>
      <c r="AN57" s="293">
        <f t="shared" si="0"/>
        <v>0</v>
      </c>
      <c r="AO57" s="294"/>
      <c r="AP57" s="294"/>
      <c r="AQ57" s="84" t="s">
        <v>83</v>
      </c>
      <c r="AR57" s="46"/>
      <c r="AS57" s="85">
        <v>0</v>
      </c>
      <c r="AT57" s="86">
        <f t="shared" si="1"/>
        <v>0</v>
      </c>
      <c r="AU57" s="87">
        <f>'01.2 - Oprava staniční ko...'!P87</f>
        <v>0</v>
      </c>
      <c r="AV57" s="86">
        <f>'01.2 - Oprava staniční ko...'!J35</f>
        <v>0</v>
      </c>
      <c r="AW57" s="86">
        <f>'01.2 - Oprava staniční ko...'!J36</f>
        <v>0</v>
      </c>
      <c r="AX57" s="86">
        <f>'01.2 - Oprava staniční ko...'!J37</f>
        <v>0</v>
      </c>
      <c r="AY57" s="86">
        <f>'01.2 - Oprava staniční ko...'!J38</f>
        <v>0</v>
      </c>
      <c r="AZ57" s="86">
        <f>'01.2 - Oprava staniční ko...'!F35</f>
        <v>0</v>
      </c>
      <c r="BA57" s="86">
        <f>'01.2 - Oprava staniční ko...'!F36</f>
        <v>0</v>
      </c>
      <c r="BB57" s="86">
        <f>'01.2 - Oprava staniční ko...'!F37</f>
        <v>0</v>
      </c>
      <c r="BC57" s="86">
        <f>'01.2 - Oprava staniční ko...'!F38</f>
        <v>0</v>
      </c>
      <c r="BD57" s="88">
        <f>'01.2 - Oprava staniční ko...'!F39</f>
        <v>0</v>
      </c>
      <c r="BT57" s="25" t="s">
        <v>79</v>
      </c>
      <c r="BV57" s="25" t="s">
        <v>72</v>
      </c>
      <c r="BW57" s="25" t="s">
        <v>87</v>
      </c>
      <c r="BX57" s="25" t="s">
        <v>78</v>
      </c>
      <c r="CL57" s="25" t="s">
        <v>3</v>
      </c>
    </row>
    <row r="58" spans="1:91" s="4" customFormat="1" ht="16.5" customHeight="1" x14ac:dyDescent="0.2">
      <c r="A58" s="83" t="s">
        <v>80</v>
      </c>
      <c r="B58" s="46"/>
      <c r="C58" s="10"/>
      <c r="D58" s="10"/>
      <c r="E58" s="295" t="s">
        <v>88</v>
      </c>
      <c r="F58" s="295"/>
      <c r="G58" s="295"/>
      <c r="H58" s="295"/>
      <c r="I58" s="295"/>
      <c r="J58" s="10"/>
      <c r="K58" s="295" t="s">
        <v>89</v>
      </c>
      <c r="L58" s="295"/>
      <c r="M58" s="295"/>
      <c r="N58" s="295"/>
      <c r="O58" s="295"/>
      <c r="P58" s="295"/>
      <c r="Q58" s="295"/>
      <c r="R58" s="295"/>
      <c r="S58" s="295"/>
      <c r="T58" s="295"/>
      <c r="U58" s="295"/>
      <c r="V58" s="295"/>
      <c r="W58" s="295"/>
      <c r="X58" s="295"/>
      <c r="Y58" s="295"/>
      <c r="Z58" s="295"/>
      <c r="AA58" s="295"/>
      <c r="AB58" s="295"/>
      <c r="AC58" s="295"/>
      <c r="AD58" s="295"/>
      <c r="AE58" s="295"/>
      <c r="AF58" s="295"/>
      <c r="AG58" s="293">
        <f>'01.3 - Oprava výhybky č.20'!J32</f>
        <v>2310890</v>
      </c>
      <c r="AH58" s="294"/>
      <c r="AI58" s="294"/>
      <c r="AJ58" s="294"/>
      <c r="AK58" s="294"/>
      <c r="AL58" s="294"/>
      <c r="AM58" s="294"/>
      <c r="AN58" s="293">
        <f t="shared" si="0"/>
        <v>2796176.9</v>
      </c>
      <c r="AO58" s="294"/>
      <c r="AP58" s="294"/>
      <c r="AQ58" s="84" t="s">
        <v>83</v>
      </c>
      <c r="AR58" s="46"/>
      <c r="AS58" s="85">
        <v>0</v>
      </c>
      <c r="AT58" s="86">
        <f t="shared" si="1"/>
        <v>485286.9</v>
      </c>
      <c r="AU58" s="87">
        <f>'01.3 - Oprava výhybky č.20'!P87</f>
        <v>0</v>
      </c>
      <c r="AV58" s="86">
        <f>'01.3 - Oprava výhybky č.20'!J35</f>
        <v>485286.9</v>
      </c>
      <c r="AW58" s="86">
        <f>'01.3 - Oprava výhybky č.20'!J36</f>
        <v>0</v>
      </c>
      <c r="AX58" s="86">
        <f>'01.3 - Oprava výhybky č.20'!J37</f>
        <v>0</v>
      </c>
      <c r="AY58" s="86">
        <f>'01.3 - Oprava výhybky č.20'!J38</f>
        <v>0</v>
      </c>
      <c r="AZ58" s="86">
        <f>'01.3 - Oprava výhybky č.20'!F35</f>
        <v>2310890</v>
      </c>
      <c r="BA58" s="86">
        <f>'01.3 - Oprava výhybky č.20'!F36</f>
        <v>0</v>
      </c>
      <c r="BB58" s="86">
        <f>'01.3 - Oprava výhybky č.20'!F37</f>
        <v>0</v>
      </c>
      <c r="BC58" s="86">
        <f>'01.3 - Oprava výhybky č.20'!F38</f>
        <v>0</v>
      </c>
      <c r="BD58" s="88">
        <f>'01.3 - Oprava výhybky č.20'!F39</f>
        <v>0</v>
      </c>
      <c r="BT58" s="25" t="s">
        <v>79</v>
      </c>
      <c r="BV58" s="25" t="s">
        <v>72</v>
      </c>
      <c r="BW58" s="25" t="s">
        <v>90</v>
      </c>
      <c r="BX58" s="25" t="s">
        <v>78</v>
      </c>
      <c r="CL58" s="25" t="s">
        <v>3</v>
      </c>
    </row>
    <row r="59" spans="1:91" s="4" customFormat="1" ht="16.5" customHeight="1" x14ac:dyDescent="0.2">
      <c r="A59" s="83" t="s">
        <v>80</v>
      </c>
      <c r="B59" s="46"/>
      <c r="C59" s="10"/>
      <c r="D59" s="10"/>
      <c r="E59" s="295" t="s">
        <v>91</v>
      </c>
      <c r="F59" s="295"/>
      <c r="G59" s="295"/>
      <c r="H59" s="295"/>
      <c r="I59" s="295"/>
      <c r="J59" s="10"/>
      <c r="K59" s="295" t="s">
        <v>92</v>
      </c>
      <c r="L59" s="295"/>
      <c r="M59" s="295"/>
      <c r="N59" s="295"/>
      <c r="O59" s="295"/>
      <c r="P59" s="295"/>
      <c r="Q59" s="295"/>
      <c r="R59" s="295"/>
      <c r="S59" s="295"/>
      <c r="T59" s="295"/>
      <c r="U59" s="295"/>
      <c r="V59" s="295"/>
      <c r="W59" s="295"/>
      <c r="X59" s="295"/>
      <c r="Y59" s="295"/>
      <c r="Z59" s="295"/>
      <c r="AA59" s="295"/>
      <c r="AB59" s="295"/>
      <c r="AC59" s="295"/>
      <c r="AD59" s="295"/>
      <c r="AE59" s="295"/>
      <c r="AF59" s="295"/>
      <c r="AG59" s="293">
        <f>'01.4 - Oprava výhybky č.21'!J32</f>
        <v>2310890</v>
      </c>
      <c r="AH59" s="294"/>
      <c r="AI59" s="294"/>
      <c r="AJ59" s="294"/>
      <c r="AK59" s="294"/>
      <c r="AL59" s="294"/>
      <c r="AM59" s="294"/>
      <c r="AN59" s="293">
        <f t="shared" si="0"/>
        <v>2796176.9</v>
      </c>
      <c r="AO59" s="294"/>
      <c r="AP59" s="294"/>
      <c r="AQ59" s="84" t="s">
        <v>83</v>
      </c>
      <c r="AR59" s="46"/>
      <c r="AS59" s="85">
        <v>0</v>
      </c>
      <c r="AT59" s="86">
        <f t="shared" si="1"/>
        <v>485286.9</v>
      </c>
      <c r="AU59" s="87">
        <f>'01.4 - Oprava výhybky č.21'!P87</f>
        <v>0</v>
      </c>
      <c r="AV59" s="86">
        <f>'01.4 - Oprava výhybky č.21'!J35</f>
        <v>485286.9</v>
      </c>
      <c r="AW59" s="86">
        <f>'01.4 - Oprava výhybky č.21'!J36</f>
        <v>0</v>
      </c>
      <c r="AX59" s="86">
        <f>'01.4 - Oprava výhybky č.21'!J37</f>
        <v>0</v>
      </c>
      <c r="AY59" s="86">
        <f>'01.4 - Oprava výhybky č.21'!J38</f>
        <v>0</v>
      </c>
      <c r="AZ59" s="86">
        <f>'01.4 - Oprava výhybky č.21'!F35</f>
        <v>2310890</v>
      </c>
      <c r="BA59" s="86">
        <f>'01.4 - Oprava výhybky č.21'!F36</f>
        <v>0</v>
      </c>
      <c r="BB59" s="86">
        <f>'01.4 - Oprava výhybky č.21'!F37</f>
        <v>0</v>
      </c>
      <c r="BC59" s="86">
        <f>'01.4 - Oprava výhybky č.21'!F38</f>
        <v>0</v>
      </c>
      <c r="BD59" s="88">
        <f>'01.4 - Oprava výhybky č.21'!F39</f>
        <v>0</v>
      </c>
      <c r="BT59" s="25" t="s">
        <v>79</v>
      </c>
      <c r="BV59" s="25" t="s">
        <v>72</v>
      </c>
      <c r="BW59" s="25" t="s">
        <v>93</v>
      </c>
      <c r="BX59" s="25" t="s">
        <v>78</v>
      </c>
      <c r="CL59" s="25" t="s">
        <v>3</v>
      </c>
    </row>
    <row r="60" spans="1:91" s="4" customFormat="1" ht="16.5" customHeight="1" x14ac:dyDescent="0.2">
      <c r="A60" s="83" t="s">
        <v>80</v>
      </c>
      <c r="B60" s="46"/>
      <c r="C60" s="10"/>
      <c r="D60" s="10"/>
      <c r="E60" s="295" t="s">
        <v>94</v>
      </c>
      <c r="F60" s="295"/>
      <c r="G60" s="295"/>
      <c r="H60" s="295"/>
      <c r="I60" s="295"/>
      <c r="J60" s="10"/>
      <c r="K60" s="295" t="s">
        <v>95</v>
      </c>
      <c r="L60" s="295"/>
      <c r="M60" s="295"/>
      <c r="N60" s="295"/>
      <c r="O60" s="295"/>
      <c r="P60" s="295"/>
      <c r="Q60" s="295"/>
      <c r="R60" s="295"/>
      <c r="S60" s="295"/>
      <c r="T60" s="295"/>
      <c r="U60" s="295"/>
      <c r="V60" s="295"/>
      <c r="W60" s="295"/>
      <c r="X60" s="295"/>
      <c r="Y60" s="295"/>
      <c r="Z60" s="295"/>
      <c r="AA60" s="295"/>
      <c r="AB60" s="295"/>
      <c r="AC60" s="295"/>
      <c r="AD60" s="295"/>
      <c r="AE60" s="295"/>
      <c r="AF60" s="295"/>
      <c r="AG60" s="293">
        <f>'01.5 - SSZT'!J32</f>
        <v>0</v>
      </c>
      <c r="AH60" s="294"/>
      <c r="AI60" s="294"/>
      <c r="AJ60" s="294"/>
      <c r="AK60" s="294"/>
      <c r="AL60" s="294"/>
      <c r="AM60" s="294"/>
      <c r="AN60" s="293">
        <f t="shared" si="0"/>
        <v>0</v>
      </c>
      <c r="AO60" s="294"/>
      <c r="AP60" s="294"/>
      <c r="AQ60" s="84" t="s">
        <v>83</v>
      </c>
      <c r="AR60" s="46"/>
      <c r="AS60" s="85">
        <v>0</v>
      </c>
      <c r="AT60" s="86">
        <f t="shared" si="1"/>
        <v>0</v>
      </c>
      <c r="AU60" s="87">
        <f>'01.5 - SSZT'!P86</f>
        <v>0</v>
      </c>
      <c r="AV60" s="86">
        <f>'01.5 - SSZT'!J35</f>
        <v>0</v>
      </c>
      <c r="AW60" s="86">
        <f>'01.5 - SSZT'!J36</f>
        <v>0</v>
      </c>
      <c r="AX60" s="86">
        <f>'01.5 - SSZT'!J37</f>
        <v>0</v>
      </c>
      <c r="AY60" s="86">
        <f>'01.5 - SSZT'!J38</f>
        <v>0</v>
      </c>
      <c r="AZ60" s="86">
        <f>'01.5 - SSZT'!F35</f>
        <v>0</v>
      </c>
      <c r="BA60" s="86">
        <f>'01.5 - SSZT'!F36</f>
        <v>0</v>
      </c>
      <c r="BB60" s="86">
        <f>'01.5 - SSZT'!F37</f>
        <v>0</v>
      </c>
      <c r="BC60" s="86">
        <f>'01.5 - SSZT'!F38</f>
        <v>0</v>
      </c>
      <c r="BD60" s="88">
        <f>'01.5 - SSZT'!F39</f>
        <v>0</v>
      </c>
      <c r="BT60" s="25" t="s">
        <v>79</v>
      </c>
      <c r="BV60" s="25" t="s">
        <v>72</v>
      </c>
      <c r="BW60" s="25" t="s">
        <v>96</v>
      </c>
      <c r="BX60" s="25" t="s">
        <v>78</v>
      </c>
      <c r="CL60" s="25" t="s">
        <v>3</v>
      </c>
    </row>
    <row r="61" spans="1:91" s="7" customFormat="1" ht="16.5" customHeight="1" x14ac:dyDescent="0.2">
      <c r="B61" s="74"/>
      <c r="C61" s="75"/>
      <c r="D61" s="292" t="s">
        <v>97</v>
      </c>
      <c r="E61" s="292"/>
      <c r="F61" s="292"/>
      <c r="G61" s="292"/>
      <c r="H61" s="292"/>
      <c r="I61" s="76"/>
      <c r="J61" s="292" t="s">
        <v>98</v>
      </c>
      <c r="K61" s="292"/>
      <c r="L61" s="292"/>
      <c r="M61" s="292"/>
      <c r="N61" s="292"/>
      <c r="O61" s="292"/>
      <c r="P61" s="292"/>
      <c r="Q61" s="292"/>
      <c r="R61" s="292"/>
      <c r="S61" s="292"/>
      <c r="T61" s="292"/>
      <c r="U61" s="292"/>
      <c r="V61" s="292"/>
      <c r="W61" s="292"/>
      <c r="X61" s="292"/>
      <c r="Y61" s="292"/>
      <c r="Z61" s="292"/>
      <c r="AA61" s="292"/>
      <c r="AB61" s="292"/>
      <c r="AC61" s="292"/>
      <c r="AD61" s="292"/>
      <c r="AE61" s="292"/>
      <c r="AF61" s="292"/>
      <c r="AG61" s="289">
        <f>ROUND(SUM(AG62:AG63),2)</f>
        <v>0</v>
      </c>
      <c r="AH61" s="290"/>
      <c r="AI61" s="290"/>
      <c r="AJ61" s="290"/>
      <c r="AK61" s="290"/>
      <c r="AL61" s="290"/>
      <c r="AM61" s="290"/>
      <c r="AN61" s="291">
        <f t="shared" si="0"/>
        <v>0</v>
      </c>
      <c r="AO61" s="290"/>
      <c r="AP61" s="290"/>
      <c r="AQ61" s="77" t="s">
        <v>76</v>
      </c>
      <c r="AR61" s="74"/>
      <c r="AS61" s="78">
        <f>ROUND(SUM(AS62:AS63),2)</f>
        <v>0</v>
      </c>
      <c r="AT61" s="79">
        <f t="shared" si="1"/>
        <v>0</v>
      </c>
      <c r="AU61" s="80">
        <f>ROUND(SUM(AU62:AU63),5)</f>
        <v>0</v>
      </c>
      <c r="AV61" s="79">
        <f>ROUND(AZ61*L29,2)</f>
        <v>0</v>
      </c>
      <c r="AW61" s="79">
        <f>ROUND(BA61*L30,2)</f>
        <v>0</v>
      </c>
      <c r="AX61" s="79">
        <f>ROUND(BB61*L29,2)</f>
        <v>0</v>
      </c>
      <c r="AY61" s="79">
        <f>ROUND(BC61*L30,2)</f>
        <v>0</v>
      </c>
      <c r="AZ61" s="79">
        <f>ROUND(SUM(AZ62:AZ63),2)</f>
        <v>0</v>
      </c>
      <c r="BA61" s="79">
        <f>ROUND(SUM(BA62:BA63),2)</f>
        <v>0</v>
      </c>
      <c r="BB61" s="79">
        <f>ROUND(SUM(BB62:BB63),2)</f>
        <v>0</v>
      </c>
      <c r="BC61" s="79">
        <f>ROUND(SUM(BC62:BC63),2)</f>
        <v>0</v>
      </c>
      <c r="BD61" s="81">
        <f>ROUND(SUM(BD62:BD63),2)</f>
        <v>0</v>
      </c>
      <c r="BS61" s="82" t="s">
        <v>69</v>
      </c>
      <c r="BT61" s="82" t="s">
        <v>77</v>
      </c>
      <c r="BU61" s="82" t="s">
        <v>71</v>
      </c>
      <c r="BV61" s="82" t="s">
        <v>72</v>
      </c>
      <c r="BW61" s="82" t="s">
        <v>99</v>
      </c>
      <c r="BX61" s="82" t="s">
        <v>5</v>
      </c>
      <c r="CL61" s="82" t="s">
        <v>3</v>
      </c>
      <c r="CM61" s="82" t="s">
        <v>79</v>
      </c>
    </row>
    <row r="62" spans="1:91" s="4" customFormat="1" ht="16.5" customHeight="1" x14ac:dyDescent="0.2">
      <c r="A62" s="83" t="s">
        <v>80</v>
      </c>
      <c r="B62" s="46"/>
      <c r="C62" s="10"/>
      <c r="D62" s="10"/>
      <c r="E62" s="295" t="s">
        <v>100</v>
      </c>
      <c r="F62" s="295"/>
      <c r="G62" s="295"/>
      <c r="H62" s="295"/>
      <c r="I62" s="295"/>
      <c r="J62" s="10"/>
      <c r="K62" s="295" t="s">
        <v>101</v>
      </c>
      <c r="L62" s="295"/>
      <c r="M62" s="295"/>
      <c r="N62" s="295"/>
      <c r="O62" s="295"/>
      <c r="P62" s="295"/>
      <c r="Q62" s="295"/>
      <c r="R62" s="295"/>
      <c r="S62" s="295"/>
      <c r="T62" s="295"/>
      <c r="U62" s="295"/>
      <c r="V62" s="295"/>
      <c r="W62" s="295"/>
      <c r="X62" s="295"/>
      <c r="Y62" s="295"/>
      <c r="Z62" s="295"/>
      <c r="AA62" s="295"/>
      <c r="AB62" s="295"/>
      <c r="AC62" s="295"/>
      <c r="AD62" s="295"/>
      <c r="AE62" s="295"/>
      <c r="AF62" s="295"/>
      <c r="AG62" s="293">
        <f>'02.1 - Manipulace, přepra...'!J32</f>
        <v>0</v>
      </c>
      <c r="AH62" s="294"/>
      <c r="AI62" s="294"/>
      <c r="AJ62" s="294"/>
      <c r="AK62" s="294"/>
      <c r="AL62" s="294"/>
      <c r="AM62" s="294"/>
      <c r="AN62" s="293">
        <f t="shared" si="0"/>
        <v>0</v>
      </c>
      <c r="AO62" s="294"/>
      <c r="AP62" s="294"/>
      <c r="AQ62" s="84" t="s">
        <v>83</v>
      </c>
      <c r="AR62" s="46"/>
      <c r="AS62" s="85">
        <v>0</v>
      </c>
      <c r="AT62" s="86">
        <f t="shared" si="1"/>
        <v>0</v>
      </c>
      <c r="AU62" s="87">
        <f>'02.1 - Manipulace, přepra...'!P86</f>
        <v>0</v>
      </c>
      <c r="AV62" s="86">
        <f>'02.1 - Manipulace, přepra...'!J35</f>
        <v>0</v>
      </c>
      <c r="AW62" s="86">
        <f>'02.1 - Manipulace, přepra...'!J36</f>
        <v>0</v>
      </c>
      <c r="AX62" s="86">
        <f>'02.1 - Manipulace, přepra...'!J37</f>
        <v>0</v>
      </c>
      <c r="AY62" s="86">
        <f>'02.1 - Manipulace, přepra...'!J38</f>
        <v>0</v>
      </c>
      <c r="AZ62" s="86">
        <f>'02.1 - Manipulace, přepra...'!F35</f>
        <v>0</v>
      </c>
      <c r="BA62" s="86">
        <f>'02.1 - Manipulace, přepra...'!F36</f>
        <v>0</v>
      </c>
      <c r="BB62" s="86">
        <f>'02.1 - Manipulace, přepra...'!F37</f>
        <v>0</v>
      </c>
      <c r="BC62" s="86">
        <f>'02.1 - Manipulace, přepra...'!F38</f>
        <v>0</v>
      </c>
      <c r="BD62" s="88">
        <f>'02.1 - Manipulace, přepra...'!F39</f>
        <v>0</v>
      </c>
      <c r="BT62" s="25" t="s">
        <v>79</v>
      </c>
      <c r="BV62" s="25" t="s">
        <v>72</v>
      </c>
      <c r="BW62" s="25" t="s">
        <v>102</v>
      </c>
      <c r="BX62" s="25" t="s">
        <v>99</v>
      </c>
      <c r="CL62" s="25" t="s">
        <v>3</v>
      </c>
    </row>
    <row r="63" spans="1:91" s="4" customFormat="1" ht="16.5" customHeight="1" x14ac:dyDescent="0.2">
      <c r="A63" s="83" t="s">
        <v>80</v>
      </c>
      <c r="B63" s="46"/>
      <c r="C63" s="10"/>
      <c r="D63" s="10"/>
      <c r="E63" s="295" t="s">
        <v>103</v>
      </c>
      <c r="F63" s="295"/>
      <c r="G63" s="295"/>
      <c r="H63" s="295"/>
      <c r="I63" s="295"/>
      <c r="J63" s="10"/>
      <c r="K63" s="295" t="s">
        <v>104</v>
      </c>
      <c r="L63" s="295"/>
      <c r="M63" s="295"/>
      <c r="N63" s="295"/>
      <c r="O63" s="295"/>
      <c r="P63" s="295"/>
      <c r="Q63" s="295"/>
      <c r="R63" s="295"/>
      <c r="S63" s="295"/>
      <c r="T63" s="295"/>
      <c r="U63" s="295"/>
      <c r="V63" s="295"/>
      <c r="W63" s="295"/>
      <c r="X63" s="295"/>
      <c r="Y63" s="295"/>
      <c r="Z63" s="295"/>
      <c r="AA63" s="295"/>
      <c r="AB63" s="295"/>
      <c r="AC63" s="295"/>
      <c r="AD63" s="295"/>
      <c r="AE63" s="295"/>
      <c r="AF63" s="295"/>
      <c r="AG63" s="293">
        <f>'02.2 - VON'!J32</f>
        <v>0</v>
      </c>
      <c r="AH63" s="294"/>
      <c r="AI63" s="294"/>
      <c r="AJ63" s="294"/>
      <c r="AK63" s="294"/>
      <c r="AL63" s="294"/>
      <c r="AM63" s="294"/>
      <c r="AN63" s="293">
        <f t="shared" si="0"/>
        <v>0</v>
      </c>
      <c r="AO63" s="294"/>
      <c r="AP63" s="294"/>
      <c r="AQ63" s="84" t="s">
        <v>83</v>
      </c>
      <c r="AR63" s="46"/>
      <c r="AS63" s="89">
        <v>0</v>
      </c>
      <c r="AT63" s="90">
        <f t="shared" si="1"/>
        <v>0</v>
      </c>
      <c r="AU63" s="91">
        <f>'02.2 - VON'!P86</f>
        <v>0</v>
      </c>
      <c r="AV63" s="90">
        <f>'02.2 - VON'!J35</f>
        <v>0</v>
      </c>
      <c r="AW63" s="90">
        <f>'02.2 - VON'!J36</f>
        <v>0</v>
      </c>
      <c r="AX63" s="90">
        <f>'02.2 - VON'!J37</f>
        <v>0</v>
      </c>
      <c r="AY63" s="90">
        <f>'02.2 - VON'!J38</f>
        <v>0</v>
      </c>
      <c r="AZ63" s="90">
        <f>'02.2 - VON'!F35</f>
        <v>0</v>
      </c>
      <c r="BA63" s="90">
        <f>'02.2 - VON'!F36</f>
        <v>0</v>
      </c>
      <c r="BB63" s="90">
        <f>'02.2 - VON'!F37</f>
        <v>0</v>
      </c>
      <c r="BC63" s="90">
        <f>'02.2 - VON'!F38</f>
        <v>0</v>
      </c>
      <c r="BD63" s="92">
        <f>'02.2 - VON'!F39</f>
        <v>0</v>
      </c>
      <c r="BT63" s="25" t="s">
        <v>79</v>
      </c>
      <c r="BV63" s="25" t="s">
        <v>72</v>
      </c>
      <c r="BW63" s="25" t="s">
        <v>105</v>
      </c>
      <c r="BX63" s="25" t="s">
        <v>99</v>
      </c>
      <c r="CL63" s="25" t="s">
        <v>3</v>
      </c>
    </row>
    <row r="64" spans="1:91" s="2" customFormat="1" ht="30" customHeight="1" x14ac:dyDescent="0.2">
      <c r="A64" s="32"/>
      <c r="B64" s="33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3"/>
      <c r="AS64" s="32"/>
      <c r="AT64" s="32"/>
      <c r="AU64" s="32"/>
      <c r="AV64" s="32"/>
      <c r="AW64" s="32"/>
      <c r="AX64" s="32"/>
      <c r="AY64" s="32"/>
      <c r="AZ64" s="32"/>
      <c r="BA64" s="32"/>
      <c r="BB64" s="32"/>
      <c r="BC64" s="32"/>
      <c r="BD64" s="32"/>
      <c r="BE64" s="32"/>
    </row>
    <row r="65" spans="1:57" s="2" customFormat="1" ht="6.95" customHeight="1" x14ac:dyDescent="0.2">
      <c r="A65" s="32"/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33"/>
      <c r="AS65" s="32"/>
      <c r="AT65" s="32"/>
      <c r="AU65" s="32"/>
      <c r="AV65" s="32"/>
      <c r="AW65" s="32"/>
      <c r="AX65" s="32"/>
      <c r="AY65" s="32"/>
      <c r="AZ65" s="32"/>
      <c r="BA65" s="32"/>
      <c r="BB65" s="32"/>
      <c r="BC65" s="32"/>
      <c r="BD65" s="32"/>
      <c r="BE65" s="32"/>
    </row>
  </sheetData>
  <mergeCells count="74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N62:AP62"/>
    <mergeCell ref="AG62:AM62"/>
    <mergeCell ref="E62:I62"/>
    <mergeCell ref="K62:AF62"/>
    <mergeCell ref="AN63:AP63"/>
    <mergeCell ref="AG63:AM63"/>
    <mergeCell ref="E63:I63"/>
    <mergeCell ref="K63:AF63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G54:AM54"/>
    <mergeCell ref="AN54:AP54"/>
    <mergeCell ref="L45:AO45"/>
    <mergeCell ref="AM47:AN47"/>
    <mergeCell ref="AS49:AT51"/>
    <mergeCell ref="AM49:AP49"/>
    <mergeCell ref="AM50:AP50"/>
  </mergeCells>
  <hyperlinks>
    <hyperlink ref="A56" location="'01.1 - Oprava staniční ko...'!C2" display="/" xr:uid="{00000000-0004-0000-0000-000000000000}"/>
    <hyperlink ref="A57" location="'01.2 - Oprava staniční ko...'!C2" display="/" xr:uid="{00000000-0004-0000-0000-000001000000}"/>
    <hyperlink ref="A58" location="'01.3 - Oprava výhybky č.20'!C2" display="/" xr:uid="{00000000-0004-0000-0000-000002000000}"/>
    <hyperlink ref="A59" location="'01.4 - Oprava výhybky č.21'!C2" display="/" xr:uid="{00000000-0004-0000-0000-000003000000}"/>
    <hyperlink ref="A60" location="'01.5 - SSZT'!C2" display="/" xr:uid="{00000000-0004-0000-0000-000004000000}"/>
    <hyperlink ref="A62" location="'02.1 - Manipulace, přepra...'!C2" display="/" xr:uid="{00000000-0004-0000-0000-000005000000}"/>
    <hyperlink ref="A63" location="'02.2 - VON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93"/>
  <sheetViews>
    <sheetView showGridLines="0" workbookViewId="0">
      <selection activeCell="C2" sqref="C2"/>
    </sheetView>
  </sheetViews>
  <sheetFormatPr defaultRowHeight="12.7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317" t="s">
        <v>6</v>
      </c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7" t="s">
        <v>84</v>
      </c>
    </row>
    <row r="3" spans="1:46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 x14ac:dyDescent="0.2">
      <c r="B4" s="20"/>
      <c r="D4" s="21" t="s">
        <v>106</v>
      </c>
      <c r="L4" s="20"/>
      <c r="M4" s="93" t="s">
        <v>11</v>
      </c>
      <c r="AT4" s="17" t="s">
        <v>4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27" t="s">
        <v>17</v>
      </c>
      <c r="L6" s="20"/>
    </row>
    <row r="7" spans="1:46" s="1" customFormat="1" ht="16.5" customHeight="1" x14ac:dyDescent="0.2">
      <c r="B7" s="20"/>
      <c r="E7" s="318" t="str">
        <f>'Rekapitulace stavby'!K6</f>
        <v>Oprava kolejí v žst. Rohatec</v>
      </c>
      <c r="F7" s="319"/>
      <c r="G7" s="319"/>
      <c r="H7" s="319"/>
      <c r="L7" s="20"/>
    </row>
    <row r="8" spans="1:46" s="1" customFormat="1" ht="12" customHeight="1" x14ac:dyDescent="0.2">
      <c r="B8" s="20"/>
      <c r="D8" s="27" t="s">
        <v>107</v>
      </c>
      <c r="L8" s="20"/>
    </row>
    <row r="9" spans="1:46" s="2" customFormat="1" ht="16.5" customHeight="1" x14ac:dyDescent="0.2">
      <c r="A9" s="32"/>
      <c r="B9" s="33"/>
      <c r="C9" s="32"/>
      <c r="D9" s="32"/>
      <c r="E9" s="318" t="s">
        <v>108</v>
      </c>
      <c r="F9" s="320"/>
      <c r="G9" s="320"/>
      <c r="H9" s="320"/>
      <c r="I9" s="32"/>
      <c r="J9" s="32"/>
      <c r="K9" s="32"/>
      <c r="L9" s="94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3"/>
      <c r="C10" s="32"/>
      <c r="D10" s="27" t="s">
        <v>109</v>
      </c>
      <c r="E10" s="32"/>
      <c r="F10" s="32"/>
      <c r="G10" s="32"/>
      <c r="H10" s="32"/>
      <c r="I10" s="32"/>
      <c r="J10" s="32"/>
      <c r="K10" s="32"/>
      <c r="L10" s="94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 x14ac:dyDescent="0.2">
      <c r="A11" s="32"/>
      <c r="B11" s="33"/>
      <c r="C11" s="32"/>
      <c r="D11" s="32"/>
      <c r="E11" s="276" t="s">
        <v>110</v>
      </c>
      <c r="F11" s="320"/>
      <c r="G11" s="320"/>
      <c r="H11" s="320"/>
      <c r="I11" s="32"/>
      <c r="J11" s="32"/>
      <c r="K11" s="32"/>
      <c r="L11" s="94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 x14ac:dyDescent="0.2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94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 x14ac:dyDescent="0.2">
      <c r="A13" s="32"/>
      <c r="B13" s="33"/>
      <c r="C13" s="32"/>
      <c r="D13" s="27" t="s">
        <v>19</v>
      </c>
      <c r="E13" s="32"/>
      <c r="F13" s="25" t="s">
        <v>3</v>
      </c>
      <c r="G13" s="32"/>
      <c r="H13" s="32"/>
      <c r="I13" s="27" t="s">
        <v>20</v>
      </c>
      <c r="J13" s="25" t="s">
        <v>3</v>
      </c>
      <c r="K13" s="32"/>
      <c r="L13" s="94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21</v>
      </c>
      <c r="E14" s="32"/>
      <c r="F14" s="25" t="s">
        <v>22</v>
      </c>
      <c r="G14" s="32"/>
      <c r="H14" s="32"/>
      <c r="I14" s="27" t="s">
        <v>23</v>
      </c>
      <c r="J14" s="50">
        <f>'Rekapitulace stavby'!AN8</f>
        <v>45072</v>
      </c>
      <c r="K14" s="32"/>
      <c r="L14" s="94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 x14ac:dyDescent="0.2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94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 x14ac:dyDescent="0.2">
      <c r="A16" s="32"/>
      <c r="B16" s="33"/>
      <c r="C16" s="32"/>
      <c r="D16" s="27" t="s">
        <v>24</v>
      </c>
      <c r="E16" s="32"/>
      <c r="F16" s="32"/>
      <c r="G16" s="32"/>
      <c r="H16" s="32"/>
      <c r="I16" s="27" t="s">
        <v>25</v>
      </c>
      <c r="J16" s="25" t="str">
        <f>IF('Rekapitulace stavby'!AN10="","",'Rekapitulace stavby'!AN10)</f>
        <v/>
      </c>
      <c r="K16" s="32"/>
      <c r="L16" s="94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 x14ac:dyDescent="0.2">
      <c r="A17" s="32"/>
      <c r="B17" s="33"/>
      <c r="C17" s="32"/>
      <c r="D17" s="32"/>
      <c r="E17" s="25" t="str">
        <f>IF('Rekapitulace stavby'!E11="","",'Rekapitulace stavby'!E11)</f>
        <v xml:space="preserve"> </v>
      </c>
      <c r="F17" s="32"/>
      <c r="G17" s="32"/>
      <c r="H17" s="32"/>
      <c r="I17" s="27" t="s">
        <v>27</v>
      </c>
      <c r="J17" s="25" t="str">
        <f>IF('Rekapitulace stavby'!AN11="","",'Rekapitulace stavby'!AN11)</f>
        <v/>
      </c>
      <c r="K17" s="32"/>
      <c r="L17" s="94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 x14ac:dyDescent="0.2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94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 x14ac:dyDescent="0.2">
      <c r="A19" s="32"/>
      <c r="B19" s="33"/>
      <c r="C19" s="32"/>
      <c r="D19" s="27" t="s">
        <v>28</v>
      </c>
      <c r="E19" s="32"/>
      <c r="F19" s="32"/>
      <c r="G19" s="32"/>
      <c r="H19" s="32"/>
      <c r="I19" s="27" t="s">
        <v>25</v>
      </c>
      <c r="J19" s="28" t="str">
        <f>'Rekapitulace stavby'!AN13</f>
        <v>Vyplň údaj</v>
      </c>
      <c r="K19" s="32"/>
      <c r="L19" s="94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 x14ac:dyDescent="0.2">
      <c r="A20" s="32"/>
      <c r="B20" s="33"/>
      <c r="C20" s="32"/>
      <c r="D20" s="32"/>
      <c r="E20" s="321" t="str">
        <f>'Rekapitulace stavby'!E14</f>
        <v>Vyplň údaj</v>
      </c>
      <c r="F20" s="301"/>
      <c r="G20" s="301"/>
      <c r="H20" s="301"/>
      <c r="I20" s="27" t="s">
        <v>27</v>
      </c>
      <c r="J20" s="28" t="str">
        <f>'Rekapitulace stavby'!AN14</f>
        <v>Vyplň údaj</v>
      </c>
      <c r="K20" s="32"/>
      <c r="L20" s="94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 x14ac:dyDescent="0.2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94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 x14ac:dyDescent="0.2">
      <c r="A22" s="32"/>
      <c r="B22" s="33"/>
      <c r="C22" s="32"/>
      <c r="D22" s="27" t="s">
        <v>30</v>
      </c>
      <c r="E22" s="32"/>
      <c r="F22" s="32"/>
      <c r="G22" s="32"/>
      <c r="H22" s="32"/>
      <c r="I22" s="27" t="s">
        <v>25</v>
      </c>
      <c r="J22" s="25" t="str">
        <f>IF('Rekapitulace stavby'!AN16="","",'Rekapitulace stavby'!AN16)</f>
        <v/>
      </c>
      <c r="K22" s="32"/>
      <c r="L22" s="94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 x14ac:dyDescent="0.2">
      <c r="A23" s="32"/>
      <c r="B23" s="33"/>
      <c r="C23" s="32"/>
      <c r="D23" s="32"/>
      <c r="E23" s="25" t="str">
        <f>IF('Rekapitulace stavby'!E17="","",'Rekapitulace stavby'!E17)</f>
        <v xml:space="preserve"> </v>
      </c>
      <c r="F23" s="32"/>
      <c r="G23" s="32"/>
      <c r="H23" s="32"/>
      <c r="I23" s="27" t="s">
        <v>27</v>
      </c>
      <c r="J23" s="25" t="str">
        <f>IF('Rekapitulace stavby'!AN17="","",'Rekapitulace stavby'!AN17)</f>
        <v/>
      </c>
      <c r="K23" s="32"/>
      <c r="L23" s="94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 x14ac:dyDescent="0.2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94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 x14ac:dyDescent="0.2">
      <c r="A25" s="32"/>
      <c r="B25" s="33"/>
      <c r="C25" s="32"/>
      <c r="D25" s="27" t="s">
        <v>32</v>
      </c>
      <c r="E25" s="32"/>
      <c r="F25" s="32"/>
      <c r="G25" s="32"/>
      <c r="H25" s="32"/>
      <c r="I25" s="27" t="s">
        <v>25</v>
      </c>
      <c r="J25" s="25" t="s">
        <v>3</v>
      </c>
      <c r="K25" s="32"/>
      <c r="L25" s="94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 x14ac:dyDescent="0.2">
      <c r="A26" s="32"/>
      <c r="B26" s="33"/>
      <c r="C26" s="32"/>
      <c r="D26" s="32"/>
      <c r="E26" s="25" t="s">
        <v>33</v>
      </c>
      <c r="F26" s="32"/>
      <c r="G26" s="32"/>
      <c r="H26" s="32"/>
      <c r="I26" s="27" t="s">
        <v>27</v>
      </c>
      <c r="J26" s="25" t="s">
        <v>3</v>
      </c>
      <c r="K26" s="32"/>
      <c r="L26" s="94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94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 x14ac:dyDescent="0.2">
      <c r="A28" s="32"/>
      <c r="B28" s="33"/>
      <c r="C28" s="32"/>
      <c r="D28" s="27" t="s">
        <v>34</v>
      </c>
      <c r="E28" s="32"/>
      <c r="F28" s="32"/>
      <c r="G28" s="32"/>
      <c r="H28" s="32"/>
      <c r="I28" s="32"/>
      <c r="J28" s="32"/>
      <c r="K28" s="32"/>
      <c r="L28" s="94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 x14ac:dyDescent="0.2">
      <c r="A29" s="95"/>
      <c r="B29" s="96"/>
      <c r="C29" s="95"/>
      <c r="D29" s="95"/>
      <c r="E29" s="306" t="s">
        <v>3</v>
      </c>
      <c r="F29" s="306"/>
      <c r="G29" s="306"/>
      <c r="H29" s="306"/>
      <c r="I29" s="95"/>
      <c r="J29" s="95"/>
      <c r="K29" s="95"/>
      <c r="L29" s="97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2" customFormat="1" ht="6.95" customHeight="1" x14ac:dyDescent="0.2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94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 x14ac:dyDescent="0.2">
      <c r="A31" s="32"/>
      <c r="B31" s="33"/>
      <c r="C31" s="32"/>
      <c r="D31" s="61"/>
      <c r="E31" s="61"/>
      <c r="F31" s="61"/>
      <c r="G31" s="61"/>
      <c r="H31" s="61"/>
      <c r="I31" s="61"/>
      <c r="J31" s="61"/>
      <c r="K31" s="61"/>
      <c r="L31" s="94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 x14ac:dyDescent="0.2">
      <c r="A32" s="32"/>
      <c r="B32" s="33"/>
      <c r="C32" s="32"/>
      <c r="D32" s="98" t="s">
        <v>36</v>
      </c>
      <c r="E32" s="32"/>
      <c r="F32" s="32"/>
      <c r="G32" s="32"/>
      <c r="H32" s="32"/>
      <c r="I32" s="32"/>
      <c r="J32" s="66">
        <f>ROUND(J87, 2)</f>
        <v>0</v>
      </c>
      <c r="K32" s="32"/>
      <c r="L32" s="94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 x14ac:dyDescent="0.2">
      <c r="A33" s="32"/>
      <c r="B33" s="33"/>
      <c r="C33" s="32"/>
      <c r="D33" s="61"/>
      <c r="E33" s="61"/>
      <c r="F33" s="61"/>
      <c r="G33" s="61"/>
      <c r="H33" s="61"/>
      <c r="I33" s="61"/>
      <c r="J33" s="61"/>
      <c r="K33" s="61"/>
      <c r="L33" s="94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 x14ac:dyDescent="0.2">
      <c r="A34" s="32"/>
      <c r="B34" s="33"/>
      <c r="C34" s="32"/>
      <c r="D34" s="32"/>
      <c r="E34" s="32"/>
      <c r="F34" s="36" t="s">
        <v>38</v>
      </c>
      <c r="G34" s="32"/>
      <c r="H34" s="32"/>
      <c r="I34" s="36" t="s">
        <v>37</v>
      </c>
      <c r="J34" s="36" t="s">
        <v>39</v>
      </c>
      <c r="K34" s="32"/>
      <c r="L34" s="94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 x14ac:dyDescent="0.2">
      <c r="A35" s="32"/>
      <c r="B35" s="33"/>
      <c r="C35" s="32"/>
      <c r="D35" s="99" t="s">
        <v>40</v>
      </c>
      <c r="E35" s="27" t="s">
        <v>41</v>
      </c>
      <c r="F35" s="100">
        <f>ROUND((SUM(BE87:BE192)),  2)</f>
        <v>0</v>
      </c>
      <c r="G35" s="32"/>
      <c r="H35" s="32"/>
      <c r="I35" s="101">
        <v>0.21</v>
      </c>
      <c r="J35" s="100">
        <f>ROUND(((SUM(BE87:BE192))*I35),  2)</f>
        <v>0</v>
      </c>
      <c r="K35" s="32"/>
      <c r="L35" s="94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 x14ac:dyDescent="0.2">
      <c r="A36" s="32"/>
      <c r="B36" s="33"/>
      <c r="C36" s="32"/>
      <c r="D36" s="32"/>
      <c r="E36" s="27" t="s">
        <v>42</v>
      </c>
      <c r="F36" s="100">
        <f>ROUND((SUM(BF87:BF192)),  2)</f>
        <v>0</v>
      </c>
      <c r="G36" s="32"/>
      <c r="H36" s="32"/>
      <c r="I36" s="101">
        <v>0.15</v>
      </c>
      <c r="J36" s="100">
        <f>ROUND(((SUM(BF87:BF192))*I36),  2)</f>
        <v>0</v>
      </c>
      <c r="K36" s="32"/>
      <c r="L36" s="94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 x14ac:dyDescent="0.2">
      <c r="A37" s="32"/>
      <c r="B37" s="33"/>
      <c r="C37" s="32"/>
      <c r="D37" s="32"/>
      <c r="E37" s="27" t="s">
        <v>43</v>
      </c>
      <c r="F37" s="100">
        <f>ROUND((SUM(BG87:BG192)),  2)</f>
        <v>0</v>
      </c>
      <c r="G37" s="32"/>
      <c r="H37" s="32"/>
      <c r="I37" s="101">
        <v>0.21</v>
      </c>
      <c r="J37" s="100">
        <f>0</f>
        <v>0</v>
      </c>
      <c r="K37" s="32"/>
      <c r="L37" s="94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 x14ac:dyDescent="0.2">
      <c r="A38" s="32"/>
      <c r="B38" s="33"/>
      <c r="C38" s="32"/>
      <c r="D38" s="32"/>
      <c r="E38" s="27" t="s">
        <v>44</v>
      </c>
      <c r="F38" s="100">
        <f>ROUND((SUM(BH87:BH192)),  2)</f>
        <v>0</v>
      </c>
      <c r="G38" s="32"/>
      <c r="H38" s="32"/>
      <c r="I38" s="101">
        <v>0.15</v>
      </c>
      <c r="J38" s="100">
        <f>0</f>
        <v>0</v>
      </c>
      <c r="K38" s="32"/>
      <c r="L38" s="94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 x14ac:dyDescent="0.2">
      <c r="A39" s="32"/>
      <c r="B39" s="33"/>
      <c r="C39" s="32"/>
      <c r="D39" s="32"/>
      <c r="E39" s="27" t="s">
        <v>45</v>
      </c>
      <c r="F39" s="100">
        <f>ROUND((SUM(BI87:BI192)),  2)</f>
        <v>0</v>
      </c>
      <c r="G39" s="32"/>
      <c r="H39" s="32"/>
      <c r="I39" s="101">
        <v>0</v>
      </c>
      <c r="J39" s="100">
        <f>0</f>
        <v>0</v>
      </c>
      <c r="K39" s="32"/>
      <c r="L39" s="94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94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 x14ac:dyDescent="0.2">
      <c r="A41" s="32"/>
      <c r="B41" s="33"/>
      <c r="C41" s="102"/>
      <c r="D41" s="103" t="s">
        <v>46</v>
      </c>
      <c r="E41" s="55"/>
      <c r="F41" s="55"/>
      <c r="G41" s="104" t="s">
        <v>47</v>
      </c>
      <c r="H41" s="105" t="s">
        <v>48</v>
      </c>
      <c r="I41" s="55"/>
      <c r="J41" s="106">
        <f>SUM(J32:J39)</f>
        <v>0</v>
      </c>
      <c r="K41" s="107"/>
      <c r="L41" s="94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 x14ac:dyDescent="0.2">
      <c r="A42" s="32"/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94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 x14ac:dyDescent="0.2">
      <c r="A46" s="32"/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94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 x14ac:dyDescent="0.2">
      <c r="A47" s="32"/>
      <c r="B47" s="33"/>
      <c r="C47" s="21" t="s">
        <v>111</v>
      </c>
      <c r="D47" s="32"/>
      <c r="E47" s="32"/>
      <c r="F47" s="32"/>
      <c r="G47" s="32"/>
      <c r="H47" s="32"/>
      <c r="I47" s="32"/>
      <c r="J47" s="32"/>
      <c r="K47" s="32"/>
      <c r="L47" s="94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 x14ac:dyDescent="0.2">
      <c r="A48" s="32"/>
      <c r="B48" s="33"/>
      <c r="C48" s="32"/>
      <c r="D48" s="32"/>
      <c r="E48" s="32"/>
      <c r="F48" s="32"/>
      <c r="G48" s="32"/>
      <c r="H48" s="32"/>
      <c r="I48" s="32"/>
      <c r="J48" s="32"/>
      <c r="K48" s="32"/>
      <c r="L48" s="94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 x14ac:dyDescent="0.2">
      <c r="A49" s="32"/>
      <c r="B49" s="33"/>
      <c r="C49" s="27" t="s">
        <v>17</v>
      </c>
      <c r="D49" s="32"/>
      <c r="E49" s="32"/>
      <c r="F49" s="32"/>
      <c r="G49" s="32"/>
      <c r="H49" s="32"/>
      <c r="I49" s="32"/>
      <c r="J49" s="32"/>
      <c r="K49" s="32"/>
      <c r="L49" s="94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 x14ac:dyDescent="0.2">
      <c r="A50" s="32"/>
      <c r="B50" s="33"/>
      <c r="C50" s="32"/>
      <c r="D50" s="32"/>
      <c r="E50" s="318" t="str">
        <f>E7</f>
        <v>Oprava kolejí v žst. Rohatec</v>
      </c>
      <c r="F50" s="319"/>
      <c r="G50" s="319"/>
      <c r="H50" s="319"/>
      <c r="I50" s="32"/>
      <c r="J50" s="32"/>
      <c r="K50" s="32"/>
      <c r="L50" s="94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 x14ac:dyDescent="0.2">
      <c r="B51" s="20"/>
      <c r="C51" s="27" t="s">
        <v>107</v>
      </c>
      <c r="L51" s="20"/>
    </row>
    <row r="52" spans="1:47" s="2" customFormat="1" ht="16.5" customHeight="1" x14ac:dyDescent="0.2">
      <c r="A52" s="32"/>
      <c r="B52" s="33"/>
      <c r="C52" s="32"/>
      <c r="D52" s="32"/>
      <c r="E52" s="318" t="s">
        <v>108</v>
      </c>
      <c r="F52" s="320"/>
      <c r="G52" s="320"/>
      <c r="H52" s="320"/>
      <c r="I52" s="32"/>
      <c r="J52" s="32"/>
      <c r="K52" s="32"/>
      <c r="L52" s="94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 x14ac:dyDescent="0.2">
      <c r="A53" s="32"/>
      <c r="B53" s="33"/>
      <c r="C53" s="27" t="s">
        <v>109</v>
      </c>
      <c r="D53" s="32"/>
      <c r="E53" s="32"/>
      <c r="F53" s="32"/>
      <c r="G53" s="32"/>
      <c r="H53" s="32"/>
      <c r="I53" s="32"/>
      <c r="J53" s="32"/>
      <c r="K53" s="32"/>
      <c r="L53" s="94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 x14ac:dyDescent="0.2">
      <c r="A54" s="32"/>
      <c r="B54" s="33"/>
      <c r="C54" s="32"/>
      <c r="D54" s="32"/>
      <c r="E54" s="276" t="str">
        <f>E11</f>
        <v>01.1 - Oprava staniční koleje č.5</v>
      </c>
      <c r="F54" s="320"/>
      <c r="G54" s="320"/>
      <c r="H54" s="320"/>
      <c r="I54" s="32"/>
      <c r="J54" s="32"/>
      <c r="K54" s="32"/>
      <c r="L54" s="94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 x14ac:dyDescent="0.2">
      <c r="A55" s="32"/>
      <c r="B55" s="33"/>
      <c r="C55" s="32"/>
      <c r="D55" s="32"/>
      <c r="E55" s="32"/>
      <c r="F55" s="32"/>
      <c r="G55" s="32"/>
      <c r="H55" s="32"/>
      <c r="I55" s="32"/>
      <c r="J55" s="32"/>
      <c r="K55" s="32"/>
      <c r="L55" s="94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 x14ac:dyDescent="0.2">
      <c r="A56" s="32"/>
      <c r="B56" s="33"/>
      <c r="C56" s="27" t="s">
        <v>21</v>
      </c>
      <c r="D56" s="32"/>
      <c r="E56" s="32"/>
      <c r="F56" s="25" t="str">
        <f>F14</f>
        <v>ŽST Rohatec</v>
      </c>
      <c r="G56" s="32"/>
      <c r="H56" s="32"/>
      <c r="I56" s="27" t="s">
        <v>23</v>
      </c>
      <c r="J56" s="50">
        <f>IF(J14="","",J14)</f>
        <v>45072</v>
      </c>
      <c r="K56" s="32"/>
      <c r="L56" s="94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6.95" customHeight="1" x14ac:dyDescent="0.2">
      <c r="A57" s="32"/>
      <c r="B57" s="33"/>
      <c r="C57" s="32"/>
      <c r="D57" s="32"/>
      <c r="E57" s="32"/>
      <c r="F57" s="32"/>
      <c r="G57" s="32"/>
      <c r="H57" s="32"/>
      <c r="I57" s="32"/>
      <c r="J57" s="32"/>
      <c r="K57" s="32"/>
      <c r="L57" s="94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5.2" customHeight="1" x14ac:dyDescent="0.2">
      <c r="A58" s="32"/>
      <c r="B58" s="33"/>
      <c r="C58" s="27" t="s">
        <v>24</v>
      </c>
      <c r="D58" s="32"/>
      <c r="E58" s="32"/>
      <c r="F58" s="25" t="str">
        <f>E17</f>
        <v xml:space="preserve"> </v>
      </c>
      <c r="G58" s="32"/>
      <c r="H58" s="32"/>
      <c r="I58" s="27" t="s">
        <v>30</v>
      </c>
      <c r="J58" s="30" t="str">
        <f>E23</f>
        <v xml:space="preserve"> </v>
      </c>
      <c r="K58" s="32"/>
      <c r="L58" s="94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15.2" customHeight="1" x14ac:dyDescent="0.2">
      <c r="A59" s="32"/>
      <c r="B59" s="33"/>
      <c r="C59" s="27" t="s">
        <v>28</v>
      </c>
      <c r="D59" s="32"/>
      <c r="E59" s="32"/>
      <c r="F59" s="25" t="str">
        <f>IF(E20="","",E20)</f>
        <v>Vyplň údaj</v>
      </c>
      <c r="G59" s="32"/>
      <c r="H59" s="32"/>
      <c r="I59" s="27" t="s">
        <v>32</v>
      </c>
      <c r="J59" s="30" t="str">
        <f>E26</f>
        <v>Ondřej Bozek</v>
      </c>
      <c r="K59" s="32"/>
      <c r="L59" s="94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 x14ac:dyDescent="0.2">
      <c r="A60" s="32"/>
      <c r="B60" s="33"/>
      <c r="C60" s="32"/>
      <c r="D60" s="32"/>
      <c r="E60" s="32"/>
      <c r="F60" s="32"/>
      <c r="G60" s="32"/>
      <c r="H60" s="32"/>
      <c r="I60" s="32"/>
      <c r="J60" s="32"/>
      <c r="K60" s="32"/>
      <c r="L60" s="94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 x14ac:dyDescent="0.2">
      <c r="A61" s="32"/>
      <c r="B61" s="33"/>
      <c r="C61" s="108" t="s">
        <v>112</v>
      </c>
      <c r="D61" s="102"/>
      <c r="E61" s="102"/>
      <c r="F61" s="102"/>
      <c r="G61" s="102"/>
      <c r="H61" s="102"/>
      <c r="I61" s="102"/>
      <c r="J61" s="109" t="s">
        <v>113</v>
      </c>
      <c r="K61" s="102"/>
      <c r="L61" s="94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35" customHeight="1" x14ac:dyDescent="0.2">
      <c r="A62" s="32"/>
      <c r="B62" s="33"/>
      <c r="C62" s="32"/>
      <c r="D62" s="32"/>
      <c r="E62" s="32"/>
      <c r="F62" s="32"/>
      <c r="G62" s="32"/>
      <c r="H62" s="32"/>
      <c r="I62" s="32"/>
      <c r="J62" s="32"/>
      <c r="K62" s="32"/>
      <c r="L62" s="94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 x14ac:dyDescent="0.2">
      <c r="A63" s="32"/>
      <c r="B63" s="33"/>
      <c r="C63" s="110" t="s">
        <v>68</v>
      </c>
      <c r="D63" s="32"/>
      <c r="E63" s="32"/>
      <c r="F63" s="32"/>
      <c r="G63" s="32"/>
      <c r="H63" s="32"/>
      <c r="I63" s="32"/>
      <c r="J63" s="66">
        <f>J87</f>
        <v>0</v>
      </c>
      <c r="K63" s="32"/>
      <c r="L63" s="94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7" t="s">
        <v>114</v>
      </c>
    </row>
    <row r="64" spans="1:47" s="9" customFormat="1" ht="24.95" customHeight="1" x14ac:dyDescent="0.2">
      <c r="B64" s="111"/>
      <c r="D64" s="112" t="s">
        <v>115</v>
      </c>
      <c r="E64" s="113"/>
      <c r="F64" s="113"/>
      <c r="G64" s="113"/>
      <c r="H64" s="113"/>
      <c r="I64" s="113"/>
      <c r="J64" s="114">
        <f>J88</f>
        <v>0</v>
      </c>
      <c r="L64" s="111"/>
    </row>
    <row r="65" spans="1:31" s="10" customFormat="1" ht="19.899999999999999" customHeight="1" x14ac:dyDescent="0.2">
      <c r="B65" s="115"/>
      <c r="D65" s="116" t="s">
        <v>116</v>
      </c>
      <c r="E65" s="117"/>
      <c r="F65" s="117"/>
      <c r="G65" s="117"/>
      <c r="H65" s="117"/>
      <c r="I65" s="117"/>
      <c r="J65" s="118">
        <f>J89</f>
        <v>0</v>
      </c>
      <c r="L65" s="115"/>
    </row>
    <row r="66" spans="1:31" s="2" customFormat="1" ht="21.75" customHeight="1" x14ac:dyDescent="0.2">
      <c r="A66" s="32"/>
      <c r="B66" s="33"/>
      <c r="C66" s="32"/>
      <c r="D66" s="32"/>
      <c r="E66" s="32"/>
      <c r="F66" s="32"/>
      <c r="G66" s="32"/>
      <c r="H66" s="32"/>
      <c r="I66" s="32"/>
      <c r="J66" s="32"/>
      <c r="K66" s="32"/>
      <c r="L66" s="94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31" s="2" customFormat="1" ht="6.95" customHeight="1" x14ac:dyDescent="0.2">
      <c r="A67" s="32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94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71" spans="1:31" s="2" customFormat="1" ht="6.95" customHeight="1" x14ac:dyDescent="0.2">
      <c r="A71" s="32"/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94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24.95" customHeight="1" x14ac:dyDescent="0.2">
      <c r="A72" s="32"/>
      <c r="B72" s="33"/>
      <c r="C72" s="21" t="s">
        <v>117</v>
      </c>
      <c r="D72" s="32"/>
      <c r="E72" s="32"/>
      <c r="F72" s="32"/>
      <c r="G72" s="32"/>
      <c r="H72" s="32"/>
      <c r="I72" s="32"/>
      <c r="J72" s="32"/>
      <c r="K72" s="32"/>
      <c r="L72" s="94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6.95" customHeight="1" x14ac:dyDescent="0.2">
      <c r="A73" s="32"/>
      <c r="B73" s="33"/>
      <c r="C73" s="32"/>
      <c r="D73" s="32"/>
      <c r="E73" s="32"/>
      <c r="F73" s="32"/>
      <c r="G73" s="32"/>
      <c r="H73" s="32"/>
      <c r="I73" s="32"/>
      <c r="J73" s="32"/>
      <c r="K73" s="32"/>
      <c r="L73" s="94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2" customHeight="1" x14ac:dyDescent="0.2">
      <c r="A74" s="32"/>
      <c r="B74" s="33"/>
      <c r="C74" s="27" t="s">
        <v>17</v>
      </c>
      <c r="D74" s="32"/>
      <c r="E74" s="32"/>
      <c r="F74" s="32"/>
      <c r="G74" s="32"/>
      <c r="H74" s="32"/>
      <c r="I74" s="32"/>
      <c r="J74" s="32"/>
      <c r="K74" s="32"/>
      <c r="L74" s="94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6.5" customHeight="1" x14ac:dyDescent="0.2">
      <c r="A75" s="32"/>
      <c r="B75" s="33"/>
      <c r="C75" s="32"/>
      <c r="D75" s="32"/>
      <c r="E75" s="318" t="str">
        <f>E7</f>
        <v>Oprava kolejí v žst. Rohatec</v>
      </c>
      <c r="F75" s="319"/>
      <c r="G75" s="319"/>
      <c r="H75" s="319"/>
      <c r="I75" s="32"/>
      <c r="J75" s="32"/>
      <c r="K75" s="32"/>
      <c r="L75" s="94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1" customFormat="1" ht="12" customHeight="1" x14ac:dyDescent="0.2">
      <c r="B76" s="20"/>
      <c r="C76" s="27" t="s">
        <v>107</v>
      </c>
      <c r="L76" s="20"/>
    </row>
    <row r="77" spans="1:31" s="2" customFormat="1" ht="16.5" customHeight="1" x14ac:dyDescent="0.2">
      <c r="A77" s="32"/>
      <c r="B77" s="33"/>
      <c r="C77" s="32"/>
      <c r="D77" s="32"/>
      <c r="E77" s="318" t="s">
        <v>108</v>
      </c>
      <c r="F77" s="320"/>
      <c r="G77" s="320"/>
      <c r="H77" s="320"/>
      <c r="I77" s="32"/>
      <c r="J77" s="32"/>
      <c r="K77" s="32"/>
      <c r="L77" s="94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2" customHeight="1" x14ac:dyDescent="0.2">
      <c r="A78" s="32"/>
      <c r="B78" s="33"/>
      <c r="C78" s="27" t="s">
        <v>109</v>
      </c>
      <c r="D78" s="32"/>
      <c r="E78" s="32"/>
      <c r="F78" s="32"/>
      <c r="G78" s="32"/>
      <c r="H78" s="32"/>
      <c r="I78" s="32"/>
      <c r="J78" s="32"/>
      <c r="K78" s="32"/>
      <c r="L78" s="94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6.5" customHeight="1" x14ac:dyDescent="0.2">
      <c r="A79" s="32"/>
      <c r="B79" s="33"/>
      <c r="C79" s="32"/>
      <c r="D79" s="32"/>
      <c r="E79" s="276" t="str">
        <f>E11</f>
        <v>01.1 - Oprava staniční koleje č.5</v>
      </c>
      <c r="F79" s="320"/>
      <c r="G79" s="320"/>
      <c r="H79" s="320"/>
      <c r="I79" s="32"/>
      <c r="J79" s="32"/>
      <c r="K79" s="32"/>
      <c r="L79" s="94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6.95" customHeight="1" x14ac:dyDescent="0.2">
      <c r="A80" s="32"/>
      <c r="B80" s="33"/>
      <c r="C80" s="32"/>
      <c r="D80" s="32"/>
      <c r="E80" s="32"/>
      <c r="F80" s="32"/>
      <c r="G80" s="32"/>
      <c r="H80" s="32"/>
      <c r="I80" s="32"/>
      <c r="J80" s="32"/>
      <c r="K80" s="32"/>
      <c r="L80" s="94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2" customHeight="1" x14ac:dyDescent="0.2">
      <c r="A81" s="32"/>
      <c r="B81" s="33"/>
      <c r="C81" s="27" t="s">
        <v>21</v>
      </c>
      <c r="D81" s="32"/>
      <c r="E81" s="32"/>
      <c r="F81" s="25" t="str">
        <f>F14</f>
        <v>ŽST Rohatec</v>
      </c>
      <c r="G81" s="32"/>
      <c r="H81" s="32"/>
      <c r="I81" s="27" t="s">
        <v>23</v>
      </c>
      <c r="J81" s="50">
        <f>IF(J14="","",J14)</f>
        <v>45072</v>
      </c>
      <c r="K81" s="32"/>
      <c r="L81" s="94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6.95" customHeight="1" x14ac:dyDescent="0.2">
      <c r="A82" s="32"/>
      <c r="B82" s="33"/>
      <c r="C82" s="32"/>
      <c r="D82" s="32"/>
      <c r="E82" s="32"/>
      <c r="F82" s="32"/>
      <c r="G82" s="32"/>
      <c r="H82" s="32"/>
      <c r="I82" s="32"/>
      <c r="J82" s="32"/>
      <c r="K82" s="32"/>
      <c r="L82" s="94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5.2" customHeight="1" x14ac:dyDescent="0.2">
      <c r="A83" s="32"/>
      <c r="B83" s="33"/>
      <c r="C83" s="27" t="s">
        <v>24</v>
      </c>
      <c r="D83" s="32"/>
      <c r="E83" s="32"/>
      <c r="F83" s="25" t="str">
        <f>E17</f>
        <v xml:space="preserve"> </v>
      </c>
      <c r="G83" s="32"/>
      <c r="H83" s="32"/>
      <c r="I83" s="27" t="s">
        <v>30</v>
      </c>
      <c r="J83" s="30" t="str">
        <f>E23</f>
        <v xml:space="preserve"> </v>
      </c>
      <c r="K83" s="32"/>
      <c r="L83" s="94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5.2" customHeight="1" x14ac:dyDescent="0.2">
      <c r="A84" s="32"/>
      <c r="B84" s="33"/>
      <c r="C84" s="27" t="s">
        <v>28</v>
      </c>
      <c r="D84" s="32"/>
      <c r="E84" s="32"/>
      <c r="F84" s="25" t="str">
        <f>IF(E20="","",E20)</f>
        <v>Vyplň údaj</v>
      </c>
      <c r="G84" s="32"/>
      <c r="H84" s="32"/>
      <c r="I84" s="27" t="s">
        <v>32</v>
      </c>
      <c r="J84" s="30" t="str">
        <f>E26</f>
        <v>Ondřej Bozek</v>
      </c>
      <c r="K84" s="32"/>
      <c r="L84" s="94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10.35" customHeight="1" x14ac:dyDescent="0.2">
      <c r="A85" s="32"/>
      <c r="B85" s="33"/>
      <c r="C85" s="32"/>
      <c r="D85" s="32"/>
      <c r="E85" s="32"/>
      <c r="F85" s="32"/>
      <c r="G85" s="32"/>
      <c r="H85" s="32"/>
      <c r="I85" s="32"/>
      <c r="J85" s="32"/>
      <c r="K85" s="32"/>
      <c r="L85" s="94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11" customFormat="1" ht="29.25" customHeight="1" x14ac:dyDescent="0.2">
      <c r="A86" s="119"/>
      <c r="B86" s="120"/>
      <c r="C86" s="121" t="s">
        <v>118</v>
      </c>
      <c r="D86" s="122" t="s">
        <v>55</v>
      </c>
      <c r="E86" s="122" t="s">
        <v>51</v>
      </c>
      <c r="F86" s="122" t="s">
        <v>52</v>
      </c>
      <c r="G86" s="122" t="s">
        <v>119</v>
      </c>
      <c r="H86" s="122" t="s">
        <v>120</v>
      </c>
      <c r="I86" s="122" t="s">
        <v>121</v>
      </c>
      <c r="J86" s="122" t="s">
        <v>113</v>
      </c>
      <c r="K86" s="123" t="s">
        <v>122</v>
      </c>
      <c r="L86" s="124"/>
      <c r="M86" s="57" t="s">
        <v>3</v>
      </c>
      <c r="N86" s="58" t="s">
        <v>40</v>
      </c>
      <c r="O86" s="58" t="s">
        <v>123</v>
      </c>
      <c r="P86" s="58" t="s">
        <v>124</v>
      </c>
      <c r="Q86" s="58" t="s">
        <v>125</v>
      </c>
      <c r="R86" s="58" t="s">
        <v>126</v>
      </c>
      <c r="S86" s="58" t="s">
        <v>127</v>
      </c>
      <c r="T86" s="59" t="s">
        <v>128</v>
      </c>
      <c r="U86" s="119"/>
      <c r="V86" s="119"/>
      <c r="W86" s="119"/>
      <c r="X86" s="119"/>
      <c r="Y86" s="119"/>
      <c r="Z86" s="119"/>
      <c r="AA86" s="119"/>
      <c r="AB86" s="119"/>
      <c r="AC86" s="119"/>
      <c r="AD86" s="119"/>
      <c r="AE86" s="119"/>
    </row>
    <row r="87" spans="1:65" s="2" customFormat="1" ht="22.9" customHeight="1" x14ac:dyDescent="0.25">
      <c r="A87" s="32"/>
      <c r="B87" s="33"/>
      <c r="C87" s="64" t="s">
        <v>129</v>
      </c>
      <c r="D87" s="32"/>
      <c r="E87" s="32"/>
      <c r="F87" s="32"/>
      <c r="G87" s="32"/>
      <c r="H87" s="32"/>
      <c r="I87" s="32"/>
      <c r="J87" s="125">
        <f>BK87</f>
        <v>0</v>
      </c>
      <c r="K87" s="32"/>
      <c r="L87" s="33"/>
      <c r="M87" s="60"/>
      <c r="N87" s="51"/>
      <c r="O87" s="61"/>
      <c r="P87" s="126">
        <f>P88</f>
        <v>0</v>
      </c>
      <c r="Q87" s="61"/>
      <c r="R87" s="126">
        <f>R88</f>
        <v>1171.4159500000001</v>
      </c>
      <c r="S87" s="61"/>
      <c r="T87" s="127">
        <f>T88</f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7" t="s">
        <v>69</v>
      </c>
      <c r="AU87" s="17" t="s">
        <v>114</v>
      </c>
      <c r="BK87" s="128">
        <f>BK88</f>
        <v>0</v>
      </c>
    </row>
    <row r="88" spans="1:65" s="12" customFormat="1" ht="25.9" customHeight="1" x14ac:dyDescent="0.2">
      <c r="B88" s="129"/>
      <c r="D88" s="130" t="s">
        <v>69</v>
      </c>
      <c r="E88" s="131" t="s">
        <v>130</v>
      </c>
      <c r="F88" s="131" t="s">
        <v>131</v>
      </c>
      <c r="I88" s="132"/>
      <c r="J88" s="133">
        <f>BK88</f>
        <v>0</v>
      </c>
      <c r="L88" s="129"/>
      <c r="M88" s="134"/>
      <c r="N88" s="135"/>
      <c r="O88" s="135"/>
      <c r="P88" s="136">
        <f>P89</f>
        <v>0</v>
      </c>
      <c r="Q88" s="135"/>
      <c r="R88" s="136">
        <f>R89</f>
        <v>1171.4159500000001</v>
      </c>
      <c r="S88" s="135"/>
      <c r="T88" s="137">
        <f>T89</f>
        <v>0</v>
      </c>
      <c r="AR88" s="130" t="s">
        <v>77</v>
      </c>
      <c r="AT88" s="138" t="s">
        <v>69</v>
      </c>
      <c r="AU88" s="138" t="s">
        <v>70</v>
      </c>
      <c r="AY88" s="130" t="s">
        <v>132</v>
      </c>
      <c r="BK88" s="139">
        <f>BK89</f>
        <v>0</v>
      </c>
    </row>
    <row r="89" spans="1:65" s="12" customFormat="1" ht="22.9" customHeight="1" x14ac:dyDescent="0.2">
      <c r="B89" s="129"/>
      <c r="D89" s="130" t="s">
        <v>69</v>
      </c>
      <c r="E89" s="140" t="s">
        <v>133</v>
      </c>
      <c r="F89" s="140" t="s">
        <v>134</v>
      </c>
      <c r="I89" s="132"/>
      <c r="J89" s="141">
        <f>BK89</f>
        <v>0</v>
      </c>
      <c r="L89" s="129"/>
      <c r="M89" s="134"/>
      <c r="N89" s="135"/>
      <c r="O89" s="135"/>
      <c r="P89" s="136">
        <f>SUM(P90:P192)</f>
        <v>0</v>
      </c>
      <c r="Q89" s="135"/>
      <c r="R89" s="136">
        <f>SUM(R90:R192)</f>
        <v>1171.4159500000001</v>
      </c>
      <c r="S89" s="135"/>
      <c r="T89" s="137">
        <f>SUM(T90:T192)</f>
        <v>0</v>
      </c>
      <c r="AR89" s="130" t="s">
        <v>77</v>
      </c>
      <c r="AT89" s="138" t="s">
        <v>69</v>
      </c>
      <c r="AU89" s="138" t="s">
        <v>77</v>
      </c>
      <c r="AY89" s="130" t="s">
        <v>132</v>
      </c>
      <c r="BK89" s="139">
        <f>SUM(BK90:BK192)</f>
        <v>0</v>
      </c>
    </row>
    <row r="90" spans="1:65" s="2" customFormat="1" ht="33" customHeight="1" x14ac:dyDescent="0.2">
      <c r="A90" s="32"/>
      <c r="B90" s="142"/>
      <c r="C90" s="143" t="s">
        <v>77</v>
      </c>
      <c r="D90" s="143" t="s">
        <v>135</v>
      </c>
      <c r="E90" s="144" t="s">
        <v>136</v>
      </c>
      <c r="F90" s="145" t="s">
        <v>137</v>
      </c>
      <c r="G90" s="146" t="s">
        <v>138</v>
      </c>
      <c r="H90" s="147">
        <v>2.4</v>
      </c>
      <c r="I90" s="148"/>
      <c r="J90" s="149">
        <f>ROUND(I90*H90,2)</f>
        <v>0</v>
      </c>
      <c r="K90" s="145" t="s">
        <v>139</v>
      </c>
      <c r="L90" s="33"/>
      <c r="M90" s="150" t="s">
        <v>3</v>
      </c>
      <c r="N90" s="151" t="s">
        <v>41</v>
      </c>
      <c r="O90" s="53"/>
      <c r="P90" s="152">
        <f>O90*H90</f>
        <v>0</v>
      </c>
      <c r="Q90" s="152">
        <v>0</v>
      </c>
      <c r="R90" s="152">
        <f>Q90*H90</f>
        <v>0</v>
      </c>
      <c r="S90" s="152">
        <v>0</v>
      </c>
      <c r="T90" s="153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54" t="s">
        <v>140</v>
      </c>
      <c r="AT90" s="154" t="s">
        <v>135</v>
      </c>
      <c r="AU90" s="154" t="s">
        <v>79</v>
      </c>
      <c r="AY90" s="17" t="s">
        <v>132</v>
      </c>
      <c r="BE90" s="155">
        <f>IF(N90="základní",J90,0)</f>
        <v>0</v>
      </c>
      <c r="BF90" s="155">
        <f>IF(N90="snížená",J90,0)</f>
        <v>0</v>
      </c>
      <c r="BG90" s="155">
        <f>IF(N90="zákl. přenesená",J90,0)</f>
        <v>0</v>
      </c>
      <c r="BH90" s="155">
        <f>IF(N90="sníž. přenesená",J90,0)</f>
        <v>0</v>
      </c>
      <c r="BI90" s="155">
        <f>IF(N90="nulová",J90,0)</f>
        <v>0</v>
      </c>
      <c r="BJ90" s="17" t="s">
        <v>77</v>
      </c>
      <c r="BK90" s="155">
        <f>ROUND(I90*H90,2)</f>
        <v>0</v>
      </c>
      <c r="BL90" s="17" t="s">
        <v>140</v>
      </c>
      <c r="BM90" s="154" t="s">
        <v>141</v>
      </c>
    </row>
    <row r="91" spans="1:65" s="13" customFormat="1" ht="11.25" x14ac:dyDescent="0.2">
      <c r="B91" s="156"/>
      <c r="D91" s="157" t="s">
        <v>142</v>
      </c>
      <c r="E91" s="158" t="s">
        <v>3</v>
      </c>
      <c r="F91" s="159" t="s">
        <v>143</v>
      </c>
      <c r="H91" s="160">
        <v>2.4</v>
      </c>
      <c r="I91" s="161"/>
      <c r="L91" s="156"/>
      <c r="M91" s="162"/>
      <c r="N91" s="163"/>
      <c r="O91" s="163"/>
      <c r="P91" s="163"/>
      <c r="Q91" s="163"/>
      <c r="R91" s="163"/>
      <c r="S91" s="163"/>
      <c r="T91" s="164"/>
      <c r="AT91" s="158" t="s">
        <v>142</v>
      </c>
      <c r="AU91" s="158" t="s">
        <v>79</v>
      </c>
      <c r="AV91" s="13" t="s">
        <v>79</v>
      </c>
      <c r="AW91" s="13" t="s">
        <v>31</v>
      </c>
      <c r="AX91" s="13" t="s">
        <v>70</v>
      </c>
      <c r="AY91" s="158" t="s">
        <v>132</v>
      </c>
    </row>
    <row r="92" spans="1:65" s="14" customFormat="1" ht="11.25" x14ac:dyDescent="0.2">
      <c r="B92" s="165"/>
      <c r="D92" s="157" t="s">
        <v>142</v>
      </c>
      <c r="E92" s="166" t="s">
        <v>3</v>
      </c>
      <c r="F92" s="167" t="s">
        <v>144</v>
      </c>
      <c r="H92" s="168">
        <v>2.4</v>
      </c>
      <c r="I92" s="169"/>
      <c r="L92" s="165"/>
      <c r="M92" s="170"/>
      <c r="N92" s="171"/>
      <c r="O92" s="171"/>
      <c r="P92" s="171"/>
      <c r="Q92" s="171"/>
      <c r="R92" s="171"/>
      <c r="S92" s="171"/>
      <c r="T92" s="172"/>
      <c r="AT92" s="166" t="s">
        <v>142</v>
      </c>
      <c r="AU92" s="166" t="s">
        <v>79</v>
      </c>
      <c r="AV92" s="14" t="s">
        <v>140</v>
      </c>
      <c r="AW92" s="14" t="s">
        <v>31</v>
      </c>
      <c r="AX92" s="14" t="s">
        <v>77</v>
      </c>
      <c r="AY92" s="166" t="s">
        <v>132</v>
      </c>
    </row>
    <row r="93" spans="1:65" s="2" customFormat="1" ht="37.9" customHeight="1" x14ac:dyDescent="0.2">
      <c r="A93" s="32"/>
      <c r="B93" s="142"/>
      <c r="C93" s="143" t="s">
        <v>79</v>
      </c>
      <c r="D93" s="143" t="s">
        <v>135</v>
      </c>
      <c r="E93" s="144" t="s">
        <v>145</v>
      </c>
      <c r="F93" s="145" t="s">
        <v>146</v>
      </c>
      <c r="G93" s="146" t="s">
        <v>147</v>
      </c>
      <c r="H93" s="147">
        <v>0.32200000000000001</v>
      </c>
      <c r="I93" s="148"/>
      <c r="J93" s="149">
        <f>ROUND(I93*H93,2)</f>
        <v>0</v>
      </c>
      <c r="K93" s="145" t="s">
        <v>139</v>
      </c>
      <c r="L93" s="33"/>
      <c r="M93" s="150" t="s">
        <v>3</v>
      </c>
      <c r="N93" s="151" t="s">
        <v>41</v>
      </c>
      <c r="O93" s="53"/>
      <c r="P93" s="152">
        <f>O93*H93</f>
        <v>0</v>
      </c>
      <c r="Q93" s="152">
        <v>0</v>
      </c>
      <c r="R93" s="152">
        <f>Q93*H93</f>
        <v>0</v>
      </c>
      <c r="S93" s="152">
        <v>0</v>
      </c>
      <c r="T93" s="153">
        <f>S93*H93</f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54" t="s">
        <v>140</v>
      </c>
      <c r="AT93" s="154" t="s">
        <v>135</v>
      </c>
      <c r="AU93" s="154" t="s">
        <v>79</v>
      </c>
      <c r="AY93" s="17" t="s">
        <v>132</v>
      </c>
      <c r="BE93" s="155">
        <f>IF(N93="základní",J93,0)</f>
        <v>0</v>
      </c>
      <c r="BF93" s="155">
        <f>IF(N93="snížená",J93,0)</f>
        <v>0</v>
      </c>
      <c r="BG93" s="155">
        <f>IF(N93="zákl. přenesená",J93,0)</f>
        <v>0</v>
      </c>
      <c r="BH93" s="155">
        <f>IF(N93="sníž. přenesená",J93,0)</f>
        <v>0</v>
      </c>
      <c r="BI93" s="155">
        <f>IF(N93="nulová",J93,0)</f>
        <v>0</v>
      </c>
      <c r="BJ93" s="17" t="s">
        <v>77</v>
      </c>
      <c r="BK93" s="155">
        <f>ROUND(I93*H93,2)</f>
        <v>0</v>
      </c>
      <c r="BL93" s="17" t="s">
        <v>140</v>
      </c>
      <c r="BM93" s="154" t="s">
        <v>148</v>
      </c>
    </row>
    <row r="94" spans="1:65" s="13" customFormat="1" ht="11.25" x14ac:dyDescent="0.2">
      <c r="B94" s="156"/>
      <c r="D94" s="157" t="s">
        <v>142</v>
      </c>
      <c r="E94" s="158" t="s">
        <v>3</v>
      </c>
      <c r="F94" s="159" t="s">
        <v>149</v>
      </c>
      <c r="H94" s="160">
        <v>0.14699999999999999</v>
      </c>
      <c r="I94" s="161"/>
      <c r="L94" s="156"/>
      <c r="M94" s="162"/>
      <c r="N94" s="163"/>
      <c r="O94" s="163"/>
      <c r="P94" s="163"/>
      <c r="Q94" s="163"/>
      <c r="R94" s="163"/>
      <c r="S94" s="163"/>
      <c r="T94" s="164"/>
      <c r="AT94" s="158" t="s">
        <v>142</v>
      </c>
      <c r="AU94" s="158" t="s">
        <v>79</v>
      </c>
      <c r="AV94" s="13" t="s">
        <v>79</v>
      </c>
      <c r="AW94" s="13" t="s">
        <v>31</v>
      </c>
      <c r="AX94" s="13" t="s">
        <v>70</v>
      </c>
      <c r="AY94" s="158" t="s">
        <v>132</v>
      </c>
    </row>
    <row r="95" spans="1:65" s="13" customFormat="1" ht="11.25" x14ac:dyDescent="0.2">
      <c r="B95" s="156"/>
      <c r="D95" s="157" t="s">
        <v>142</v>
      </c>
      <c r="E95" s="158" t="s">
        <v>3</v>
      </c>
      <c r="F95" s="159" t="s">
        <v>150</v>
      </c>
      <c r="H95" s="160">
        <v>0.17499999999999999</v>
      </c>
      <c r="I95" s="161"/>
      <c r="L95" s="156"/>
      <c r="M95" s="162"/>
      <c r="N95" s="163"/>
      <c r="O95" s="163"/>
      <c r="P95" s="163"/>
      <c r="Q95" s="163"/>
      <c r="R95" s="163"/>
      <c r="S95" s="163"/>
      <c r="T95" s="164"/>
      <c r="AT95" s="158" t="s">
        <v>142</v>
      </c>
      <c r="AU95" s="158" t="s">
        <v>79</v>
      </c>
      <c r="AV95" s="13" t="s">
        <v>79</v>
      </c>
      <c r="AW95" s="13" t="s">
        <v>31</v>
      </c>
      <c r="AX95" s="13" t="s">
        <v>70</v>
      </c>
      <c r="AY95" s="158" t="s">
        <v>132</v>
      </c>
    </row>
    <row r="96" spans="1:65" s="14" customFormat="1" ht="11.25" x14ac:dyDescent="0.2">
      <c r="B96" s="165"/>
      <c r="D96" s="157" t="s">
        <v>142</v>
      </c>
      <c r="E96" s="166" t="s">
        <v>3</v>
      </c>
      <c r="F96" s="167" t="s">
        <v>144</v>
      </c>
      <c r="H96" s="168">
        <v>0.32200000000000001</v>
      </c>
      <c r="I96" s="169"/>
      <c r="L96" s="165"/>
      <c r="M96" s="170"/>
      <c r="N96" s="171"/>
      <c r="O96" s="171"/>
      <c r="P96" s="171"/>
      <c r="Q96" s="171"/>
      <c r="R96" s="171"/>
      <c r="S96" s="171"/>
      <c r="T96" s="172"/>
      <c r="AT96" s="166" t="s">
        <v>142</v>
      </c>
      <c r="AU96" s="166" t="s">
        <v>79</v>
      </c>
      <c r="AV96" s="14" t="s">
        <v>140</v>
      </c>
      <c r="AW96" s="14" t="s">
        <v>31</v>
      </c>
      <c r="AX96" s="14" t="s">
        <v>77</v>
      </c>
      <c r="AY96" s="166" t="s">
        <v>132</v>
      </c>
    </row>
    <row r="97" spans="1:65" s="2" customFormat="1" ht="37.9" customHeight="1" x14ac:dyDescent="0.2">
      <c r="A97" s="32"/>
      <c r="B97" s="142"/>
      <c r="C97" s="143" t="s">
        <v>151</v>
      </c>
      <c r="D97" s="143" t="s">
        <v>135</v>
      </c>
      <c r="E97" s="144" t="s">
        <v>152</v>
      </c>
      <c r="F97" s="145" t="s">
        <v>153</v>
      </c>
      <c r="G97" s="146" t="s">
        <v>147</v>
      </c>
      <c r="H97" s="147">
        <v>5.8999999999999997E-2</v>
      </c>
      <c r="I97" s="148"/>
      <c r="J97" s="149">
        <f>ROUND(I97*H97,2)</f>
        <v>0</v>
      </c>
      <c r="K97" s="145" t="s">
        <v>139</v>
      </c>
      <c r="L97" s="33"/>
      <c r="M97" s="150" t="s">
        <v>3</v>
      </c>
      <c r="N97" s="151" t="s">
        <v>41</v>
      </c>
      <c r="O97" s="53"/>
      <c r="P97" s="152">
        <f>O97*H97</f>
        <v>0</v>
      </c>
      <c r="Q97" s="152">
        <v>0</v>
      </c>
      <c r="R97" s="152">
        <f>Q97*H97</f>
        <v>0</v>
      </c>
      <c r="S97" s="152">
        <v>0</v>
      </c>
      <c r="T97" s="153">
        <f>S97*H97</f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54" t="s">
        <v>140</v>
      </c>
      <c r="AT97" s="154" t="s">
        <v>135</v>
      </c>
      <c r="AU97" s="154" t="s">
        <v>79</v>
      </c>
      <c r="AY97" s="17" t="s">
        <v>132</v>
      </c>
      <c r="BE97" s="155">
        <f>IF(N97="základní",J97,0)</f>
        <v>0</v>
      </c>
      <c r="BF97" s="155">
        <f>IF(N97="snížená",J97,0)</f>
        <v>0</v>
      </c>
      <c r="BG97" s="155">
        <f>IF(N97="zákl. přenesená",J97,0)</f>
        <v>0</v>
      </c>
      <c r="BH97" s="155">
        <f>IF(N97="sníž. přenesená",J97,0)</f>
        <v>0</v>
      </c>
      <c r="BI97" s="155">
        <f>IF(N97="nulová",J97,0)</f>
        <v>0</v>
      </c>
      <c r="BJ97" s="17" t="s">
        <v>77</v>
      </c>
      <c r="BK97" s="155">
        <f>ROUND(I97*H97,2)</f>
        <v>0</v>
      </c>
      <c r="BL97" s="17" t="s">
        <v>140</v>
      </c>
      <c r="BM97" s="154" t="s">
        <v>154</v>
      </c>
    </row>
    <row r="98" spans="1:65" s="13" customFormat="1" ht="11.25" x14ac:dyDescent="0.2">
      <c r="B98" s="156"/>
      <c r="D98" s="157" t="s">
        <v>142</v>
      </c>
      <c r="E98" s="158" t="s">
        <v>3</v>
      </c>
      <c r="F98" s="159" t="s">
        <v>155</v>
      </c>
      <c r="H98" s="160">
        <v>5.8999999999999997E-2</v>
      </c>
      <c r="I98" s="161"/>
      <c r="L98" s="156"/>
      <c r="M98" s="162"/>
      <c r="N98" s="163"/>
      <c r="O98" s="163"/>
      <c r="P98" s="163"/>
      <c r="Q98" s="163"/>
      <c r="R98" s="163"/>
      <c r="S98" s="163"/>
      <c r="T98" s="164"/>
      <c r="AT98" s="158" t="s">
        <v>142</v>
      </c>
      <c r="AU98" s="158" t="s">
        <v>79</v>
      </c>
      <c r="AV98" s="13" t="s">
        <v>79</v>
      </c>
      <c r="AW98" s="13" t="s">
        <v>31</v>
      </c>
      <c r="AX98" s="13" t="s">
        <v>70</v>
      </c>
      <c r="AY98" s="158" t="s">
        <v>132</v>
      </c>
    </row>
    <row r="99" spans="1:65" s="14" customFormat="1" ht="11.25" x14ac:dyDescent="0.2">
      <c r="B99" s="165"/>
      <c r="D99" s="157" t="s">
        <v>142</v>
      </c>
      <c r="E99" s="166" t="s">
        <v>3</v>
      </c>
      <c r="F99" s="167" t="s">
        <v>144</v>
      </c>
      <c r="H99" s="168">
        <v>5.8999999999999997E-2</v>
      </c>
      <c r="I99" s="169"/>
      <c r="L99" s="165"/>
      <c r="M99" s="170"/>
      <c r="N99" s="171"/>
      <c r="O99" s="171"/>
      <c r="P99" s="171"/>
      <c r="Q99" s="171"/>
      <c r="R99" s="171"/>
      <c r="S99" s="171"/>
      <c r="T99" s="172"/>
      <c r="AT99" s="166" t="s">
        <v>142</v>
      </c>
      <c r="AU99" s="166" t="s">
        <v>79</v>
      </c>
      <c r="AV99" s="14" t="s">
        <v>140</v>
      </c>
      <c r="AW99" s="14" t="s">
        <v>31</v>
      </c>
      <c r="AX99" s="14" t="s">
        <v>77</v>
      </c>
      <c r="AY99" s="166" t="s">
        <v>132</v>
      </c>
    </row>
    <row r="100" spans="1:65" s="2" customFormat="1" ht="37.9" customHeight="1" x14ac:dyDescent="0.2">
      <c r="A100" s="32"/>
      <c r="B100" s="142"/>
      <c r="C100" s="143" t="s">
        <v>140</v>
      </c>
      <c r="D100" s="143" t="s">
        <v>135</v>
      </c>
      <c r="E100" s="144" t="s">
        <v>156</v>
      </c>
      <c r="F100" s="145" t="s">
        <v>157</v>
      </c>
      <c r="G100" s="146" t="s">
        <v>158</v>
      </c>
      <c r="H100" s="147">
        <v>32</v>
      </c>
      <c r="I100" s="148"/>
      <c r="J100" s="149">
        <f>ROUND(I100*H100,2)</f>
        <v>0</v>
      </c>
      <c r="K100" s="145" t="s">
        <v>139</v>
      </c>
      <c r="L100" s="33"/>
      <c r="M100" s="150" t="s">
        <v>3</v>
      </c>
      <c r="N100" s="151" t="s">
        <v>41</v>
      </c>
      <c r="O100" s="53"/>
      <c r="P100" s="152">
        <f>O100*H100</f>
        <v>0</v>
      </c>
      <c r="Q100" s="152">
        <v>0</v>
      </c>
      <c r="R100" s="152">
        <f>Q100*H100</f>
        <v>0</v>
      </c>
      <c r="S100" s="152">
        <v>0</v>
      </c>
      <c r="T100" s="153">
        <f>S100*H100</f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54" t="s">
        <v>140</v>
      </c>
      <c r="AT100" s="154" t="s">
        <v>135</v>
      </c>
      <c r="AU100" s="154" t="s">
        <v>79</v>
      </c>
      <c r="AY100" s="17" t="s">
        <v>132</v>
      </c>
      <c r="BE100" s="155">
        <f>IF(N100="základní",J100,0)</f>
        <v>0</v>
      </c>
      <c r="BF100" s="155">
        <f>IF(N100="snížená",J100,0)</f>
        <v>0</v>
      </c>
      <c r="BG100" s="155">
        <f>IF(N100="zákl. přenesená",J100,0)</f>
        <v>0</v>
      </c>
      <c r="BH100" s="155">
        <f>IF(N100="sníž. přenesená",J100,0)</f>
        <v>0</v>
      </c>
      <c r="BI100" s="155">
        <f>IF(N100="nulová",J100,0)</f>
        <v>0</v>
      </c>
      <c r="BJ100" s="17" t="s">
        <v>77</v>
      </c>
      <c r="BK100" s="155">
        <f>ROUND(I100*H100,2)</f>
        <v>0</v>
      </c>
      <c r="BL100" s="17" t="s">
        <v>140</v>
      </c>
      <c r="BM100" s="154" t="s">
        <v>159</v>
      </c>
    </row>
    <row r="101" spans="1:65" s="13" customFormat="1" ht="11.25" x14ac:dyDescent="0.2">
      <c r="B101" s="156"/>
      <c r="D101" s="157" t="s">
        <v>142</v>
      </c>
      <c r="E101" s="158" t="s">
        <v>3</v>
      </c>
      <c r="F101" s="159" t="s">
        <v>160</v>
      </c>
      <c r="H101" s="160">
        <v>32</v>
      </c>
      <c r="I101" s="161"/>
      <c r="L101" s="156"/>
      <c r="M101" s="162"/>
      <c r="N101" s="163"/>
      <c r="O101" s="163"/>
      <c r="P101" s="163"/>
      <c r="Q101" s="163"/>
      <c r="R101" s="163"/>
      <c r="S101" s="163"/>
      <c r="T101" s="164"/>
      <c r="AT101" s="158" t="s">
        <v>142</v>
      </c>
      <c r="AU101" s="158" t="s">
        <v>79</v>
      </c>
      <c r="AV101" s="13" t="s">
        <v>79</v>
      </c>
      <c r="AW101" s="13" t="s">
        <v>31</v>
      </c>
      <c r="AX101" s="13" t="s">
        <v>70</v>
      </c>
      <c r="AY101" s="158" t="s">
        <v>132</v>
      </c>
    </row>
    <row r="102" spans="1:65" s="14" customFormat="1" ht="11.25" x14ac:dyDescent="0.2">
      <c r="B102" s="165"/>
      <c r="D102" s="157" t="s">
        <v>142</v>
      </c>
      <c r="E102" s="166" t="s">
        <v>3</v>
      </c>
      <c r="F102" s="167" t="s">
        <v>144</v>
      </c>
      <c r="H102" s="168">
        <v>32</v>
      </c>
      <c r="I102" s="169"/>
      <c r="L102" s="165"/>
      <c r="M102" s="170"/>
      <c r="N102" s="171"/>
      <c r="O102" s="171"/>
      <c r="P102" s="171"/>
      <c r="Q102" s="171"/>
      <c r="R102" s="171"/>
      <c r="S102" s="171"/>
      <c r="T102" s="172"/>
      <c r="AT102" s="166" t="s">
        <v>142</v>
      </c>
      <c r="AU102" s="166" t="s">
        <v>79</v>
      </c>
      <c r="AV102" s="14" t="s">
        <v>140</v>
      </c>
      <c r="AW102" s="14" t="s">
        <v>31</v>
      </c>
      <c r="AX102" s="14" t="s">
        <v>77</v>
      </c>
      <c r="AY102" s="166" t="s">
        <v>132</v>
      </c>
    </row>
    <row r="103" spans="1:65" s="2" customFormat="1" ht="37.9" customHeight="1" x14ac:dyDescent="0.2">
      <c r="A103" s="32"/>
      <c r="B103" s="142"/>
      <c r="C103" s="143" t="s">
        <v>133</v>
      </c>
      <c r="D103" s="143" t="s">
        <v>135</v>
      </c>
      <c r="E103" s="144" t="s">
        <v>161</v>
      </c>
      <c r="F103" s="145" t="s">
        <v>162</v>
      </c>
      <c r="G103" s="146" t="s">
        <v>163</v>
      </c>
      <c r="H103" s="147">
        <v>548.84199999999998</v>
      </c>
      <c r="I103" s="148"/>
      <c r="J103" s="149">
        <f>ROUND(I103*H103,2)</f>
        <v>0</v>
      </c>
      <c r="K103" s="145" t="s">
        <v>139</v>
      </c>
      <c r="L103" s="33"/>
      <c r="M103" s="150" t="s">
        <v>3</v>
      </c>
      <c r="N103" s="151" t="s">
        <v>41</v>
      </c>
      <c r="O103" s="53"/>
      <c r="P103" s="152">
        <f>O103*H103</f>
        <v>0</v>
      </c>
      <c r="Q103" s="152">
        <v>0</v>
      </c>
      <c r="R103" s="152">
        <f>Q103*H103</f>
        <v>0</v>
      </c>
      <c r="S103" s="152">
        <v>0</v>
      </c>
      <c r="T103" s="153">
        <f>S103*H103</f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54" t="s">
        <v>140</v>
      </c>
      <c r="AT103" s="154" t="s">
        <v>135</v>
      </c>
      <c r="AU103" s="154" t="s">
        <v>79</v>
      </c>
      <c r="AY103" s="17" t="s">
        <v>132</v>
      </c>
      <c r="BE103" s="155">
        <f>IF(N103="základní",J103,0)</f>
        <v>0</v>
      </c>
      <c r="BF103" s="155">
        <f>IF(N103="snížená",J103,0)</f>
        <v>0</v>
      </c>
      <c r="BG103" s="155">
        <f>IF(N103="zákl. přenesená",J103,0)</f>
        <v>0</v>
      </c>
      <c r="BH103" s="155">
        <f>IF(N103="sníž. přenesená",J103,0)</f>
        <v>0</v>
      </c>
      <c r="BI103" s="155">
        <f>IF(N103="nulová",J103,0)</f>
        <v>0</v>
      </c>
      <c r="BJ103" s="17" t="s">
        <v>77</v>
      </c>
      <c r="BK103" s="155">
        <f>ROUND(I103*H103,2)</f>
        <v>0</v>
      </c>
      <c r="BL103" s="17" t="s">
        <v>140</v>
      </c>
      <c r="BM103" s="154" t="s">
        <v>164</v>
      </c>
    </row>
    <row r="104" spans="1:65" s="13" customFormat="1" ht="11.25" x14ac:dyDescent="0.2">
      <c r="B104" s="156"/>
      <c r="D104" s="157" t="s">
        <v>142</v>
      </c>
      <c r="E104" s="158" t="s">
        <v>3</v>
      </c>
      <c r="F104" s="159" t="s">
        <v>165</v>
      </c>
      <c r="H104" s="160">
        <v>226.15600000000001</v>
      </c>
      <c r="I104" s="161"/>
      <c r="L104" s="156"/>
      <c r="M104" s="162"/>
      <c r="N104" s="163"/>
      <c r="O104" s="163"/>
      <c r="P104" s="163"/>
      <c r="Q104" s="163"/>
      <c r="R104" s="163"/>
      <c r="S104" s="163"/>
      <c r="T104" s="164"/>
      <c r="AT104" s="158" t="s">
        <v>142</v>
      </c>
      <c r="AU104" s="158" t="s">
        <v>79</v>
      </c>
      <c r="AV104" s="13" t="s">
        <v>79</v>
      </c>
      <c r="AW104" s="13" t="s">
        <v>31</v>
      </c>
      <c r="AX104" s="13" t="s">
        <v>70</v>
      </c>
      <c r="AY104" s="158" t="s">
        <v>132</v>
      </c>
    </row>
    <row r="105" spans="1:65" s="13" customFormat="1" ht="11.25" x14ac:dyDescent="0.2">
      <c r="B105" s="156"/>
      <c r="D105" s="157" t="s">
        <v>142</v>
      </c>
      <c r="E105" s="158" t="s">
        <v>3</v>
      </c>
      <c r="F105" s="159" t="s">
        <v>166</v>
      </c>
      <c r="H105" s="160">
        <v>241.32499999999999</v>
      </c>
      <c r="I105" s="161"/>
      <c r="L105" s="156"/>
      <c r="M105" s="162"/>
      <c r="N105" s="163"/>
      <c r="O105" s="163"/>
      <c r="P105" s="163"/>
      <c r="Q105" s="163"/>
      <c r="R105" s="163"/>
      <c r="S105" s="163"/>
      <c r="T105" s="164"/>
      <c r="AT105" s="158" t="s">
        <v>142</v>
      </c>
      <c r="AU105" s="158" t="s">
        <v>79</v>
      </c>
      <c r="AV105" s="13" t="s">
        <v>79</v>
      </c>
      <c r="AW105" s="13" t="s">
        <v>31</v>
      </c>
      <c r="AX105" s="13" t="s">
        <v>70</v>
      </c>
      <c r="AY105" s="158" t="s">
        <v>132</v>
      </c>
    </row>
    <row r="106" spans="1:65" s="13" customFormat="1" ht="11.25" x14ac:dyDescent="0.2">
      <c r="B106" s="156"/>
      <c r="D106" s="157" t="s">
        <v>142</v>
      </c>
      <c r="E106" s="158" t="s">
        <v>3</v>
      </c>
      <c r="F106" s="159" t="s">
        <v>167</v>
      </c>
      <c r="H106" s="160">
        <v>81.361000000000004</v>
      </c>
      <c r="I106" s="161"/>
      <c r="L106" s="156"/>
      <c r="M106" s="162"/>
      <c r="N106" s="163"/>
      <c r="O106" s="163"/>
      <c r="P106" s="163"/>
      <c r="Q106" s="163"/>
      <c r="R106" s="163"/>
      <c r="S106" s="163"/>
      <c r="T106" s="164"/>
      <c r="AT106" s="158" t="s">
        <v>142</v>
      </c>
      <c r="AU106" s="158" t="s">
        <v>79</v>
      </c>
      <c r="AV106" s="13" t="s">
        <v>79</v>
      </c>
      <c r="AW106" s="13" t="s">
        <v>31</v>
      </c>
      <c r="AX106" s="13" t="s">
        <v>70</v>
      </c>
      <c r="AY106" s="158" t="s">
        <v>132</v>
      </c>
    </row>
    <row r="107" spans="1:65" s="14" customFormat="1" ht="11.25" x14ac:dyDescent="0.2">
      <c r="B107" s="165"/>
      <c r="D107" s="157" t="s">
        <v>142</v>
      </c>
      <c r="E107" s="166" t="s">
        <v>3</v>
      </c>
      <c r="F107" s="167" t="s">
        <v>144</v>
      </c>
      <c r="H107" s="168">
        <v>548.84199999999998</v>
      </c>
      <c r="I107" s="169"/>
      <c r="L107" s="165"/>
      <c r="M107" s="170"/>
      <c r="N107" s="171"/>
      <c r="O107" s="171"/>
      <c r="P107" s="171"/>
      <c r="Q107" s="171"/>
      <c r="R107" s="171"/>
      <c r="S107" s="171"/>
      <c r="T107" s="172"/>
      <c r="AT107" s="166" t="s">
        <v>142</v>
      </c>
      <c r="AU107" s="166" t="s">
        <v>79</v>
      </c>
      <c r="AV107" s="14" t="s">
        <v>140</v>
      </c>
      <c r="AW107" s="14" t="s">
        <v>31</v>
      </c>
      <c r="AX107" s="14" t="s">
        <v>77</v>
      </c>
      <c r="AY107" s="166" t="s">
        <v>132</v>
      </c>
    </row>
    <row r="108" spans="1:65" s="2" customFormat="1" ht="37.9" customHeight="1" x14ac:dyDescent="0.2">
      <c r="A108" s="32"/>
      <c r="B108" s="142"/>
      <c r="C108" s="143" t="s">
        <v>168</v>
      </c>
      <c r="D108" s="143" t="s">
        <v>135</v>
      </c>
      <c r="E108" s="144" t="s">
        <v>169</v>
      </c>
      <c r="F108" s="145" t="s">
        <v>170</v>
      </c>
      <c r="G108" s="146" t="s">
        <v>158</v>
      </c>
      <c r="H108" s="147">
        <v>26</v>
      </c>
      <c r="I108" s="148"/>
      <c r="J108" s="149">
        <f>ROUND(I108*H108,2)</f>
        <v>0</v>
      </c>
      <c r="K108" s="145" t="s">
        <v>139</v>
      </c>
      <c r="L108" s="33"/>
      <c r="M108" s="150" t="s">
        <v>3</v>
      </c>
      <c r="N108" s="151" t="s">
        <v>41</v>
      </c>
      <c r="O108" s="53"/>
      <c r="P108" s="152">
        <f>O108*H108</f>
        <v>0</v>
      </c>
      <c r="Q108" s="152">
        <v>0</v>
      </c>
      <c r="R108" s="152">
        <f>Q108*H108</f>
        <v>0</v>
      </c>
      <c r="S108" s="152">
        <v>0</v>
      </c>
      <c r="T108" s="153">
        <f>S108*H108</f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54" t="s">
        <v>140</v>
      </c>
      <c r="AT108" s="154" t="s">
        <v>135</v>
      </c>
      <c r="AU108" s="154" t="s">
        <v>79</v>
      </c>
      <c r="AY108" s="17" t="s">
        <v>132</v>
      </c>
      <c r="BE108" s="155">
        <f>IF(N108="základní",J108,0)</f>
        <v>0</v>
      </c>
      <c r="BF108" s="155">
        <f>IF(N108="snížená",J108,0)</f>
        <v>0</v>
      </c>
      <c r="BG108" s="155">
        <f>IF(N108="zákl. přenesená",J108,0)</f>
        <v>0</v>
      </c>
      <c r="BH108" s="155">
        <f>IF(N108="sníž. přenesená",J108,0)</f>
        <v>0</v>
      </c>
      <c r="BI108" s="155">
        <f>IF(N108="nulová",J108,0)</f>
        <v>0</v>
      </c>
      <c r="BJ108" s="17" t="s">
        <v>77</v>
      </c>
      <c r="BK108" s="155">
        <f>ROUND(I108*H108,2)</f>
        <v>0</v>
      </c>
      <c r="BL108" s="17" t="s">
        <v>140</v>
      </c>
      <c r="BM108" s="154" t="s">
        <v>171</v>
      </c>
    </row>
    <row r="109" spans="1:65" s="13" customFormat="1" ht="11.25" x14ac:dyDescent="0.2">
      <c r="B109" s="156"/>
      <c r="D109" s="157" t="s">
        <v>142</v>
      </c>
      <c r="E109" s="158" t="s">
        <v>3</v>
      </c>
      <c r="F109" s="159" t="s">
        <v>172</v>
      </c>
      <c r="H109" s="160">
        <v>26</v>
      </c>
      <c r="I109" s="161"/>
      <c r="L109" s="156"/>
      <c r="M109" s="162"/>
      <c r="N109" s="163"/>
      <c r="O109" s="163"/>
      <c r="P109" s="163"/>
      <c r="Q109" s="163"/>
      <c r="R109" s="163"/>
      <c r="S109" s="163"/>
      <c r="T109" s="164"/>
      <c r="AT109" s="158" t="s">
        <v>142</v>
      </c>
      <c r="AU109" s="158" t="s">
        <v>79</v>
      </c>
      <c r="AV109" s="13" t="s">
        <v>79</v>
      </c>
      <c r="AW109" s="13" t="s">
        <v>31</v>
      </c>
      <c r="AX109" s="13" t="s">
        <v>70</v>
      </c>
      <c r="AY109" s="158" t="s">
        <v>132</v>
      </c>
    </row>
    <row r="110" spans="1:65" s="14" customFormat="1" ht="11.25" x14ac:dyDescent="0.2">
      <c r="B110" s="165"/>
      <c r="D110" s="157" t="s">
        <v>142</v>
      </c>
      <c r="E110" s="166" t="s">
        <v>3</v>
      </c>
      <c r="F110" s="167" t="s">
        <v>144</v>
      </c>
      <c r="H110" s="168">
        <v>26</v>
      </c>
      <c r="I110" s="169"/>
      <c r="L110" s="165"/>
      <c r="M110" s="170"/>
      <c r="N110" s="171"/>
      <c r="O110" s="171"/>
      <c r="P110" s="171"/>
      <c r="Q110" s="171"/>
      <c r="R110" s="171"/>
      <c r="S110" s="171"/>
      <c r="T110" s="172"/>
      <c r="AT110" s="166" t="s">
        <v>142</v>
      </c>
      <c r="AU110" s="166" t="s">
        <v>79</v>
      </c>
      <c r="AV110" s="14" t="s">
        <v>140</v>
      </c>
      <c r="AW110" s="14" t="s">
        <v>31</v>
      </c>
      <c r="AX110" s="14" t="s">
        <v>77</v>
      </c>
      <c r="AY110" s="166" t="s">
        <v>132</v>
      </c>
    </row>
    <row r="111" spans="1:65" s="2" customFormat="1" ht="37.9" customHeight="1" x14ac:dyDescent="0.2">
      <c r="A111" s="32"/>
      <c r="B111" s="142"/>
      <c r="C111" s="143" t="s">
        <v>173</v>
      </c>
      <c r="D111" s="143" t="s">
        <v>135</v>
      </c>
      <c r="E111" s="144" t="s">
        <v>174</v>
      </c>
      <c r="F111" s="145" t="s">
        <v>175</v>
      </c>
      <c r="G111" s="146" t="s">
        <v>163</v>
      </c>
      <c r="H111" s="147">
        <v>663.048</v>
      </c>
      <c r="I111" s="148"/>
      <c r="J111" s="149">
        <f>ROUND(I111*H111,2)</f>
        <v>0</v>
      </c>
      <c r="K111" s="145" t="s">
        <v>139</v>
      </c>
      <c r="L111" s="33"/>
      <c r="M111" s="150" t="s">
        <v>3</v>
      </c>
      <c r="N111" s="151" t="s">
        <v>41</v>
      </c>
      <c r="O111" s="53"/>
      <c r="P111" s="152">
        <f>O111*H111</f>
        <v>0</v>
      </c>
      <c r="Q111" s="152">
        <v>0</v>
      </c>
      <c r="R111" s="152">
        <f>Q111*H111</f>
        <v>0</v>
      </c>
      <c r="S111" s="152">
        <v>0</v>
      </c>
      <c r="T111" s="153">
        <f>S111*H111</f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54" t="s">
        <v>140</v>
      </c>
      <c r="AT111" s="154" t="s">
        <v>135</v>
      </c>
      <c r="AU111" s="154" t="s">
        <v>79</v>
      </c>
      <c r="AY111" s="17" t="s">
        <v>132</v>
      </c>
      <c r="BE111" s="155">
        <f>IF(N111="základní",J111,0)</f>
        <v>0</v>
      </c>
      <c r="BF111" s="155">
        <f>IF(N111="snížená",J111,0)</f>
        <v>0</v>
      </c>
      <c r="BG111" s="155">
        <f>IF(N111="zákl. přenesená",J111,0)</f>
        <v>0</v>
      </c>
      <c r="BH111" s="155">
        <f>IF(N111="sníž. přenesená",J111,0)</f>
        <v>0</v>
      </c>
      <c r="BI111" s="155">
        <f>IF(N111="nulová",J111,0)</f>
        <v>0</v>
      </c>
      <c r="BJ111" s="17" t="s">
        <v>77</v>
      </c>
      <c r="BK111" s="155">
        <f>ROUND(I111*H111,2)</f>
        <v>0</v>
      </c>
      <c r="BL111" s="17" t="s">
        <v>140</v>
      </c>
      <c r="BM111" s="154" t="s">
        <v>176</v>
      </c>
    </row>
    <row r="112" spans="1:65" s="13" customFormat="1" ht="11.25" x14ac:dyDescent="0.2">
      <c r="B112" s="156"/>
      <c r="D112" s="157" t="s">
        <v>142</v>
      </c>
      <c r="E112" s="158" t="s">
        <v>3</v>
      </c>
      <c r="F112" s="159" t="s">
        <v>177</v>
      </c>
      <c r="H112" s="160">
        <v>231.56800000000001</v>
      </c>
      <c r="I112" s="161"/>
      <c r="L112" s="156"/>
      <c r="M112" s="162"/>
      <c r="N112" s="163"/>
      <c r="O112" s="163"/>
      <c r="P112" s="163"/>
      <c r="Q112" s="163"/>
      <c r="R112" s="163"/>
      <c r="S112" s="163"/>
      <c r="T112" s="164"/>
      <c r="AT112" s="158" t="s">
        <v>142</v>
      </c>
      <c r="AU112" s="158" t="s">
        <v>79</v>
      </c>
      <c r="AV112" s="13" t="s">
        <v>79</v>
      </c>
      <c r="AW112" s="13" t="s">
        <v>31</v>
      </c>
      <c r="AX112" s="13" t="s">
        <v>70</v>
      </c>
      <c r="AY112" s="158" t="s">
        <v>132</v>
      </c>
    </row>
    <row r="113" spans="1:65" s="13" customFormat="1" ht="11.25" x14ac:dyDescent="0.2">
      <c r="B113" s="156"/>
      <c r="D113" s="157" t="s">
        <v>142</v>
      </c>
      <c r="E113" s="158" t="s">
        <v>3</v>
      </c>
      <c r="F113" s="159" t="s">
        <v>178</v>
      </c>
      <c r="H113" s="160">
        <v>250.887</v>
      </c>
      <c r="I113" s="161"/>
      <c r="L113" s="156"/>
      <c r="M113" s="162"/>
      <c r="N113" s="163"/>
      <c r="O113" s="163"/>
      <c r="P113" s="163"/>
      <c r="Q113" s="163"/>
      <c r="R113" s="163"/>
      <c r="S113" s="163"/>
      <c r="T113" s="164"/>
      <c r="AT113" s="158" t="s">
        <v>142</v>
      </c>
      <c r="AU113" s="158" t="s">
        <v>79</v>
      </c>
      <c r="AV113" s="13" t="s">
        <v>79</v>
      </c>
      <c r="AW113" s="13" t="s">
        <v>31</v>
      </c>
      <c r="AX113" s="13" t="s">
        <v>70</v>
      </c>
      <c r="AY113" s="158" t="s">
        <v>132</v>
      </c>
    </row>
    <row r="114" spans="1:65" s="13" customFormat="1" ht="11.25" x14ac:dyDescent="0.2">
      <c r="B114" s="156"/>
      <c r="D114" s="157" t="s">
        <v>142</v>
      </c>
      <c r="E114" s="158" t="s">
        <v>3</v>
      </c>
      <c r="F114" s="159" t="s">
        <v>179</v>
      </c>
      <c r="H114" s="160">
        <v>83.308000000000007</v>
      </c>
      <c r="I114" s="161"/>
      <c r="L114" s="156"/>
      <c r="M114" s="162"/>
      <c r="N114" s="163"/>
      <c r="O114" s="163"/>
      <c r="P114" s="163"/>
      <c r="Q114" s="163"/>
      <c r="R114" s="163"/>
      <c r="S114" s="163"/>
      <c r="T114" s="164"/>
      <c r="AT114" s="158" t="s">
        <v>142</v>
      </c>
      <c r="AU114" s="158" t="s">
        <v>79</v>
      </c>
      <c r="AV114" s="13" t="s">
        <v>79</v>
      </c>
      <c r="AW114" s="13" t="s">
        <v>31</v>
      </c>
      <c r="AX114" s="13" t="s">
        <v>70</v>
      </c>
      <c r="AY114" s="158" t="s">
        <v>132</v>
      </c>
    </row>
    <row r="115" spans="1:65" s="13" customFormat="1" ht="11.25" x14ac:dyDescent="0.2">
      <c r="B115" s="156"/>
      <c r="D115" s="157" t="s">
        <v>142</v>
      </c>
      <c r="E115" s="158" t="s">
        <v>3</v>
      </c>
      <c r="F115" s="159" t="s">
        <v>180</v>
      </c>
      <c r="H115" s="160">
        <v>38.465000000000003</v>
      </c>
      <c r="I115" s="161"/>
      <c r="L115" s="156"/>
      <c r="M115" s="162"/>
      <c r="N115" s="163"/>
      <c r="O115" s="163"/>
      <c r="P115" s="163"/>
      <c r="Q115" s="163"/>
      <c r="R115" s="163"/>
      <c r="S115" s="163"/>
      <c r="T115" s="164"/>
      <c r="AT115" s="158" t="s">
        <v>142</v>
      </c>
      <c r="AU115" s="158" t="s">
        <v>79</v>
      </c>
      <c r="AV115" s="13" t="s">
        <v>79</v>
      </c>
      <c r="AW115" s="13" t="s">
        <v>31</v>
      </c>
      <c r="AX115" s="13" t="s">
        <v>70</v>
      </c>
      <c r="AY115" s="158" t="s">
        <v>132</v>
      </c>
    </row>
    <row r="116" spans="1:65" s="13" customFormat="1" ht="11.25" x14ac:dyDescent="0.2">
      <c r="B116" s="156"/>
      <c r="D116" s="157" t="s">
        <v>142</v>
      </c>
      <c r="E116" s="158" t="s">
        <v>3</v>
      </c>
      <c r="F116" s="159" t="s">
        <v>181</v>
      </c>
      <c r="H116" s="160">
        <v>58.82</v>
      </c>
      <c r="I116" s="161"/>
      <c r="L116" s="156"/>
      <c r="M116" s="162"/>
      <c r="N116" s="163"/>
      <c r="O116" s="163"/>
      <c r="P116" s="163"/>
      <c r="Q116" s="163"/>
      <c r="R116" s="163"/>
      <c r="S116" s="163"/>
      <c r="T116" s="164"/>
      <c r="AT116" s="158" t="s">
        <v>142</v>
      </c>
      <c r="AU116" s="158" t="s">
        <v>79</v>
      </c>
      <c r="AV116" s="13" t="s">
        <v>79</v>
      </c>
      <c r="AW116" s="13" t="s">
        <v>31</v>
      </c>
      <c r="AX116" s="13" t="s">
        <v>70</v>
      </c>
      <c r="AY116" s="158" t="s">
        <v>132</v>
      </c>
    </row>
    <row r="117" spans="1:65" s="14" customFormat="1" ht="11.25" x14ac:dyDescent="0.2">
      <c r="B117" s="165"/>
      <c r="D117" s="157" t="s">
        <v>142</v>
      </c>
      <c r="E117" s="166" t="s">
        <v>3</v>
      </c>
      <c r="F117" s="167" t="s">
        <v>144</v>
      </c>
      <c r="H117" s="168">
        <v>663.048</v>
      </c>
      <c r="I117" s="169"/>
      <c r="L117" s="165"/>
      <c r="M117" s="170"/>
      <c r="N117" s="171"/>
      <c r="O117" s="171"/>
      <c r="P117" s="171"/>
      <c r="Q117" s="171"/>
      <c r="R117" s="171"/>
      <c r="S117" s="171"/>
      <c r="T117" s="172"/>
      <c r="AT117" s="166" t="s">
        <v>142</v>
      </c>
      <c r="AU117" s="166" t="s">
        <v>79</v>
      </c>
      <c r="AV117" s="14" t="s">
        <v>140</v>
      </c>
      <c r="AW117" s="14" t="s">
        <v>31</v>
      </c>
      <c r="AX117" s="14" t="s">
        <v>77</v>
      </c>
      <c r="AY117" s="166" t="s">
        <v>132</v>
      </c>
    </row>
    <row r="118" spans="1:65" s="2" customFormat="1" ht="16.5" customHeight="1" x14ac:dyDescent="0.2">
      <c r="A118" s="32"/>
      <c r="B118" s="142"/>
      <c r="C118" s="173" t="s">
        <v>182</v>
      </c>
      <c r="D118" s="173" t="s">
        <v>183</v>
      </c>
      <c r="E118" s="174" t="s">
        <v>184</v>
      </c>
      <c r="F118" s="175" t="s">
        <v>185</v>
      </c>
      <c r="G118" s="176" t="s">
        <v>186</v>
      </c>
      <c r="H118" s="177">
        <v>1127.1869999999999</v>
      </c>
      <c r="I118" s="178"/>
      <c r="J118" s="179">
        <f>ROUND(I118*H118,2)</f>
        <v>0</v>
      </c>
      <c r="K118" s="175" t="s">
        <v>139</v>
      </c>
      <c r="L118" s="180"/>
      <c r="M118" s="181" t="s">
        <v>3</v>
      </c>
      <c r="N118" s="182" t="s">
        <v>41</v>
      </c>
      <c r="O118" s="53"/>
      <c r="P118" s="152">
        <f>O118*H118</f>
        <v>0</v>
      </c>
      <c r="Q118" s="152">
        <v>1</v>
      </c>
      <c r="R118" s="152">
        <f>Q118*H118</f>
        <v>1127.1869999999999</v>
      </c>
      <c r="S118" s="152">
        <v>0</v>
      </c>
      <c r="T118" s="153">
        <f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54" t="s">
        <v>182</v>
      </c>
      <c r="AT118" s="154" t="s">
        <v>183</v>
      </c>
      <c r="AU118" s="154" t="s">
        <v>79</v>
      </c>
      <c r="AY118" s="17" t="s">
        <v>132</v>
      </c>
      <c r="BE118" s="155">
        <f>IF(N118="základní",J118,0)</f>
        <v>0</v>
      </c>
      <c r="BF118" s="155">
        <f>IF(N118="snížená",J118,0)</f>
        <v>0</v>
      </c>
      <c r="BG118" s="155">
        <f>IF(N118="zákl. přenesená",J118,0)</f>
        <v>0</v>
      </c>
      <c r="BH118" s="155">
        <f>IF(N118="sníž. přenesená",J118,0)</f>
        <v>0</v>
      </c>
      <c r="BI118" s="155">
        <f>IF(N118="nulová",J118,0)</f>
        <v>0</v>
      </c>
      <c r="BJ118" s="17" t="s">
        <v>77</v>
      </c>
      <c r="BK118" s="155">
        <f>ROUND(I118*H118,2)</f>
        <v>0</v>
      </c>
      <c r="BL118" s="17" t="s">
        <v>140</v>
      </c>
      <c r="BM118" s="154" t="s">
        <v>187</v>
      </c>
    </row>
    <row r="119" spans="1:65" s="13" customFormat="1" ht="11.25" x14ac:dyDescent="0.2">
      <c r="B119" s="156"/>
      <c r="D119" s="157" t="s">
        <v>142</v>
      </c>
      <c r="E119" s="158" t="s">
        <v>3</v>
      </c>
      <c r="F119" s="159" t="s">
        <v>188</v>
      </c>
      <c r="H119" s="160">
        <v>1027.1880000000001</v>
      </c>
      <c r="I119" s="161"/>
      <c r="L119" s="156"/>
      <c r="M119" s="162"/>
      <c r="N119" s="163"/>
      <c r="O119" s="163"/>
      <c r="P119" s="163"/>
      <c r="Q119" s="163"/>
      <c r="R119" s="163"/>
      <c r="S119" s="163"/>
      <c r="T119" s="164"/>
      <c r="AT119" s="158" t="s">
        <v>142</v>
      </c>
      <c r="AU119" s="158" t="s">
        <v>79</v>
      </c>
      <c r="AV119" s="13" t="s">
        <v>79</v>
      </c>
      <c r="AW119" s="13" t="s">
        <v>31</v>
      </c>
      <c r="AX119" s="13" t="s">
        <v>70</v>
      </c>
      <c r="AY119" s="158" t="s">
        <v>132</v>
      </c>
    </row>
    <row r="120" spans="1:65" s="13" customFormat="1" ht="11.25" x14ac:dyDescent="0.2">
      <c r="B120" s="156"/>
      <c r="D120" s="157" t="s">
        <v>142</v>
      </c>
      <c r="E120" s="158" t="s">
        <v>3</v>
      </c>
      <c r="F120" s="159" t="s">
        <v>189</v>
      </c>
      <c r="H120" s="160">
        <v>99.998999999999995</v>
      </c>
      <c r="I120" s="161"/>
      <c r="L120" s="156"/>
      <c r="M120" s="162"/>
      <c r="N120" s="163"/>
      <c r="O120" s="163"/>
      <c r="P120" s="163"/>
      <c r="Q120" s="163"/>
      <c r="R120" s="163"/>
      <c r="S120" s="163"/>
      <c r="T120" s="164"/>
      <c r="AT120" s="158" t="s">
        <v>142</v>
      </c>
      <c r="AU120" s="158" t="s">
        <v>79</v>
      </c>
      <c r="AV120" s="13" t="s">
        <v>79</v>
      </c>
      <c r="AW120" s="13" t="s">
        <v>31</v>
      </c>
      <c r="AX120" s="13" t="s">
        <v>70</v>
      </c>
      <c r="AY120" s="158" t="s">
        <v>132</v>
      </c>
    </row>
    <row r="121" spans="1:65" s="14" customFormat="1" ht="11.25" x14ac:dyDescent="0.2">
      <c r="B121" s="165"/>
      <c r="D121" s="157" t="s">
        <v>142</v>
      </c>
      <c r="E121" s="166" t="s">
        <v>3</v>
      </c>
      <c r="F121" s="167" t="s">
        <v>144</v>
      </c>
      <c r="H121" s="168">
        <v>1127.1869999999999</v>
      </c>
      <c r="I121" s="169"/>
      <c r="L121" s="165"/>
      <c r="M121" s="170"/>
      <c r="N121" s="171"/>
      <c r="O121" s="171"/>
      <c r="P121" s="171"/>
      <c r="Q121" s="171"/>
      <c r="R121" s="171"/>
      <c r="S121" s="171"/>
      <c r="T121" s="172"/>
      <c r="AT121" s="166" t="s">
        <v>142</v>
      </c>
      <c r="AU121" s="166" t="s">
        <v>79</v>
      </c>
      <c r="AV121" s="14" t="s">
        <v>140</v>
      </c>
      <c r="AW121" s="14" t="s">
        <v>31</v>
      </c>
      <c r="AX121" s="14" t="s">
        <v>77</v>
      </c>
      <c r="AY121" s="166" t="s">
        <v>132</v>
      </c>
    </row>
    <row r="122" spans="1:65" s="2" customFormat="1" ht="37.9" customHeight="1" x14ac:dyDescent="0.2">
      <c r="A122" s="32"/>
      <c r="B122" s="142"/>
      <c r="C122" s="143" t="s">
        <v>190</v>
      </c>
      <c r="D122" s="143" t="s">
        <v>135</v>
      </c>
      <c r="E122" s="144" t="s">
        <v>191</v>
      </c>
      <c r="F122" s="145" t="s">
        <v>192</v>
      </c>
      <c r="G122" s="146" t="s">
        <v>147</v>
      </c>
      <c r="H122" s="147">
        <v>0.38400000000000001</v>
      </c>
      <c r="I122" s="148"/>
      <c r="J122" s="149">
        <f>ROUND(I122*H122,2)</f>
        <v>0</v>
      </c>
      <c r="K122" s="145" t="s">
        <v>139</v>
      </c>
      <c r="L122" s="33"/>
      <c r="M122" s="150" t="s">
        <v>3</v>
      </c>
      <c r="N122" s="151" t="s">
        <v>41</v>
      </c>
      <c r="O122" s="53"/>
      <c r="P122" s="152">
        <f>O122*H122</f>
        <v>0</v>
      </c>
      <c r="Q122" s="152">
        <v>0</v>
      </c>
      <c r="R122" s="152">
        <f>Q122*H122</f>
        <v>0</v>
      </c>
      <c r="S122" s="152">
        <v>0</v>
      </c>
      <c r="T122" s="153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54" t="s">
        <v>140</v>
      </c>
      <c r="AT122" s="154" t="s">
        <v>135</v>
      </c>
      <c r="AU122" s="154" t="s">
        <v>79</v>
      </c>
      <c r="AY122" s="17" t="s">
        <v>132</v>
      </c>
      <c r="BE122" s="155">
        <f>IF(N122="základní",J122,0)</f>
        <v>0</v>
      </c>
      <c r="BF122" s="155">
        <f>IF(N122="snížená",J122,0)</f>
        <v>0</v>
      </c>
      <c r="BG122" s="155">
        <f>IF(N122="zákl. přenesená",J122,0)</f>
        <v>0</v>
      </c>
      <c r="BH122" s="155">
        <f>IF(N122="sníž. přenesená",J122,0)</f>
        <v>0</v>
      </c>
      <c r="BI122" s="155">
        <f>IF(N122="nulová",J122,0)</f>
        <v>0</v>
      </c>
      <c r="BJ122" s="17" t="s">
        <v>77</v>
      </c>
      <c r="BK122" s="155">
        <f>ROUND(I122*H122,2)</f>
        <v>0</v>
      </c>
      <c r="BL122" s="17" t="s">
        <v>140</v>
      </c>
      <c r="BM122" s="154" t="s">
        <v>193</v>
      </c>
    </row>
    <row r="123" spans="1:65" s="13" customFormat="1" ht="11.25" x14ac:dyDescent="0.2">
      <c r="B123" s="156"/>
      <c r="D123" s="157" t="s">
        <v>142</v>
      </c>
      <c r="E123" s="158" t="s">
        <v>3</v>
      </c>
      <c r="F123" s="159" t="s">
        <v>194</v>
      </c>
      <c r="H123" s="160">
        <v>0.14699999999999999</v>
      </c>
      <c r="I123" s="161"/>
      <c r="L123" s="156"/>
      <c r="M123" s="162"/>
      <c r="N123" s="163"/>
      <c r="O123" s="163"/>
      <c r="P123" s="163"/>
      <c r="Q123" s="163"/>
      <c r="R123" s="163"/>
      <c r="S123" s="163"/>
      <c r="T123" s="164"/>
      <c r="AT123" s="158" t="s">
        <v>142</v>
      </c>
      <c r="AU123" s="158" t="s">
        <v>79</v>
      </c>
      <c r="AV123" s="13" t="s">
        <v>79</v>
      </c>
      <c r="AW123" s="13" t="s">
        <v>31</v>
      </c>
      <c r="AX123" s="13" t="s">
        <v>70</v>
      </c>
      <c r="AY123" s="158" t="s">
        <v>132</v>
      </c>
    </row>
    <row r="124" spans="1:65" s="13" customFormat="1" ht="11.25" x14ac:dyDescent="0.2">
      <c r="B124" s="156"/>
      <c r="D124" s="157" t="s">
        <v>142</v>
      </c>
      <c r="E124" s="158" t="s">
        <v>3</v>
      </c>
      <c r="F124" s="159" t="s">
        <v>195</v>
      </c>
      <c r="H124" s="160">
        <v>0.17799999999999999</v>
      </c>
      <c r="I124" s="161"/>
      <c r="L124" s="156"/>
      <c r="M124" s="162"/>
      <c r="N124" s="163"/>
      <c r="O124" s="163"/>
      <c r="P124" s="163"/>
      <c r="Q124" s="163"/>
      <c r="R124" s="163"/>
      <c r="S124" s="163"/>
      <c r="T124" s="164"/>
      <c r="AT124" s="158" t="s">
        <v>142</v>
      </c>
      <c r="AU124" s="158" t="s">
        <v>79</v>
      </c>
      <c r="AV124" s="13" t="s">
        <v>79</v>
      </c>
      <c r="AW124" s="13" t="s">
        <v>31</v>
      </c>
      <c r="AX124" s="13" t="s">
        <v>70</v>
      </c>
      <c r="AY124" s="158" t="s">
        <v>132</v>
      </c>
    </row>
    <row r="125" spans="1:65" s="13" customFormat="1" ht="11.25" x14ac:dyDescent="0.2">
      <c r="B125" s="156"/>
      <c r="D125" s="157" t="s">
        <v>142</v>
      </c>
      <c r="E125" s="158" t="s">
        <v>3</v>
      </c>
      <c r="F125" s="159" t="s">
        <v>196</v>
      </c>
      <c r="H125" s="160">
        <v>5.8999999999999997E-2</v>
      </c>
      <c r="I125" s="161"/>
      <c r="L125" s="156"/>
      <c r="M125" s="162"/>
      <c r="N125" s="163"/>
      <c r="O125" s="163"/>
      <c r="P125" s="163"/>
      <c r="Q125" s="163"/>
      <c r="R125" s="163"/>
      <c r="S125" s="163"/>
      <c r="T125" s="164"/>
      <c r="AT125" s="158" t="s">
        <v>142</v>
      </c>
      <c r="AU125" s="158" t="s">
        <v>79</v>
      </c>
      <c r="AV125" s="13" t="s">
        <v>79</v>
      </c>
      <c r="AW125" s="13" t="s">
        <v>31</v>
      </c>
      <c r="AX125" s="13" t="s">
        <v>70</v>
      </c>
      <c r="AY125" s="158" t="s">
        <v>132</v>
      </c>
    </row>
    <row r="126" spans="1:65" s="14" customFormat="1" ht="11.25" x14ac:dyDescent="0.2">
      <c r="B126" s="165"/>
      <c r="D126" s="157" t="s">
        <v>142</v>
      </c>
      <c r="E126" s="166" t="s">
        <v>3</v>
      </c>
      <c r="F126" s="167" t="s">
        <v>144</v>
      </c>
      <c r="H126" s="168">
        <v>0.38400000000000001</v>
      </c>
      <c r="I126" s="169"/>
      <c r="L126" s="165"/>
      <c r="M126" s="170"/>
      <c r="N126" s="171"/>
      <c r="O126" s="171"/>
      <c r="P126" s="171"/>
      <c r="Q126" s="171"/>
      <c r="R126" s="171"/>
      <c r="S126" s="171"/>
      <c r="T126" s="172"/>
      <c r="AT126" s="166" t="s">
        <v>142</v>
      </c>
      <c r="AU126" s="166" t="s">
        <v>79</v>
      </c>
      <c r="AV126" s="14" t="s">
        <v>140</v>
      </c>
      <c r="AW126" s="14" t="s">
        <v>31</v>
      </c>
      <c r="AX126" s="14" t="s">
        <v>77</v>
      </c>
      <c r="AY126" s="166" t="s">
        <v>132</v>
      </c>
    </row>
    <row r="127" spans="1:65" s="2" customFormat="1" ht="16.5" customHeight="1" x14ac:dyDescent="0.2">
      <c r="A127" s="32"/>
      <c r="B127" s="142"/>
      <c r="C127" s="173" t="s">
        <v>197</v>
      </c>
      <c r="D127" s="173" t="s">
        <v>183</v>
      </c>
      <c r="E127" s="174" t="s">
        <v>198</v>
      </c>
      <c r="F127" s="175" t="s">
        <v>199</v>
      </c>
      <c r="G127" s="176" t="s">
        <v>158</v>
      </c>
      <c r="H127" s="177">
        <v>11</v>
      </c>
      <c r="I127" s="178"/>
      <c r="J127" s="179">
        <f>ROUND(I127*H127,2)</f>
        <v>0</v>
      </c>
      <c r="K127" s="175" t="s">
        <v>139</v>
      </c>
      <c r="L127" s="180"/>
      <c r="M127" s="181" t="s">
        <v>3</v>
      </c>
      <c r="N127" s="182" t="s">
        <v>41</v>
      </c>
      <c r="O127" s="53"/>
      <c r="P127" s="152">
        <f>O127*H127</f>
        <v>0</v>
      </c>
      <c r="Q127" s="152">
        <v>3.70425</v>
      </c>
      <c r="R127" s="152">
        <f>Q127*H127</f>
        <v>40.746749999999999</v>
      </c>
      <c r="S127" s="152">
        <v>0</v>
      </c>
      <c r="T127" s="153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54" t="s">
        <v>182</v>
      </c>
      <c r="AT127" s="154" t="s">
        <v>183</v>
      </c>
      <c r="AU127" s="154" t="s">
        <v>79</v>
      </c>
      <c r="AY127" s="17" t="s">
        <v>132</v>
      </c>
      <c r="BE127" s="155">
        <f>IF(N127="základní",J127,0)</f>
        <v>0</v>
      </c>
      <c r="BF127" s="155">
        <f>IF(N127="snížená",J127,0)</f>
        <v>0</v>
      </c>
      <c r="BG127" s="155">
        <f>IF(N127="zákl. přenesená",J127,0)</f>
        <v>0</v>
      </c>
      <c r="BH127" s="155">
        <f>IF(N127="sníž. přenesená",J127,0)</f>
        <v>0</v>
      </c>
      <c r="BI127" s="155">
        <f>IF(N127="nulová",J127,0)</f>
        <v>0</v>
      </c>
      <c r="BJ127" s="17" t="s">
        <v>77</v>
      </c>
      <c r="BK127" s="155">
        <f>ROUND(I127*H127,2)</f>
        <v>0</v>
      </c>
      <c r="BL127" s="17" t="s">
        <v>140</v>
      </c>
      <c r="BM127" s="154" t="s">
        <v>200</v>
      </c>
    </row>
    <row r="128" spans="1:65" s="13" customFormat="1" ht="11.25" x14ac:dyDescent="0.2">
      <c r="B128" s="156"/>
      <c r="D128" s="157" t="s">
        <v>142</v>
      </c>
      <c r="E128" s="158" t="s">
        <v>3</v>
      </c>
      <c r="F128" s="159" t="s">
        <v>201</v>
      </c>
      <c r="H128" s="160">
        <v>11</v>
      </c>
      <c r="I128" s="161"/>
      <c r="L128" s="156"/>
      <c r="M128" s="162"/>
      <c r="N128" s="163"/>
      <c r="O128" s="163"/>
      <c r="P128" s="163"/>
      <c r="Q128" s="163"/>
      <c r="R128" s="163"/>
      <c r="S128" s="163"/>
      <c r="T128" s="164"/>
      <c r="AT128" s="158" t="s">
        <v>142</v>
      </c>
      <c r="AU128" s="158" t="s">
        <v>79</v>
      </c>
      <c r="AV128" s="13" t="s">
        <v>79</v>
      </c>
      <c r="AW128" s="13" t="s">
        <v>31</v>
      </c>
      <c r="AX128" s="13" t="s">
        <v>70</v>
      </c>
      <c r="AY128" s="158" t="s">
        <v>132</v>
      </c>
    </row>
    <row r="129" spans="1:65" s="14" customFormat="1" ht="11.25" x14ac:dyDescent="0.2">
      <c r="B129" s="165"/>
      <c r="D129" s="157" t="s">
        <v>142</v>
      </c>
      <c r="E129" s="166" t="s">
        <v>3</v>
      </c>
      <c r="F129" s="167" t="s">
        <v>144</v>
      </c>
      <c r="H129" s="168">
        <v>11</v>
      </c>
      <c r="I129" s="169"/>
      <c r="L129" s="165"/>
      <c r="M129" s="170"/>
      <c r="N129" s="171"/>
      <c r="O129" s="171"/>
      <c r="P129" s="171"/>
      <c r="Q129" s="171"/>
      <c r="R129" s="171"/>
      <c r="S129" s="171"/>
      <c r="T129" s="172"/>
      <c r="AT129" s="166" t="s">
        <v>142</v>
      </c>
      <c r="AU129" s="166" t="s">
        <v>79</v>
      </c>
      <c r="AV129" s="14" t="s">
        <v>140</v>
      </c>
      <c r="AW129" s="14" t="s">
        <v>31</v>
      </c>
      <c r="AX129" s="14" t="s">
        <v>77</v>
      </c>
      <c r="AY129" s="166" t="s">
        <v>132</v>
      </c>
    </row>
    <row r="130" spans="1:65" s="2" customFormat="1" ht="24.2" customHeight="1" x14ac:dyDescent="0.2">
      <c r="A130" s="32"/>
      <c r="B130" s="142"/>
      <c r="C130" s="143" t="s">
        <v>202</v>
      </c>
      <c r="D130" s="143" t="s">
        <v>135</v>
      </c>
      <c r="E130" s="144" t="s">
        <v>203</v>
      </c>
      <c r="F130" s="145" t="s">
        <v>204</v>
      </c>
      <c r="G130" s="146" t="s">
        <v>158</v>
      </c>
      <c r="H130" s="147">
        <v>18</v>
      </c>
      <c r="I130" s="148"/>
      <c r="J130" s="149">
        <f>ROUND(I130*H130,2)</f>
        <v>0</v>
      </c>
      <c r="K130" s="145" t="s">
        <v>139</v>
      </c>
      <c r="L130" s="33"/>
      <c r="M130" s="150" t="s">
        <v>3</v>
      </c>
      <c r="N130" s="151" t="s">
        <v>41</v>
      </c>
      <c r="O130" s="53"/>
      <c r="P130" s="152">
        <f>O130*H130</f>
        <v>0</v>
      </c>
      <c r="Q130" s="152">
        <v>0</v>
      </c>
      <c r="R130" s="152">
        <f>Q130*H130</f>
        <v>0</v>
      </c>
      <c r="S130" s="152">
        <v>0</v>
      </c>
      <c r="T130" s="153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54" t="s">
        <v>140</v>
      </c>
      <c r="AT130" s="154" t="s">
        <v>135</v>
      </c>
      <c r="AU130" s="154" t="s">
        <v>79</v>
      </c>
      <c r="AY130" s="17" t="s">
        <v>132</v>
      </c>
      <c r="BE130" s="155">
        <f>IF(N130="základní",J130,0)</f>
        <v>0</v>
      </c>
      <c r="BF130" s="155">
        <f>IF(N130="snížená",J130,0)</f>
        <v>0</v>
      </c>
      <c r="BG130" s="155">
        <f>IF(N130="zákl. přenesená",J130,0)</f>
        <v>0</v>
      </c>
      <c r="BH130" s="155">
        <f>IF(N130="sníž. přenesená",J130,0)</f>
        <v>0</v>
      </c>
      <c r="BI130" s="155">
        <f>IF(N130="nulová",J130,0)</f>
        <v>0</v>
      </c>
      <c r="BJ130" s="17" t="s">
        <v>77</v>
      </c>
      <c r="BK130" s="155">
        <f>ROUND(I130*H130,2)</f>
        <v>0</v>
      </c>
      <c r="BL130" s="17" t="s">
        <v>140</v>
      </c>
      <c r="BM130" s="154" t="s">
        <v>205</v>
      </c>
    </row>
    <row r="131" spans="1:65" s="13" customFormat="1" ht="11.25" x14ac:dyDescent="0.2">
      <c r="B131" s="156"/>
      <c r="D131" s="157" t="s">
        <v>142</v>
      </c>
      <c r="E131" s="158" t="s">
        <v>3</v>
      </c>
      <c r="F131" s="159" t="s">
        <v>206</v>
      </c>
      <c r="H131" s="160">
        <v>18</v>
      </c>
      <c r="I131" s="161"/>
      <c r="L131" s="156"/>
      <c r="M131" s="162"/>
      <c r="N131" s="163"/>
      <c r="O131" s="163"/>
      <c r="P131" s="163"/>
      <c r="Q131" s="163"/>
      <c r="R131" s="163"/>
      <c r="S131" s="163"/>
      <c r="T131" s="164"/>
      <c r="AT131" s="158" t="s">
        <v>142</v>
      </c>
      <c r="AU131" s="158" t="s">
        <v>79</v>
      </c>
      <c r="AV131" s="13" t="s">
        <v>79</v>
      </c>
      <c r="AW131" s="13" t="s">
        <v>31</v>
      </c>
      <c r="AX131" s="13" t="s">
        <v>70</v>
      </c>
      <c r="AY131" s="158" t="s">
        <v>132</v>
      </c>
    </row>
    <row r="132" spans="1:65" s="14" customFormat="1" ht="11.25" x14ac:dyDescent="0.2">
      <c r="B132" s="165"/>
      <c r="D132" s="157" t="s">
        <v>142</v>
      </c>
      <c r="E132" s="166" t="s">
        <v>3</v>
      </c>
      <c r="F132" s="167" t="s">
        <v>144</v>
      </c>
      <c r="H132" s="168">
        <v>18</v>
      </c>
      <c r="I132" s="169"/>
      <c r="L132" s="165"/>
      <c r="M132" s="170"/>
      <c r="N132" s="171"/>
      <c r="O132" s="171"/>
      <c r="P132" s="171"/>
      <c r="Q132" s="171"/>
      <c r="R132" s="171"/>
      <c r="S132" s="171"/>
      <c r="T132" s="172"/>
      <c r="AT132" s="166" t="s">
        <v>142</v>
      </c>
      <c r="AU132" s="166" t="s">
        <v>79</v>
      </c>
      <c r="AV132" s="14" t="s">
        <v>140</v>
      </c>
      <c r="AW132" s="14" t="s">
        <v>31</v>
      </c>
      <c r="AX132" s="14" t="s">
        <v>77</v>
      </c>
      <c r="AY132" s="166" t="s">
        <v>132</v>
      </c>
    </row>
    <row r="133" spans="1:65" s="2" customFormat="1" ht="16.5" customHeight="1" x14ac:dyDescent="0.2">
      <c r="A133" s="32"/>
      <c r="B133" s="142"/>
      <c r="C133" s="173" t="s">
        <v>207</v>
      </c>
      <c r="D133" s="173" t="s">
        <v>183</v>
      </c>
      <c r="E133" s="174" t="s">
        <v>208</v>
      </c>
      <c r="F133" s="175" t="s">
        <v>209</v>
      </c>
      <c r="G133" s="176" t="s">
        <v>158</v>
      </c>
      <c r="H133" s="177">
        <v>2272</v>
      </c>
      <c r="I133" s="178"/>
      <c r="J133" s="179">
        <f>ROUND(I133*H133,2)</f>
        <v>0</v>
      </c>
      <c r="K133" s="175" t="s">
        <v>139</v>
      </c>
      <c r="L133" s="180"/>
      <c r="M133" s="181" t="s">
        <v>3</v>
      </c>
      <c r="N133" s="182" t="s">
        <v>41</v>
      </c>
      <c r="O133" s="53"/>
      <c r="P133" s="152">
        <f>O133*H133</f>
        <v>0</v>
      </c>
      <c r="Q133" s="152">
        <v>1.23E-3</v>
      </c>
      <c r="R133" s="152">
        <f>Q133*H133</f>
        <v>2.7945600000000002</v>
      </c>
      <c r="S133" s="152">
        <v>0</v>
      </c>
      <c r="T133" s="153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54" t="s">
        <v>182</v>
      </c>
      <c r="AT133" s="154" t="s">
        <v>183</v>
      </c>
      <c r="AU133" s="154" t="s">
        <v>79</v>
      </c>
      <c r="AY133" s="17" t="s">
        <v>132</v>
      </c>
      <c r="BE133" s="155">
        <f>IF(N133="základní",J133,0)</f>
        <v>0</v>
      </c>
      <c r="BF133" s="155">
        <f>IF(N133="snížená",J133,0)</f>
        <v>0</v>
      </c>
      <c r="BG133" s="155">
        <f>IF(N133="zákl. přenesená",J133,0)</f>
        <v>0</v>
      </c>
      <c r="BH133" s="155">
        <f>IF(N133="sníž. přenesená",J133,0)</f>
        <v>0</v>
      </c>
      <c r="BI133" s="155">
        <f>IF(N133="nulová",J133,0)</f>
        <v>0</v>
      </c>
      <c r="BJ133" s="17" t="s">
        <v>77</v>
      </c>
      <c r="BK133" s="155">
        <f>ROUND(I133*H133,2)</f>
        <v>0</v>
      </c>
      <c r="BL133" s="17" t="s">
        <v>140</v>
      </c>
      <c r="BM133" s="154" t="s">
        <v>210</v>
      </c>
    </row>
    <row r="134" spans="1:65" s="13" customFormat="1" ht="11.25" x14ac:dyDescent="0.2">
      <c r="B134" s="156"/>
      <c r="D134" s="157" t="s">
        <v>142</v>
      </c>
      <c r="E134" s="158" t="s">
        <v>3</v>
      </c>
      <c r="F134" s="159" t="s">
        <v>211</v>
      </c>
      <c r="H134" s="160">
        <v>2272</v>
      </c>
      <c r="I134" s="161"/>
      <c r="L134" s="156"/>
      <c r="M134" s="162"/>
      <c r="N134" s="163"/>
      <c r="O134" s="163"/>
      <c r="P134" s="163"/>
      <c r="Q134" s="163"/>
      <c r="R134" s="163"/>
      <c r="S134" s="163"/>
      <c r="T134" s="164"/>
      <c r="AT134" s="158" t="s">
        <v>142</v>
      </c>
      <c r="AU134" s="158" t="s">
        <v>79</v>
      </c>
      <c r="AV134" s="13" t="s">
        <v>79</v>
      </c>
      <c r="AW134" s="13" t="s">
        <v>31</v>
      </c>
      <c r="AX134" s="13" t="s">
        <v>70</v>
      </c>
      <c r="AY134" s="158" t="s">
        <v>132</v>
      </c>
    </row>
    <row r="135" spans="1:65" s="14" customFormat="1" ht="11.25" x14ac:dyDescent="0.2">
      <c r="B135" s="165"/>
      <c r="D135" s="157" t="s">
        <v>142</v>
      </c>
      <c r="E135" s="166" t="s">
        <v>3</v>
      </c>
      <c r="F135" s="167" t="s">
        <v>144</v>
      </c>
      <c r="H135" s="168">
        <v>2272</v>
      </c>
      <c r="I135" s="169"/>
      <c r="L135" s="165"/>
      <c r="M135" s="170"/>
      <c r="N135" s="171"/>
      <c r="O135" s="171"/>
      <c r="P135" s="171"/>
      <c r="Q135" s="171"/>
      <c r="R135" s="171"/>
      <c r="S135" s="171"/>
      <c r="T135" s="172"/>
      <c r="AT135" s="166" t="s">
        <v>142</v>
      </c>
      <c r="AU135" s="166" t="s">
        <v>79</v>
      </c>
      <c r="AV135" s="14" t="s">
        <v>140</v>
      </c>
      <c r="AW135" s="14" t="s">
        <v>31</v>
      </c>
      <c r="AX135" s="14" t="s">
        <v>77</v>
      </c>
      <c r="AY135" s="166" t="s">
        <v>132</v>
      </c>
    </row>
    <row r="136" spans="1:65" s="2" customFormat="1" ht="16.5" customHeight="1" x14ac:dyDescent="0.2">
      <c r="A136" s="32"/>
      <c r="B136" s="142"/>
      <c r="C136" s="173" t="s">
        <v>212</v>
      </c>
      <c r="D136" s="173" t="s">
        <v>183</v>
      </c>
      <c r="E136" s="174" t="s">
        <v>213</v>
      </c>
      <c r="F136" s="175" t="s">
        <v>214</v>
      </c>
      <c r="G136" s="176" t="s">
        <v>158</v>
      </c>
      <c r="H136" s="177">
        <v>20</v>
      </c>
      <c r="I136" s="178"/>
      <c r="J136" s="179">
        <f>ROUND(I136*H136,2)</f>
        <v>0</v>
      </c>
      <c r="K136" s="175" t="s">
        <v>139</v>
      </c>
      <c r="L136" s="180"/>
      <c r="M136" s="181" t="s">
        <v>3</v>
      </c>
      <c r="N136" s="182" t="s">
        <v>41</v>
      </c>
      <c r="O136" s="53"/>
      <c r="P136" s="152">
        <f>O136*H136</f>
        <v>0</v>
      </c>
      <c r="Q136" s="152">
        <v>1.23E-3</v>
      </c>
      <c r="R136" s="152">
        <f>Q136*H136</f>
        <v>2.46E-2</v>
      </c>
      <c r="S136" s="152">
        <v>0</v>
      </c>
      <c r="T136" s="153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54" t="s">
        <v>182</v>
      </c>
      <c r="AT136" s="154" t="s">
        <v>183</v>
      </c>
      <c r="AU136" s="154" t="s">
        <v>79</v>
      </c>
      <c r="AY136" s="17" t="s">
        <v>132</v>
      </c>
      <c r="BE136" s="155">
        <f>IF(N136="základní",J136,0)</f>
        <v>0</v>
      </c>
      <c r="BF136" s="155">
        <f>IF(N136="snížená",J136,0)</f>
        <v>0</v>
      </c>
      <c r="BG136" s="155">
        <f>IF(N136="zákl. přenesená",J136,0)</f>
        <v>0</v>
      </c>
      <c r="BH136" s="155">
        <f>IF(N136="sníž. přenesená",J136,0)</f>
        <v>0</v>
      </c>
      <c r="BI136" s="155">
        <f>IF(N136="nulová",J136,0)</f>
        <v>0</v>
      </c>
      <c r="BJ136" s="17" t="s">
        <v>77</v>
      </c>
      <c r="BK136" s="155">
        <f>ROUND(I136*H136,2)</f>
        <v>0</v>
      </c>
      <c r="BL136" s="17" t="s">
        <v>140</v>
      </c>
      <c r="BM136" s="154" t="s">
        <v>215</v>
      </c>
    </row>
    <row r="137" spans="1:65" s="13" customFormat="1" ht="11.25" x14ac:dyDescent="0.2">
      <c r="B137" s="156"/>
      <c r="D137" s="157" t="s">
        <v>142</v>
      </c>
      <c r="E137" s="158" t="s">
        <v>3</v>
      </c>
      <c r="F137" s="159" t="s">
        <v>216</v>
      </c>
      <c r="H137" s="160">
        <v>20</v>
      </c>
      <c r="I137" s="161"/>
      <c r="L137" s="156"/>
      <c r="M137" s="162"/>
      <c r="N137" s="163"/>
      <c r="O137" s="163"/>
      <c r="P137" s="163"/>
      <c r="Q137" s="163"/>
      <c r="R137" s="163"/>
      <c r="S137" s="163"/>
      <c r="T137" s="164"/>
      <c r="AT137" s="158" t="s">
        <v>142</v>
      </c>
      <c r="AU137" s="158" t="s">
        <v>79</v>
      </c>
      <c r="AV137" s="13" t="s">
        <v>79</v>
      </c>
      <c r="AW137" s="13" t="s">
        <v>31</v>
      </c>
      <c r="AX137" s="13" t="s">
        <v>70</v>
      </c>
      <c r="AY137" s="158" t="s">
        <v>132</v>
      </c>
    </row>
    <row r="138" spans="1:65" s="14" customFormat="1" ht="11.25" x14ac:dyDescent="0.2">
      <c r="B138" s="165"/>
      <c r="D138" s="157" t="s">
        <v>142</v>
      </c>
      <c r="E138" s="166" t="s">
        <v>3</v>
      </c>
      <c r="F138" s="167" t="s">
        <v>144</v>
      </c>
      <c r="H138" s="168">
        <v>20</v>
      </c>
      <c r="I138" s="169"/>
      <c r="L138" s="165"/>
      <c r="M138" s="170"/>
      <c r="N138" s="171"/>
      <c r="O138" s="171"/>
      <c r="P138" s="171"/>
      <c r="Q138" s="171"/>
      <c r="R138" s="171"/>
      <c r="S138" s="171"/>
      <c r="T138" s="172"/>
      <c r="AT138" s="166" t="s">
        <v>142</v>
      </c>
      <c r="AU138" s="166" t="s">
        <v>79</v>
      </c>
      <c r="AV138" s="14" t="s">
        <v>140</v>
      </c>
      <c r="AW138" s="14" t="s">
        <v>31</v>
      </c>
      <c r="AX138" s="14" t="s">
        <v>77</v>
      </c>
      <c r="AY138" s="166" t="s">
        <v>132</v>
      </c>
    </row>
    <row r="139" spans="1:65" s="2" customFormat="1" ht="16.5" customHeight="1" x14ac:dyDescent="0.2">
      <c r="A139" s="32"/>
      <c r="B139" s="142"/>
      <c r="C139" s="173" t="s">
        <v>217</v>
      </c>
      <c r="D139" s="173" t="s">
        <v>183</v>
      </c>
      <c r="E139" s="174" t="s">
        <v>218</v>
      </c>
      <c r="F139" s="175" t="s">
        <v>219</v>
      </c>
      <c r="G139" s="176" t="s">
        <v>158</v>
      </c>
      <c r="H139" s="177">
        <v>1146</v>
      </c>
      <c r="I139" s="178"/>
      <c r="J139" s="179">
        <f>ROUND(I139*H139,2)</f>
        <v>0</v>
      </c>
      <c r="K139" s="175" t="s">
        <v>139</v>
      </c>
      <c r="L139" s="180"/>
      <c r="M139" s="181" t="s">
        <v>3</v>
      </c>
      <c r="N139" s="182" t="s">
        <v>41</v>
      </c>
      <c r="O139" s="53"/>
      <c r="P139" s="152">
        <f>O139*H139</f>
        <v>0</v>
      </c>
      <c r="Q139" s="152">
        <v>1.8000000000000001E-4</v>
      </c>
      <c r="R139" s="152">
        <f>Q139*H139</f>
        <v>0.20628000000000002</v>
      </c>
      <c r="S139" s="152">
        <v>0</v>
      </c>
      <c r="T139" s="153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54" t="s">
        <v>182</v>
      </c>
      <c r="AT139" s="154" t="s">
        <v>183</v>
      </c>
      <c r="AU139" s="154" t="s">
        <v>79</v>
      </c>
      <c r="AY139" s="17" t="s">
        <v>132</v>
      </c>
      <c r="BE139" s="155">
        <f>IF(N139="základní",J139,0)</f>
        <v>0</v>
      </c>
      <c r="BF139" s="155">
        <f>IF(N139="snížená",J139,0)</f>
        <v>0</v>
      </c>
      <c r="BG139" s="155">
        <f>IF(N139="zákl. přenesená",J139,0)</f>
        <v>0</v>
      </c>
      <c r="BH139" s="155">
        <f>IF(N139="sníž. přenesená",J139,0)</f>
        <v>0</v>
      </c>
      <c r="BI139" s="155">
        <f>IF(N139="nulová",J139,0)</f>
        <v>0</v>
      </c>
      <c r="BJ139" s="17" t="s">
        <v>77</v>
      </c>
      <c r="BK139" s="155">
        <f>ROUND(I139*H139,2)</f>
        <v>0</v>
      </c>
      <c r="BL139" s="17" t="s">
        <v>140</v>
      </c>
      <c r="BM139" s="154" t="s">
        <v>220</v>
      </c>
    </row>
    <row r="140" spans="1:65" s="13" customFormat="1" ht="11.25" x14ac:dyDescent="0.2">
      <c r="B140" s="156"/>
      <c r="D140" s="157" t="s">
        <v>142</v>
      </c>
      <c r="E140" s="158" t="s">
        <v>3</v>
      </c>
      <c r="F140" s="159" t="s">
        <v>221</v>
      </c>
      <c r="H140" s="160">
        <v>1146</v>
      </c>
      <c r="I140" s="161"/>
      <c r="L140" s="156"/>
      <c r="M140" s="162"/>
      <c r="N140" s="163"/>
      <c r="O140" s="163"/>
      <c r="P140" s="163"/>
      <c r="Q140" s="163"/>
      <c r="R140" s="163"/>
      <c r="S140" s="163"/>
      <c r="T140" s="164"/>
      <c r="AT140" s="158" t="s">
        <v>142</v>
      </c>
      <c r="AU140" s="158" t="s">
        <v>79</v>
      </c>
      <c r="AV140" s="13" t="s">
        <v>79</v>
      </c>
      <c r="AW140" s="13" t="s">
        <v>31</v>
      </c>
      <c r="AX140" s="13" t="s">
        <v>70</v>
      </c>
      <c r="AY140" s="158" t="s">
        <v>132</v>
      </c>
    </row>
    <row r="141" spans="1:65" s="14" customFormat="1" ht="11.25" x14ac:dyDescent="0.2">
      <c r="B141" s="165"/>
      <c r="D141" s="157" t="s">
        <v>142</v>
      </c>
      <c r="E141" s="166" t="s">
        <v>3</v>
      </c>
      <c r="F141" s="167" t="s">
        <v>144</v>
      </c>
      <c r="H141" s="168">
        <v>1146</v>
      </c>
      <c r="I141" s="169"/>
      <c r="L141" s="165"/>
      <c r="M141" s="170"/>
      <c r="N141" s="171"/>
      <c r="O141" s="171"/>
      <c r="P141" s="171"/>
      <c r="Q141" s="171"/>
      <c r="R141" s="171"/>
      <c r="S141" s="171"/>
      <c r="T141" s="172"/>
      <c r="AT141" s="166" t="s">
        <v>142</v>
      </c>
      <c r="AU141" s="166" t="s">
        <v>79</v>
      </c>
      <c r="AV141" s="14" t="s">
        <v>140</v>
      </c>
      <c r="AW141" s="14" t="s">
        <v>31</v>
      </c>
      <c r="AX141" s="14" t="s">
        <v>77</v>
      </c>
      <c r="AY141" s="166" t="s">
        <v>132</v>
      </c>
    </row>
    <row r="142" spans="1:65" s="2" customFormat="1" ht="37.9" customHeight="1" x14ac:dyDescent="0.2">
      <c r="A142" s="32"/>
      <c r="B142" s="142"/>
      <c r="C142" s="143" t="s">
        <v>9</v>
      </c>
      <c r="D142" s="143" t="s">
        <v>135</v>
      </c>
      <c r="E142" s="144" t="s">
        <v>222</v>
      </c>
      <c r="F142" s="145" t="s">
        <v>223</v>
      </c>
      <c r="G142" s="146" t="s">
        <v>224</v>
      </c>
      <c r="H142" s="147">
        <v>4</v>
      </c>
      <c r="I142" s="148"/>
      <c r="J142" s="149">
        <f>ROUND(I142*H142,2)</f>
        <v>0</v>
      </c>
      <c r="K142" s="145" t="s">
        <v>139</v>
      </c>
      <c r="L142" s="33"/>
      <c r="M142" s="150" t="s">
        <v>3</v>
      </c>
      <c r="N142" s="151" t="s">
        <v>41</v>
      </c>
      <c r="O142" s="53"/>
      <c r="P142" s="152">
        <f>O142*H142</f>
        <v>0</v>
      </c>
      <c r="Q142" s="152">
        <v>0</v>
      </c>
      <c r="R142" s="152">
        <f>Q142*H142</f>
        <v>0</v>
      </c>
      <c r="S142" s="152">
        <v>0</v>
      </c>
      <c r="T142" s="153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54" t="s">
        <v>140</v>
      </c>
      <c r="AT142" s="154" t="s">
        <v>135</v>
      </c>
      <c r="AU142" s="154" t="s">
        <v>79</v>
      </c>
      <c r="AY142" s="17" t="s">
        <v>132</v>
      </c>
      <c r="BE142" s="155">
        <f>IF(N142="základní",J142,0)</f>
        <v>0</v>
      </c>
      <c r="BF142" s="155">
        <f>IF(N142="snížená",J142,0)</f>
        <v>0</v>
      </c>
      <c r="BG142" s="155">
        <f>IF(N142="zákl. přenesená",J142,0)</f>
        <v>0</v>
      </c>
      <c r="BH142" s="155">
        <f>IF(N142="sníž. přenesená",J142,0)</f>
        <v>0</v>
      </c>
      <c r="BI142" s="155">
        <f>IF(N142="nulová",J142,0)</f>
        <v>0</v>
      </c>
      <c r="BJ142" s="17" t="s">
        <v>77</v>
      </c>
      <c r="BK142" s="155">
        <f>ROUND(I142*H142,2)</f>
        <v>0</v>
      </c>
      <c r="BL142" s="17" t="s">
        <v>140</v>
      </c>
      <c r="BM142" s="154" t="s">
        <v>225</v>
      </c>
    </row>
    <row r="143" spans="1:65" s="2" customFormat="1" ht="16.5" customHeight="1" x14ac:dyDescent="0.2">
      <c r="A143" s="32"/>
      <c r="B143" s="142"/>
      <c r="C143" s="173" t="s">
        <v>226</v>
      </c>
      <c r="D143" s="173" t="s">
        <v>183</v>
      </c>
      <c r="E143" s="174" t="s">
        <v>227</v>
      </c>
      <c r="F143" s="175" t="s">
        <v>228</v>
      </c>
      <c r="G143" s="176" t="s">
        <v>158</v>
      </c>
      <c r="H143" s="177">
        <v>2</v>
      </c>
      <c r="I143" s="178"/>
      <c r="J143" s="179">
        <f>ROUND(I143*H143,2)</f>
        <v>0</v>
      </c>
      <c r="K143" s="175" t="s">
        <v>139</v>
      </c>
      <c r="L143" s="180"/>
      <c r="M143" s="181" t="s">
        <v>3</v>
      </c>
      <c r="N143" s="182" t="s">
        <v>41</v>
      </c>
      <c r="O143" s="53"/>
      <c r="P143" s="152">
        <f>O143*H143</f>
        <v>0</v>
      </c>
      <c r="Q143" s="152">
        <v>0.2195</v>
      </c>
      <c r="R143" s="152">
        <f>Q143*H143</f>
        <v>0.439</v>
      </c>
      <c r="S143" s="152">
        <v>0</v>
      </c>
      <c r="T143" s="153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54" t="s">
        <v>182</v>
      </c>
      <c r="AT143" s="154" t="s">
        <v>183</v>
      </c>
      <c r="AU143" s="154" t="s">
        <v>79</v>
      </c>
      <c r="AY143" s="17" t="s">
        <v>132</v>
      </c>
      <c r="BE143" s="155">
        <f>IF(N143="základní",J143,0)</f>
        <v>0</v>
      </c>
      <c r="BF143" s="155">
        <f>IF(N143="snížená",J143,0)</f>
        <v>0</v>
      </c>
      <c r="BG143" s="155">
        <f>IF(N143="zákl. přenesená",J143,0)</f>
        <v>0</v>
      </c>
      <c r="BH143" s="155">
        <f>IF(N143="sníž. přenesená",J143,0)</f>
        <v>0</v>
      </c>
      <c r="BI143" s="155">
        <f>IF(N143="nulová",J143,0)</f>
        <v>0</v>
      </c>
      <c r="BJ143" s="17" t="s">
        <v>77</v>
      </c>
      <c r="BK143" s="155">
        <f>ROUND(I143*H143,2)</f>
        <v>0</v>
      </c>
      <c r="BL143" s="17" t="s">
        <v>140</v>
      </c>
      <c r="BM143" s="154" t="s">
        <v>229</v>
      </c>
    </row>
    <row r="144" spans="1:65" s="2" customFormat="1" ht="37.9" customHeight="1" x14ac:dyDescent="0.2">
      <c r="A144" s="32"/>
      <c r="B144" s="142"/>
      <c r="C144" s="143" t="s">
        <v>230</v>
      </c>
      <c r="D144" s="143" t="s">
        <v>135</v>
      </c>
      <c r="E144" s="144" t="s">
        <v>231</v>
      </c>
      <c r="F144" s="145" t="s">
        <v>232</v>
      </c>
      <c r="G144" s="146" t="s">
        <v>224</v>
      </c>
      <c r="H144" s="147">
        <v>6</v>
      </c>
      <c r="I144" s="148"/>
      <c r="J144" s="149">
        <f>ROUND(I144*H144,2)</f>
        <v>0</v>
      </c>
      <c r="K144" s="145" t="s">
        <v>139</v>
      </c>
      <c r="L144" s="33"/>
      <c r="M144" s="150" t="s">
        <v>3</v>
      </c>
      <c r="N144" s="151" t="s">
        <v>41</v>
      </c>
      <c r="O144" s="53"/>
      <c r="P144" s="152">
        <f>O144*H144</f>
        <v>0</v>
      </c>
      <c r="Q144" s="152">
        <v>0</v>
      </c>
      <c r="R144" s="152">
        <f>Q144*H144</f>
        <v>0</v>
      </c>
      <c r="S144" s="152">
        <v>0</v>
      </c>
      <c r="T144" s="153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54" t="s">
        <v>140</v>
      </c>
      <c r="AT144" s="154" t="s">
        <v>135</v>
      </c>
      <c r="AU144" s="154" t="s">
        <v>79</v>
      </c>
      <c r="AY144" s="17" t="s">
        <v>132</v>
      </c>
      <c r="BE144" s="155">
        <f>IF(N144="základní",J144,0)</f>
        <v>0</v>
      </c>
      <c r="BF144" s="155">
        <f>IF(N144="snížená",J144,0)</f>
        <v>0</v>
      </c>
      <c r="BG144" s="155">
        <f>IF(N144="zákl. přenesená",J144,0)</f>
        <v>0</v>
      </c>
      <c r="BH144" s="155">
        <f>IF(N144="sníž. přenesená",J144,0)</f>
        <v>0</v>
      </c>
      <c r="BI144" s="155">
        <f>IF(N144="nulová",J144,0)</f>
        <v>0</v>
      </c>
      <c r="BJ144" s="17" t="s">
        <v>77</v>
      </c>
      <c r="BK144" s="155">
        <f>ROUND(I144*H144,2)</f>
        <v>0</v>
      </c>
      <c r="BL144" s="17" t="s">
        <v>140</v>
      </c>
      <c r="BM144" s="154" t="s">
        <v>233</v>
      </c>
    </row>
    <row r="145" spans="1:65" s="13" customFormat="1" ht="11.25" x14ac:dyDescent="0.2">
      <c r="B145" s="156"/>
      <c r="D145" s="157" t="s">
        <v>142</v>
      </c>
      <c r="E145" s="158" t="s">
        <v>3</v>
      </c>
      <c r="F145" s="159" t="s">
        <v>234</v>
      </c>
      <c r="H145" s="160">
        <v>2</v>
      </c>
      <c r="I145" s="161"/>
      <c r="L145" s="156"/>
      <c r="M145" s="162"/>
      <c r="N145" s="163"/>
      <c r="O145" s="163"/>
      <c r="P145" s="163"/>
      <c r="Q145" s="163"/>
      <c r="R145" s="163"/>
      <c r="S145" s="163"/>
      <c r="T145" s="164"/>
      <c r="AT145" s="158" t="s">
        <v>142</v>
      </c>
      <c r="AU145" s="158" t="s">
        <v>79</v>
      </c>
      <c r="AV145" s="13" t="s">
        <v>79</v>
      </c>
      <c r="AW145" s="13" t="s">
        <v>31</v>
      </c>
      <c r="AX145" s="13" t="s">
        <v>70</v>
      </c>
      <c r="AY145" s="158" t="s">
        <v>132</v>
      </c>
    </row>
    <row r="146" spans="1:65" s="13" customFormat="1" ht="11.25" x14ac:dyDescent="0.2">
      <c r="B146" s="156"/>
      <c r="D146" s="157" t="s">
        <v>142</v>
      </c>
      <c r="E146" s="158" t="s">
        <v>3</v>
      </c>
      <c r="F146" s="159" t="s">
        <v>235</v>
      </c>
      <c r="H146" s="160">
        <v>2</v>
      </c>
      <c r="I146" s="161"/>
      <c r="L146" s="156"/>
      <c r="M146" s="162"/>
      <c r="N146" s="163"/>
      <c r="O146" s="163"/>
      <c r="P146" s="163"/>
      <c r="Q146" s="163"/>
      <c r="R146" s="163"/>
      <c r="S146" s="163"/>
      <c r="T146" s="164"/>
      <c r="AT146" s="158" t="s">
        <v>142</v>
      </c>
      <c r="AU146" s="158" t="s">
        <v>79</v>
      </c>
      <c r="AV146" s="13" t="s">
        <v>79</v>
      </c>
      <c r="AW146" s="13" t="s">
        <v>31</v>
      </c>
      <c r="AX146" s="13" t="s">
        <v>70</v>
      </c>
      <c r="AY146" s="158" t="s">
        <v>132</v>
      </c>
    </row>
    <row r="147" spans="1:65" s="13" customFormat="1" ht="11.25" x14ac:dyDescent="0.2">
      <c r="B147" s="156"/>
      <c r="D147" s="157" t="s">
        <v>142</v>
      </c>
      <c r="E147" s="158" t="s">
        <v>3</v>
      </c>
      <c r="F147" s="159" t="s">
        <v>236</v>
      </c>
      <c r="H147" s="160">
        <v>2</v>
      </c>
      <c r="I147" s="161"/>
      <c r="L147" s="156"/>
      <c r="M147" s="162"/>
      <c r="N147" s="163"/>
      <c r="O147" s="163"/>
      <c r="P147" s="163"/>
      <c r="Q147" s="163"/>
      <c r="R147" s="163"/>
      <c r="S147" s="163"/>
      <c r="T147" s="164"/>
      <c r="AT147" s="158" t="s">
        <v>142</v>
      </c>
      <c r="AU147" s="158" t="s">
        <v>79</v>
      </c>
      <c r="AV147" s="13" t="s">
        <v>79</v>
      </c>
      <c r="AW147" s="13" t="s">
        <v>31</v>
      </c>
      <c r="AX147" s="13" t="s">
        <v>70</v>
      </c>
      <c r="AY147" s="158" t="s">
        <v>132</v>
      </c>
    </row>
    <row r="148" spans="1:65" s="14" customFormat="1" ht="11.25" x14ac:dyDescent="0.2">
      <c r="B148" s="165"/>
      <c r="D148" s="157" t="s">
        <v>142</v>
      </c>
      <c r="E148" s="166" t="s">
        <v>3</v>
      </c>
      <c r="F148" s="167" t="s">
        <v>144</v>
      </c>
      <c r="H148" s="168">
        <v>6</v>
      </c>
      <c r="I148" s="169"/>
      <c r="L148" s="165"/>
      <c r="M148" s="170"/>
      <c r="N148" s="171"/>
      <c r="O148" s="171"/>
      <c r="P148" s="171"/>
      <c r="Q148" s="171"/>
      <c r="R148" s="171"/>
      <c r="S148" s="171"/>
      <c r="T148" s="172"/>
      <c r="AT148" s="166" t="s">
        <v>142</v>
      </c>
      <c r="AU148" s="166" t="s">
        <v>79</v>
      </c>
      <c r="AV148" s="14" t="s">
        <v>140</v>
      </c>
      <c r="AW148" s="14" t="s">
        <v>31</v>
      </c>
      <c r="AX148" s="14" t="s">
        <v>77</v>
      </c>
      <c r="AY148" s="166" t="s">
        <v>132</v>
      </c>
    </row>
    <row r="149" spans="1:65" s="2" customFormat="1" ht="16.5" customHeight="1" x14ac:dyDescent="0.2">
      <c r="A149" s="32"/>
      <c r="B149" s="142"/>
      <c r="C149" s="173" t="s">
        <v>237</v>
      </c>
      <c r="D149" s="173" t="s">
        <v>183</v>
      </c>
      <c r="E149" s="174" t="s">
        <v>238</v>
      </c>
      <c r="F149" s="175" t="s">
        <v>239</v>
      </c>
      <c r="G149" s="176" t="s">
        <v>158</v>
      </c>
      <c r="H149" s="177">
        <v>12</v>
      </c>
      <c r="I149" s="178"/>
      <c r="J149" s="179">
        <f>ROUND(I149*H149,2)</f>
        <v>0</v>
      </c>
      <c r="K149" s="175" t="s">
        <v>139</v>
      </c>
      <c r="L149" s="180"/>
      <c r="M149" s="181" t="s">
        <v>3</v>
      </c>
      <c r="N149" s="182" t="s">
        <v>41</v>
      </c>
      <c r="O149" s="53"/>
      <c r="P149" s="152">
        <f>O149*H149</f>
        <v>0</v>
      </c>
      <c r="Q149" s="152">
        <v>0</v>
      </c>
      <c r="R149" s="152">
        <f>Q149*H149</f>
        <v>0</v>
      </c>
      <c r="S149" s="152">
        <v>0</v>
      </c>
      <c r="T149" s="153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54" t="s">
        <v>182</v>
      </c>
      <c r="AT149" s="154" t="s">
        <v>183</v>
      </c>
      <c r="AU149" s="154" t="s">
        <v>79</v>
      </c>
      <c r="AY149" s="17" t="s">
        <v>132</v>
      </c>
      <c r="BE149" s="155">
        <f>IF(N149="základní",J149,0)</f>
        <v>0</v>
      </c>
      <c r="BF149" s="155">
        <f>IF(N149="snížená",J149,0)</f>
        <v>0</v>
      </c>
      <c r="BG149" s="155">
        <f>IF(N149="zákl. přenesená",J149,0)</f>
        <v>0</v>
      </c>
      <c r="BH149" s="155">
        <f>IF(N149="sníž. přenesená",J149,0)</f>
        <v>0</v>
      </c>
      <c r="BI149" s="155">
        <f>IF(N149="nulová",J149,0)</f>
        <v>0</v>
      </c>
      <c r="BJ149" s="17" t="s">
        <v>77</v>
      </c>
      <c r="BK149" s="155">
        <f>ROUND(I149*H149,2)</f>
        <v>0</v>
      </c>
      <c r="BL149" s="17" t="s">
        <v>140</v>
      </c>
      <c r="BM149" s="154" t="s">
        <v>240</v>
      </c>
    </row>
    <row r="150" spans="1:65" s="13" customFormat="1" ht="11.25" x14ac:dyDescent="0.2">
      <c r="B150" s="156"/>
      <c r="D150" s="157" t="s">
        <v>142</v>
      </c>
      <c r="E150" s="158" t="s">
        <v>3</v>
      </c>
      <c r="F150" s="159" t="s">
        <v>241</v>
      </c>
      <c r="H150" s="160">
        <v>12</v>
      </c>
      <c r="I150" s="161"/>
      <c r="L150" s="156"/>
      <c r="M150" s="162"/>
      <c r="N150" s="163"/>
      <c r="O150" s="163"/>
      <c r="P150" s="163"/>
      <c r="Q150" s="163"/>
      <c r="R150" s="163"/>
      <c r="S150" s="163"/>
      <c r="T150" s="164"/>
      <c r="AT150" s="158" t="s">
        <v>142</v>
      </c>
      <c r="AU150" s="158" t="s">
        <v>79</v>
      </c>
      <c r="AV150" s="13" t="s">
        <v>79</v>
      </c>
      <c r="AW150" s="13" t="s">
        <v>31</v>
      </c>
      <c r="AX150" s="13" t="s">
        <v>70</v>
      </c>
      <c r="AY150" s="158" t="s">
        <v>132</v>
      </c>
    </row>
    <row r="151" spans="1:65" s="14" customFormat="1" ht="11.25" x14ac:dyDescent="0.2">
      <c r="B151" s="165"/>
      <c r="D151" s="157" t="s">
        <v>142</v>
      </c>
      <c r="E151" s="166" t="s">
        <v>3</v>
      </c>
      <c r="F151" s="167" t="s">
        <v>144</v>
      </c>
      <c r="H151" s="168">
        <v>12</v>
      </c>
      <c r="I151" s="169"/>
      <c r="L151" s="165"/>
      <c r="M151" s="170"/>
      <c r="N151" s="171"/>
      <c r="O151" s="171"/>
      <c r="P151" s="171"/>
      <c r="Q151" s="171"/>
      <c r="R151" s="171"/>
      <c r="S151" s="171"/>
      <c r="T151" s="172"/>
      <c r="AT151" s="166" t="s">
        <v>142</v>
      </c>
      <c r="AU151" s="166" t="s">
        <v>79</v>
      </c>
      <c r="AV151" s="14" t="s">
        <v>140</v>
      </c>
      <c r="AW151" s="14" t="s">
        <v>31</v>
      </c>
      <c r="AX151" s="14" t="s">
        <v>77</v>
      </c>
      <c r="AY151" s="166" t="s">
        <v>132</v>
      </c>
    </row>
    <row r="152" spans="1:65" s="2" customFormat="1" ht="16.5" customHeight="1" x14ac:dyDescent="0.2">
      <c r="A152" s="32"/>
      <c r="B152" s="142"/>
      <c r="C152" s="173" t="s">
        <v>242</v>
      </c>
      <c r="D152" s="173" t="s">
        <v>183</v>
      </c>
      <c r="E152" s="174" t="s">
        <v>243</v>
      </c>
      <c r="F152" s="175" t="s">
        <v>244</v>
      </c>
      <c r="G152" s="176" t="s">
        <v>158</v>
      </c>
      <c r="H152" s="177">
        <v>24</v>
      </c>
      <c r="I152" s="178"/>
      <c r="J152" s="179">
        <f>ROUND(I152*H152,2)</f>
        <v>0</v>
      </c>
      <c r="K152" s="175" t="s">
        <v>139</v>
      </c>
      <c r="L152" s="180"/>
      <c r="M152" s="181" t="s">
        <v>3</v>
      </c>
      <c r="N152" s="182" t="s">
        <v>41</v>
      </c>
      <c r="O152" s="53"/>
      <c r="P152" s="152">
        <f>O152*H152</f>
        <v>0</v>
      </c>
      <c r="Q152" s="152">
        <v>5.2999999999999998E-4</v>
      </c>
      <c r="R152" s="152">
        <f>Q152*H152</f>
        <v>1.2719999999999999E-2</v>
      </c>
      <c r="S152" s="152">
        <v>0</v>
      </c>
      <c r="T152" s="153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54" t="s">
        <v>182</v>
      </c>
      <c r="AT152" s="154" t="s">
        <v>183</v>
      </c>
      <c r="AU152" s="154" t="s">
        <v>79</v>
      </c>
      <c r="AY152" s="17" t="s">
        <v>132</v>
      </c>
      <c r="BE152" s="155">
        <f>IF(N152="základní",J152,0)</f>
        <v>0</v>
      </c>
      <c r="BF152" s="155">
        <f>IF(N152="snížená",J152,0)</f>
        <v>0</v>
      </c>
      <c r="BG152" s="155">
        <f>IF(N152="zákl. přenesená",J152,0)</f>
        <v>0</v>
      </c>
      <c r="BH152" s="155">
        <f>IF(N152="sníž. přenesená",J152,0)</f>
        <v>0</v>
      </c>
      <c r="BI152" s="155">
        <f>IF(N152="nulová",J152,0)</f>
        <v>0</v>
      </c>
      <c r="BJ152" s="17" t="s">
        <v>77</v>
      </c>
      <c r="BK152" s="155">
        <f>ROUND(I152*H152,2)</f>
        <v>0</v>
      </c>
      <c r="BL152" s="17" t="s">
        <v>140</v>
      </c>
      <c r="BM152" s="154" t="s">
        <v>245</v>
      </c>
    </row>
    <row r="153" spans="1:65" s="13" customFormat="1" ht="11.25" x14ac:dyDescent="0.2">
      <c r="B153" s="156"/>
      <c r="D153" s="157" t="s">
        <v>142</v>
      </c>
      <c r="E153" s="158" t="s">
        <v>3</v>
      </c>
      <c r="F153" s="159" t="s">
        <v>246</v>
      </c>
      <c r="H153" s="160">
        <v>24</v>
      </c>
      <c r="I153" s="161"/>
      <c r="L153" s="156"/>
      <c r="M153" s="162"/>
      <c r="N153" s="163"/>
      <c r="O153" s="163"/>
      <c r="P153" s="163"/>
      <c r="Q153" s="163"/>
      <c r="R153" s="163"/>
      <c r="S153" s="163"/>
      <c r="T153" s="164"/>
      <c r="AT153" s="158" t="s">
        <v>142</v>
      </c>
      <c r="AU153" s="158" t="s">
        <v>79</v>
      </c>
      <c r="AV153" s="13" t="s">
        <v>79</v>
      </c>
      <c r="AW153" s="13" t="s">
        <v>31</v>
      </c>
      <c r="AX153" s="13" t="s">
        <v>70</v>
      </c>
      <c r="AY153" s="158" t="s">
        <v>132</v>
      </c>
    </row>
    <row r="154" spans="1:65" s="14" customFormat="1" ht="11.25" x14ac:dyDescent="0.2">
      <c r="B154" s="165"/>
      <c r="D154" s="157" t="s">
        <v>142</v>
      </c>
      <c r="E154" s="166" t="s">
        <v>3</v>
      </c>
      <c r="F154" s="167" t="s">
        <v>144</v>
      </c>
      <c r="H154" s="168">
        <v>24</v>
      </c>
      <c r="I154" s="169"/>
      <c r="L154" s="165"/>
      <c r="M154" s="170"/>
      <c r="N154" s="171"/>
      <c r="O154" s="171"/>
      <c r="P154" s="171"/>
      <c r="Q154" s="171"/>
      <c r="R154" s="171"/>
      <c r="S154" s="171"/>
      <c r="T154" s="172"/>
      <c r="AT154" s="166" t="s">
        <v>142</v>
      </c>
      <c r="AU154" s="166" t="s">
        <v>79</v>
      </c>
      <c r="AV154" s="14" t="s">
        <v>140</v>
      </c>
      <c r="AW154" s="14" t="s">
        <v>31</v>
      </c>
      <c r="AX154" s="14" t="s">
        <v>77</v>
      </c>
      <c r="AY154" s="166" t="s">
        <v>132</v>
      </c>
    </row>
    <row r="155" spans="1:65" s="2" customFormat="1" ht="16.5" customHeight="1" x14ac:dyDescent="0.2">
      <c r="A155" s="32"/>
      <c r="B155" s="142"/>
      <c r="C155" s="173" t="s">
        <v>247</v>
      </c>
      <c r="D155" s="173" t="s">
        <v>183</v>
      </c>
      <c r="E155" s="174" t="s">
        <v>248</v>
      </c>
      <c r="F155" s="175" t="s">
        <v>249</v>
      </c>
      <c r="G155" s="176" t="s">
        <v>158</v>
      </c>
      <c r="H155" s="177">
        <v>24</v>
      </c>
      <c r="I155" s="178"/>
      <c r="J155" s="179">
        <f>ROUND(I155*H155,2)</f>
        <v>0</v>
      </c>
      <c r="K155" s="175" t="s">
        <v>139</v>
      </c>
      <c r="L155" s="180"/>
      <c r="M155" s="181" t="s">
        <v>3</v>
      </c>
      <c r="N155" s="182" t="s">
        <v>41</v>
      </c>
      <c r="O155" s="53"/>
      <c r="P155" s="152">
        <f>O155*H155</f>
        <v>0</v>
      </c>
      <c r="Q155" s="152">
        <v>1.2E-4</v>
      </c>
      <c r="R155" s="152">
        <f>Q155*H155</f>
        <v>2.8800000000000002E-3</v>
      </c>
      <c r="S155" s="152">
        <v>0</v>
      </c>
      <c r="T155" s="153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54" t="s">
        <v>182</v>
      </c>
      <c r="AT155" s="154" t="s">
        <v>183</v>
      </c>
      <c r="AU155" s="154" t="s">
        <v>79</v>
      </c>
      <c r="AY155" s="17" t="s">
        <v>132</v>
      </c>
      <c r="BE155" s="155">
        <f>IF(N155="základní",J155,0)</f>
        <v>0</v>
      </c>
      <c r="BF155" s="155">
        <f>IF(N155="snížená",J155,0)</f>
        <v>0</v>
      </c>
      <c r="BG155" s="155">
        <f>IF(N155="zákl. přenesená",J155,0)</f>
        <v>0</v>
      </c>
      <c r="BH155" s="155">
        <f>IF(N155="sníž. přenesená",J155,0)</f>
        <v>0</v>
      </c>
      <c r="BI155" s="155">
        <f>IF(N155="nulová",J155,0)</f>
        <v>0</v>
      </c>
      <c r="BJ155" s="17" t="s">
        <v>77</v>
      </c>
      <c r="BK155" s="155">
        <f>ROUND(I155*H155,2)</f>
        <v>0</v>
      </c>
      <c r="BL155" s="17" t="s">
        <v>140</v>
      </c>
      <c r="BM155" s="154" t="s">
        <v>250</v>
      </c>
    </row>
    <row r="156" spans="1:65" s="13" customFormat="1" ht="11.25" x14ac:dyDescent="0.2">
      <c r="B156" s="156"/>
      <c r="D156" s="157" t="s">
        <v>142</v>
      </c>
      <c r="E156" s="158" t="s">
        <v>3</v>
      </c>
      <c r="F156" s="159" t="s">
        <v>246</v>
      </c>
      <c r="H156" s="160">
        <v>24</v>
      </c>
      <c r="I156" s="161"/>
      <c r="L156" s="156"/>
      <c r="M156" s="162"/>
      <c r="N156" s="163"/>
      <c r="O156" s="163"/>
      <c r="P156" s="163"/>
      <c r="Q156" s="163"/>
      <c r="R156" s="163"/>
      <c r="S156" s="163"/>
      <c r="T156" s="164"/>
      <c r="AT156" s="158" t="s">
        <v>142</v>
      </c>
      <c r="AU156" s="158" t="s">
        <v>79</v>
      </c>
      <c r="AV156" s="13" t="s">
        <v>79</v>
      </c>
      <c r="AW156" s="13" t="s">
        <v>31</v>
      </c>
      <c r="AX156" s="13" t="s">
        <v>70</v>
      </c>
      <c r="AY156" s="158" t="s">
        <v>132</v>
      </c>
    </row>
    <row r="157" spans="1:65" s="14" customFormat="1" ht="11.25" x14ac:dyDescent="0.2">
      <c r="B157" s="165"/>
      <c r="D157" s="157" t="s">
        <v>142</v>
      </c>
      <c r="E157" s="166" t="s">
        <v>3</v>
      </c>
      <c r="F157" s="167" t="s">
        <v>144</v>
      </c>
      <c r="H157" s="168">
        <v>24</v>
      </c>
      <c r="I157" s="169"/>
      <c r="L157" s="165"/>
      <c r="M157" s="170"/>
      <c r="N157" s="171"/>
      <c r="O157" s="171"/>
      <c r="P157" s="171"/>
      <c r="Q157" s="171"/>
      <c r="R157" s="171"/>
      <c r="S157" s="171"/>
      <c r="T157" s="172"/>
      <c r="AT157" s="166" t="s">
        <v>142</v>
      </c>
      <c r="AU157" s="166" t="s">
        <v>79</v>
      </c>
      <c r="AV157" s="14" t="s">
        <v>140</v>
      </c>
      <c r="AW157" s="14" t="s">
        <v>31</v>
      </c>
      <c r="AX157" s="14" t="s">
        <v>77</v>
      </c>
      <c r="AY157" s="166" t="s">
        <v>132</v>
      </c>
    </row>
    <row r="158" spans="1:65" s="2" customFormat="1" ht="16.5" customHeight="1" x14ac:dyDescent="0.2">
      <c r="A158" s="32"/>
      <c r="B158" s="142"/>
      <c r="C158" s="173" t="s">
        <v>8</v>
      </c>
      <c r="D158" s="173" t="s">
        <v>183</v>
      </c>
      <c r="E158" s="174" t="s">
        <v>251</v>
      </c>
      <c r="F158" s="175" t="s">
        <v>252</v>
      </c>
      <c r="G158" s="176" t="s">
        <v>158</v>
      </c>
      <c r="H158" s="177">
        <v>24</v>
      </c>
      <c r="I158" s="178"/>
      <c r="J158" s="179">
        <f>ROUND(I158*H158,2)</f>
        <v>0</v>
      </c>
      <c r="K158" s="175" t="s">
        <v>139</v>
      </c>
      <c r="L158" s="180"/>
      <c r="M158" s="181" t="s">
        <v>3</v>
      </c>
      <c r="N158" s="182" t="s">
        <v>41</v>
      </c>
      <c r="O158" s="53"/>
      <c r="P158" s="152">
        <f>O158*H158</f>
        <v>0</v>
      </c>
      <c r="Q158" s="152">
        <v>9.0000000000000006E-5</v>
      </c>
      <c r="R158" s="152">
        <f>Q158*H158</f>
        <v>2.16E-3</v>
      </c>
      <c r="S158" s="152">
        <v>0</v>
      </c>
      <c r="T158" s="153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54" t="s">
        <v>182</v>
      </c>
      <c r="AT158" s="154" t="s">
        <v>183</v>
      </c>
      <c r="AU158" s="154" t="s">
        <v>79</v>
      </c>
      <c r="AY158" s="17" t="s">
        <v>132</v>
      </c>
      <c r="BE158" s="155">
        <f>IF(N158="základní",J158,0)</f>
        <v>0</v>
      </c>
      <c r="BF158" s="155">
        <f>IF(N158="snížená",J158,0)</f>
        <v>0</v>
      </c>
      <c r="BG158" s="155">
        <f>IF(N158="zákl. přenesená",J158,0)</f>
        <v>0</v>
      </c>
      <c r="BH158" s="155">
        <f>IF(N158="sníž. přenesená",J158,0)</f>
        <v>0</v>
      </c>
      <c r="BI158" s="155">
        <f>IF(N158="nulová",J158,0)</f>
        <v>0</v>
      </c>
      <c r="BJ158" s="17" t="s">
        <v>77</v>
      </c>
      <c r="BK158" s="155">
        <f>ROUND(I158*H158,2)</f>
        <v>0</v>
      </c>
      <c r="BL158" s="17" t="s">
        <v>140</v>
      </c>
      <c r="BM158" s="154" t="s">
        <v>253</v>
      </c>
    </row>
    <row r="159" spans="1:65" s="13" customFormat="1" ht="11.25" x14ac:dyDescent="0.2">
      <c r="B159" s="156"/>
      <c r="D159" s="157" t="s">
        <v>142</v>
      </c>
      <c r="E159" s="158" t="s">
        <v>3</v>
      </c>
      <c r="F159" s="159" t="s">
        <v>246</v>
      </c>
      <c r="H159" s="160">
        <v>24</v>
      </c>
      <c r="I159" s="161"/>
      <c r="L159" s="156"/>
      <c r="M159" s="162"/>
      <c r="N159" s="163"/>
      <c r="O159" s="163"/>
      <c r="P159" s="163"/>
      <c r="Q159" s="163"/>
      <c r="R159" s="163"/>
      <c r="S159" s="163"/>
      <c r="T159" s="164"/>
      <c r="AT159" s="158" t="s">
        <v>142</v>
      </c>
      <c r="AU159" s="158" t="s">
        <v>79</v>
      </c>
      <c r="AV159" s="13" t="s">
        <v>79</v>
      </c>
      <c r="AW159" s="13" t="s">
        <v>31</v>
      </c>
      <c r="AX159" s="13" t="s">
        <v>70</v>
      </c>
      <c r="AY159" s="158" t="s">
        <v>132</v>
      </c>
    </row>
    <row r="160" spans="1:65" s="14" customFormat="1" ht="11.25" x14ac:dyDescent="0.2">
      <c r="B160" s="165"/>
      <c r="D160" s="157" t="s">
        <v>142</v>
      </c>
      <c r="E160" s="166" t="s">
        <v>3</v>
      </c>
      <c r="F160" s="167" t="s">
        <v>144</v>
      </c>
      <c r="H160" s="168">
        <v>24</v>
      </c>
      <c r="I160" s="169"/>
      <c r="L160" s="165"/>
      <c r="M160" s="170"/>
      <c r="N160" s="171"/>
      <c r="O160" s="171"/>
      <c r="P160" s="171"/>
      <c r="Q160" s="171"/>
      <c r="R160" s="171"/>
      <c r="S160" s="171"/>
      <c r="T160" s="172"/>
      <c r="AT160" s="166" t="s">
        <v>142</v>
      </c>
      <c r="AU160" s="166" t="s">
        <v>79</v>
      </c>
      <c r="AV160" s="14" t="s">
        <v>140</v>
      </c>
      <c r="AW160" s="14" t="s">
        <v>31</v>
      </c>
      <c r="AX160" s="14" t="s">
        <v>77</v>
      </c>
      <c r="AY160" s="166" t="s">
        <v>132</v>
      </c>
    </row>
    <row r="161" spans="1:65" s="2" customFormat="1" ht="24.2" customHeight="1" x14ac:dyDescent="0.2">
      <c r="A161" s="32"/>
      <c r="B161" s="142"/>
      <c r="C161" s="143" t="s">
        <v>254</v>
      </c>
      <c r="D161" s="143" t="s">
        <v>135</v>
      </c>
      <c r="E161" s="144" t="s">
        <v>255</v>
      </c>
      <c r="F161" s="145" t="s">
        <v>256</v>
      </c>
      <c r="G161" s="146" t="s">
        <v>158</v>
      </c>
      <c r="H161" s="147">
        <v>12</v>
      </c>
      <c r="I161" s="148"/>
      <c r="J161" s="149">
        <f>ROUND(I161*H161,2)</f>
        <v>0</v>
      </c>
      <c r="K161" s="145" t="s">
        <v>139</v>
      </c>
      <c r="L161" s="33"/>
      <c r="M161" s="150" t="s">
        <v>3</v>
      </c>
      <c r="N161" s="151" t="s">
        <v>41</v>
      </c>
      <c r="O161" s="53"/>
      <c r="P161" s="152">
        <f>O161*H161</f>
        <v>0</v>
      </c>
      <c r="Q161" s="152">
        <v>0</v>
      </c>
      <c r="R161" s="152">
        <f>Q161*H161</f>
        <v>0</v>
      </c>
      <c r="S161" s="152">
        <v>0</v>
      </c>
      <c r="T161" s="153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54" t="s">
        <v>140</v>
      </c>
      <c r="AT161" s="154" t="s">
        <v>135</v>
      </c>
      <c r="AU161" s="154" t="s">
        <v>79</v>
      </c>
      <c r="AY161" s="17" t="s">
        <v>132</v>
      </c>
      <c r="BE161" s="155">
        <f>IF(N161="základní",J161,0)</f>
        <v>0</v>
      </c>
      <c r="BF161" s="155">
        <f>IF(N161="snížená",J161,0)</f>
        <v>0</v>
      </c>
      <c r="BG161" s="155">
        <f>IF(N161="zákl. přenesená",J161,0)</f>
        <v>0</v>
      </c>
      <c r="BH161" s="155">
        <f>IF(N161="sníž. přenesená",J161,0)</f>
        <v>0</v>
      </c>
      <c r="BI161" s="155">
        <f>IF(N161="nulová",J161,0)</f>
        <v>0</v>
      </c>
      <c r="BJ161" s="17" t="s">
        <v>77</v>
      </c>
      <c r="BK161" s="155">
        <f>ROUND(I161*H161,2)</f>
        <v>0</v>
      </c>
      <c r="BL161" s="17" t="s">
        <v>140</v>
      </c>
      <c r="BM161" s="154" t="s">
        <v>257</v>
      </c>
    </row>
    <row r="162" spans="1:65" s="13" customFormat="1" ht="11.25" x14ac:dyDescent="0.2">
      <c r="B162" s="156"/>
      <c r="D162" s="157" t="s">
        <v>142</v>
      </c>
      <c r="E162" s="158" t="s">
        <v>3</v>
      </c>
      <c r="F162" s="159" t="s">
        <v>258</v>
      </c>
      <c r="H162" s="160">
        <v>12</v>
      </c>
      <c r="I162" s="161"/>
      <c r="L162" s="156"/>
      <c r="M162" s="162"/>
      <c r="N162" s="163"/>
      <c r="O162" s="163"/>
      <c r="P162" s="163"/>
      <c r="Q162" s="163"/>
      <c r="R162" s="163"/>
      <c r="S162" s="163"/>
      <c r="T162" s="164"/>
      <c r="AT162" s="158" t="s">
        <v>142</v>
      </c>
      <c r="AU162" s="158" t="s">
        <v>79</v>
      </c>
      <c r="AV162" s="13" t="s">
        <v>79</v>
      </c>
      <c r="AW162" s="13" t="s">
        <v>31</v>
      </c>
      <c r="AX162" s="13" t="s">
        <v>70</v>
      </c>
      <c r="AY162" s="158" t="s">
        <v>132</v>
      </c>
    </row>
    <row r="163" spans="1:65" s="14" customFormat="1" ht="11.25" x14ac:dyDescent="0.2">
      <c r="B163" s="165"/>
      <c r="D163" s="157" t="s">
        <v>142</v>
      </c>
      <c r="E163" s="166" t="s">
        <v>3</v>
      </c>
      <c r="F163" s="167" t="s">
        <v>144</v>
      </c>
      <c r="H163" s="168">
        <v>12</v>
      </c>
      <c r="I163" s="169"/>
      <c r="L163" s="165"/>
      <c r="M163" s="170"/>
      <c r="N163" s="171"/>
      <c r="O163" s="171"/>
      <c r="P163" s="171"/>
      <c r="Q163" s="171"/>
      <c r="R163" s="171"/>
      <c r="S163" s="171"/>
      <c r="T163" s="172"/>
      <c r="AT163" s="166" t="s">
        <v>142</v>
      </c>
      <c r="AU163" s="166" t="s">
        <v>79</v>
      </c>
      <c r="AV163" s="14" t="s">
        <v>140</v>
      </c>
      <c r="AW163" s="14" t="s">
        <v>31</v>
      </c>
      <c r="AX163" s="14" t="s">
        <v>77</v>
      </c>
      <c r="AY163" s="166" t="s">
        <v>132</v>
      </c>
    </row>
    <row r="164" spans="1:65" s="2" customFormat="1" ht="16.5" customHeight="1" x14ac:dyDescent="0.2">
      <c r="A164" s="32"/>
      <c r="B164" s="142"/>
      <c r="C164" s="173" t="s">
        <v>259</v>
      </c>
      <c r="D164" s="173" t="s">
        <v>183</v>
      </c>
      <c r="E164" s="174" t="s">
        <v>260</v>
      </c>
      <c r="F164" s="175" t="s">
        <v>261</v>
      </c>
      <c r="G164" s="176" t="s">
        <v>158</v>
      </c>
      <c r="H164" s="177">
        <v>6</v>
      </c>
      <c r="I164" s="178"/>
      <c r="J164" s="179">
        <f>ROUND(I164*H164,2)</f>
        <v>0</v>
      </c>
      <c r="K164" s="175" t="s">
        <v>139</v>
      </c>
      <c r="L164" s="180"/>
      <c r="M164" s="181" t="s">
        <v>3</v>
      </c>
      <c r="N164" s="182" t="s">
        <v>41</v>
      </c>
      <c r="O164" s="53"/>
      <c r="P164" s="152">
        <f>O164*H164</f>
        <v>0</v>
      </c>
      <c r="Q164" s="152">
        <v>0</v>
      </c>
      <c r="R164" s="152">
        <f>Q164*H164</f>
        <v>0</v>
      </c>
      <c r="S164" s="152">
        <v>0</v>
      </c>
      <c r="T164" s="153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54" t="s">
        <v>182</v>
      </c>
      <c r="AT164" s="154" t="s">
        <v>183</v>
      </c>
      <c r="AU164" s="154" t="s">
        <v>79</v>
      </c>
      <c r="AY164" s="17" t="s">
        <v>132</v>
      </c>
      <c r="BE164" s="155">
        <f>IF(N164="základní",J164,0)</f>
        <v>0</v>
      </c>
      <c r="BF164" s="155">
        <f>IF(N164="snížená",J164,0)</f>
        <v>0</v>
      </c>
      <c r="BG164" s="155">
        <f>IF(N164="zákl. přenesená",J164,0)</f>
        <v>0</v>
      </c>
      <c r="BH164" s="155">
        <f>IF(N164="sníž. přenesená",J164,0)</f>
        <v>0</v>
      </c>
      <c r="BI164" s="155">
        <f>IF(N164="nulová",J164,0)</f>
        <v>0</v>
      </c>
      <c r="BJ164" s="17" t="s">
        <v>77</v>
      </c>
      <c r="BK164" s="155">
        <f>ROUND(I164*H164,2)</f>
        <v>0</v>
      </c>
      <c r="BL164" s="17" t="s">
        <v>140</v>
      </c>
      <c r="BM164" s="154" t="s">
        <v>262</v>
      </c>
    </row>
    <row r="165" spans="1:65" s="13" customFormat="1" ht="11.25" x14ac:dyDescent="0.2">
      <c r="B165" s="156"/>
      <c r="D165" s="157" t="s">
        <v>142</v>
      </c>
      <c r="E165" s="158" t="s">
        <v>3</v>
      </c>
      <c r="F165" s="159" t="s">
        <v>263</v>
      </c>
      <c r="H165" s="160">
        <v>6</v>
      </c>
      <c r="I165" s="161"/>
      <c r="L165" s="156"/>
      <c r="M165" s="162"/>
      <c r="N165" s="163"/>
      <c r="O165" s="163"/>
      <c r="P165" s="163"/>
      <c r="Q165" s="163"/>
      <c r="R165" s="163"/>
      <c r="S165" s="163"/>
      <c r="T165" s="164"/>
      <c r="AT165" s="158" t="s">
        <v>142</v>
      </c>
      <c r="AU165" s="158" t="s">
        <v>79</v>
      </c>
      <c r="AV165" s="13" t="s">
        <v>79</v>
      </c>
      <c r="AW165" s="13" t="s">
        <v>31</v>
      </c>
      <c r="AX165" s="13" t="s">
        <v>70</v>
      </c>
      <c r="AY165" s="158" t="s">
        <v>132</v>
      </c>
    </row>
    <row r="166" spans="1:65" s="14" customFormat="1" ht="11.25" x14ac:dyDescent="0.2">
      <c r="B166" s="165"/>
      <c r="D166" s="157" t="s">
        <v>142</v>
      </c>
      <c r="E166" s="166" t="s">
        <v>3</v>
      </c>
      <c r="F166" s="167" t="s">
        <v>144</v>
      </c>
      <c r="H166" s="168">
        <v>6</v>
      </c>
      <c r="I166" s="169"/>
      <c r="L166" s="165"/>
      <c r="M166" s="170"/>
      <c r="N166" s="171"/>
      <c r="O166" s="171"/>
      <c r="P166" s="171"/>
      <c r="Q166" s="171"/>
      <c r="R166" s="171"/>
      <c r="S166" s="171"/>
      <c r="T166" s="172"/>
      <c r="AT166" s="166" t="s">
        <v>142</v>
      </c>
      <c r="AU166" s="166" t="s">
        <v>79</v>
      </c>
      <c r="AV166" s="14" t="s">
        <v>140</v>
      </c>
      <c r="AW166" s="14" t="s">
        <v>31</v>
      </c>
      <c r="AX166" s="14" t="s">
        <v>77</v>
      </c>
      <c r="AY166" s="166" t="s">
        <v>132</v>
      </c>
    </row>
    <row r="167" spans="1:65" s="2" customFormat="1" ht="37.9" customHeight="1" x14ac:dyDescent="0.2">
      <c r="A167" s="32"/>
      <c r="B167" s="142"/>
      <c r="C167" s="143" t="s">
        <v>264</v>
      </c>
      <c r="D167" s="143" t="s">
        <v>135</v>
      </c>
      <c r="E167" s="144" t="s">
        <v>265</v>
      </c>
      <c r="F167" s="145" t="s">
        <v>266</v>
      </c>
      <c r="G167" s="146" t="s">
        <v>147</v>
      </c>
      <c r="H167" s="147">
        <v>0.40100000000000002</v>
      </c>
      <c r="I167" s="148"/>
      <c r="J167" s="149">
        <f>ROUND(I167*H167,2)</f>
        <v>0</v>
      </c>
      <c r="K167" s="145" t="s">
        <v>139</v>
      </c>
      <c r="L167" s="33"/>
      <c r="M167" s="150" t="s">
        <v>3</v>
      </c>
      <c r="N167" s="151" t="s">
        <v>41</v>
      </c>
      <c r="O167" s="53"/>
      <c r="P167" s="152">
        <f>O167*H167</f>
        <v>0</v>
      </c>
      <c r="Q167" s="152">
        <v>0</v>
      </c>
      <c r="R167" s="152">
        <f>Q167*H167</f>
        <v>0</v>
      </c>
      <c r="S167" s="152">
        <v>0</v>
      </c>
      <c r="T167" s="153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54" t="s">
        <v>140</v>
      </c>
      <c r="AT167" s="154" t="s">
        <v>135</v>
      </c>
      <c r="AU167" s="154" t="s">
        <v>79</v>
      </c>
      <c r="AY167" s="17" t="s">
        <v>132</v>
      </c>
      <c r="BE167" s="155">
        <f>IF(N167="základní",J167,0)</f>
        <v>0</v>
      </c>
      <c r="BF167" s="155">
        <f>IF(N167="snížená",J167,0)</f>
        <v>0</v>
      </c>
      <c r="BG167" s="155">
        <f>IF(N167="zákl. přenesená",J167,0)</f>
        <v>0</v>
      </c>
      <c r="BH167" s="155">
        <f>IF(N167="sníž. přenesená",J167,0)</f>
        <v>0</v>
      </c>
      <c r="BI167" s="155">
        <f>IF(N167="nulová",J167,0)</f>
        <v>0</v>
      </c>
      <c r="BJ167" s="17" t="s">
        <v>77</v>
      </c>
      <c r="BK167" s="155">
        <f>ROUND(I167*H167,2)</f>
        <v>0</v>
      </c>
      <c r="BL167" s="17" t="s">
        <v>140</v>
      </c>
      <c r="BM167" s="154" t="s">
        <v>267</v>
      </c>
    </row>
    <row r="168" spans="1:65" s="13" customFormat="1" ht="11.25" x14ac:dyDescent="0.2">
      <c r="B168" s="156"/>
      <c r="D168" s="157" t="s">
        <v>142</v>
      </c>
      <c r="E168" s="158" t="s">
        <v>3</v>
      </c>
      <c r="F168" s="159" t="s">
        <v>268</v>
      </c>
      <c r="H168" s="160">
        <v>0.40100000000000002</v>
      </c>
      <c r="I168" s="161"/>
      <c r="L168" s="156"/>
      <c r="M168" s="162"/>
      <c r="N168" s="163"/>
      <c r="O168" s="163"/>
      <c r="P168" s="163"/>
      <c r="Q168" s="163"/>
      <c r="R168" s="163"/>
      <c r="S168" s="163"/>
      <c r="T168" s="164"/>
      <c r="AT168" s="158" t="s">
        <v>142</v>
      </c>
      <c r="AU168" s="158" t="s">
        <v>79</v>
      </c>
      <c r="AV168" s="13" t="s">
        <v>79</v>
      </c>
      <c r="AW168" s="13" t="s">
        <v>31</v>
      </c>
      <c r="AX168" s="13" t="s">
        <v>70</v>
      </c>
      <c r="AY168" s="158" t="s">
        <v>132</v>
      </c>
    </row>
    <row r="169" spans="1:65" s="14" customFormat="1" ht="11.25" x14ac:dyDescent="0.2">
      <c r="B169" s="165"/>
      <c r="D169" s="157" t="s">
        <v>142</v>
      </c>
      <c r="E169" s="166" t="s">
        <v>3</v>
      </c>
      <c r="F169" s="167" t="s">
        <v>144</v>
      </c>
      <c r="H169" s="168">
        <v>0.40100000000000002</v>
      </c>
      <c r="I169" s="169"/>
      <c r="L169" s="165"/>
      <c r="M169" s="170"/>
      <c r="N169" s="171"/>
      <c r="O169" s="171"/>
      <c r="P169" s="171"/>
      <c r="Q169" s="171"/>
      <c r="R169" s="171"/>
      <c r="S169" s="171"/>
      <c r="T169" s="172"/>
      <c r="AT169" s="166" t="s">
        <v>142</v>
      </c>
      <c r="AU169" s="166" t="s">
        <v>79</v>
      </c>
      <c r="AV169" s="14" t="s">
        <v>140</v>
      </c>
      <c r="AW169" s="14" t="s">
        <v>31</v>
      </c>
      <c r="AX169" s="14" t="s">
        <v>77</v>
      </c>
      <c r="AY169" s="166" t="s">
        <v>132</v>
      </c>
    </row>
    <row r="170" spans="1:65" s="2" customFormat="1" ht="37.9" customHeight="1" x14ac:dyDescent="0.2">
      <c r="A170" s="32"/>
      <c r="B170" s="142"/>
      <c r="C170" s="143" t="s">
        <v>269</v>
      </c>
      <c r="D170" s="143" t="s">
        <v>135</v>
      </c>
      <c r="E170" s="144" t="s">
        <v>270</v>
      </c>
      <c r="F170" s="145" t="s">
        <v>271</v>
      </c>
      <c r="G170" s="146" t="s">
        <v>147</v>
      </c>
      <c r="H170" s="147">
        <v>0.68799999999999994</v>
      </c>
      <c r="I170" s="148"/>
      <c r="J170" s="149">
        <f>ROUND(I170*H170,2)</f>
        <v>0</v>
      </c>
      <c r="K170" s="145" t="s">
        <v>139</v>
      </c>
      <c r="L170" s="33"/>
      <c r="M170" s="150" t="s">
        <v>3</v>
      </c>
      <c r="N170" s="151" t="s">
        <v>41</v>
      </c>
      <c r="O170" s="53"/>
      <c r="P170" s="152">
        <f>O170*H170</f>
        <v>0</v>
      </c>
      <c r="Q170" s="152">
        <v>0</v>
      </c>
      <c r="R170" s="152">
        <f>Q170*H170</f>
        <v>0</v>
      </c>
      <c r="S170" s="152">
        <v>0</v>
      </c>
      <c r="T170" s="153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54" t="s">
        <v>140</v>
      </c>
      <c r="AT170" s="154" t="s">
        <v>135</v>
      </c>
      <c r="AU170" s="154" t="s">
        <v>79</v>
      </c>
      <c r="AY170" s="17" t="s">
        <v>132</v>
      </c>
      <c r="BE170" s="155">
        <f>IF(N170="základní",J170,0)</f>
        <v>0</v>
      </c>
      <c r="BF170" s="155">
        <f>IF(N170="snížená",J170,0)</f>
        <v>0</v>
      </c>
      <c r="BG170" s="155">
        <f>IF(N170="zákl. přenesená",J170,0)</f>
        <v>0</v>
      </c>
      <c r="BH170" s="155">
        <f>IF(N170="sníž. přenesená",J170,0)</f>
        <v>0</v>
      </c>
      <c r="BI170" s="155">
        <f>IF(N170="nulová",J170,0)</f>
        <v>0</v>
      </c>
      <c r="BJ170" s="17" t="s">
        <v>77</v>
      </c>
      <c r="BK170" s="155">
        <f>ROUND(I170*H170,2)</f>
        <v>0</v>
      </c>
      <c r="BL170" s="17" t="s">
        <v>140</v>
      </c>
      <c r="BM170" s="154" t="s">
        <v>272</v>
      </c>
    </row>
    <row r="171" spans="1:65" s="13" customFormat="1" ht="11.25" x14ac:dyDescent="0.2">
      <c r="B171" s="156"/>
      <c r="D171" s="157" t="s">
        <v>142</v>
      </c>
      <c r="E171" s="158" t="s">
        <v>3</v>
      </c>
      <c r="F171" s="159" t="s">
        <v>273</v>
      </c>
      <c r="H171" s="160">
        <v>0.68799999999999994</v>
      </c>
      <c r="I171" s="161"/>
      <c r="L171" s="156"/>
      <c r="M171" s="162"/>
      <c r="N171" s="163"/>
      <c r="O171" s="163"/>
      <c r="P171" s="163"/>
      <c r="Q171" s="163"/>
      <c r="R171" s="163"/>
      <c r="S171" s="163"/>
      <c r="T171" s="164"/>
      <c r="AT171" s="158" t="s">
        <v>142</v>
      </c>
      <c r="AU171" s="158" t="s">
        <v>79</v>
      </c>
      <c r="AV171" s="13" t="s">
        <v>79</v>
      </c>
      <c r="AW171" s="13" t="s">
        <v>31</v>
      </c>
      <c r="AX171" s="13" t="s">
        <v>70</v>
      </c>
      <c r="AY171" s="158" t="s">
        <v>132</v>
      </c>
    </row>
    <row r="172" spans="1:65" s="14" customFormat="1" ht="11.25" x14ac:dyDescent="0.2">
      <c r="B172" s="165"/>
      <c r="D172" s="157" t="s">
        <v>142</v>
      </c>
      <c r="E172" s="166" t="s">
        <v>3</v>
      </c>
      <c r="F172" s="167" t="s">
        <v>144</v>
      </c>
      <c r="H172" s="168">
        <v>0.68799999999999994</v>
      </c>
      <c r="I172" s="169"/>
      <c r="L172" s="165"/>
      <c r="M172" s="170"/>
      <c r="N172" s="171"/>
      <c r="O172" s="171"/>
      <c r="P172" s="171"/>
      <c r="Q172" s="171"/>
      <c r="R172" s="171"/>
      <c r="S172" s="171"/>
      <c r="T172" s="172"/>
      <c r="AT172" s="166" t="s">
        <v>142</v>
      </c>
      <c r="AU172" s="166" t="s">
        <v>79</v>
      </c>
      <c r="AV172" s="14" t="s">
        <v>140</v>
      </c>
      <c r="AW172" s="14" t="s">
        <v>31</v>
      </c>
      <c r="AX172" s="14" t="s">
        <v>77</v>
      </c>
      <c r="AY172" s="166" t="s">
        <v>132</v>
      </c>
    </row>
    <row r="173" spans="1:65" s="2" customFormat="1" ht="33" customHeight="1" x14ac:dyDescent="0.2">
      <c r="A173" s="32"/>
      <c r="B173" s="142"/>
      <c r="C173" s="143" t="s">
        <v>274</v>
      </c>
      <c r="D173" s="143" t="s">
        <v>135</v>
      </c>
      <c r="E173" s="144" t="s">
        <v>275</v>
      </c>
      <c r="F173" s="145" t="s">
        <v>276</v>
      </c>
      <c r="G173" s="146" t="s">
        <v>147</v>
      </c>
      <c r="H173" s="147">
        <v>0.40100000000000002</v>
      </c>
      <c r="I173" s="148"/>
      <c r="J173" s="149">
        <f>ROUND(I173*H173,2)</f>
        <v>0</v>
      </c>
      <c r="K173" s="145" t="s">
        <v>139</v>
      </c>
      <c r="L173" s="33"/>
      <c r="M173" s="150" t="s">
        <v>3</v>
      </c>
      <c r="N173" s="151" t="s">
        <v>41</v>
      </c>
      <c r="O173" s="53"/>
      <c r="P173" s="152">
        <f>O173*H173</f>
        <v>0</v>
      </c>
      <c r="Q173" s="152">
        <v>0</v>
      </c>
      <c r="R173" s="152">
        <f>Q173*H173</f>
        <v>0</v>
      </c>
      <c r="S173" s="152">
        <v>0</v>
      </c>
      <c r="T173" s="153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54" t="s">
        <v>140</v>
      </c>
      <c r="AT173" s="154" t="s">
        <v>135</v>
      </c>
      <c r="AU173" s="154" t="s">
        <v>79</v>
      </c>
      <c r="AY173" s="17" t="s">
        <v>132</v>
      </c>
      <c r="BE173" s="155">
        <f>IF(N173="základní",J173,0)</f>
        <v>0</v>
      </c>
      <c r="BF173" s="155">
        <f>IF(N173="snížená",J173,0)</f>
        <v>0</v>
      </c>
      <c r="BG173" s="155">
        <f>IF(N173="zákl. přenesená",J173,0)</f>
        <v>0</v>
      </c>
      <c r="BH173" s="155">
        <f>IF(N173="sníž. přenesená",J173,0)</f>
        <v>0</v>
      </c>
      <c r="BI173" s="155">
        <f>IF(N173="nulová",J173,0)</f>
        <v>0</v>
      </c>
      <c r="BJ173" s="17" t="s">
        <v>77</v>
      </c>
      <c r="BK173" s="155">
        <f>ROUND(I173*H173,2)</f>
        <v>0</v>
      </c>
      <c r="BL173" s="17" t="s">
        <v>140</v>
      </c>
      <c r="BM173" s="154" t="s">
        <v>277</v>
      </c>
    </row>
    <row r="174" spans="1:65" s="13" customFormat="1" ht="11.25" x14ac:dyDescent="0.2">
      <c r="B174" s="156"/>
      <c r="D174" s="157" t="s">
        <v>142</v>
      </c>
      <c r="E174" s="158" t="s">
        <v>3</v>
      </c>
      <c r="F174" s="159" t="s">
        <v>278</v>
      </c>
      <c r="H174" s="160">
        <v>0.16400000000000001</v>
      </c>
      <c r="I174" s="161"/>
      <c r="L174" s="156"/>
      <c r="M174" s="162"/>
      <c r="N174" s="163"/>
      <c r="O174" s="163"/>
      <c r="P174" s="163"/>
      <c r="Q174" s="163"/>
      <c r="R174" s="163"/>
      <c r="S174" s="163"/>
      <c r="T174" s="164"/>
      <c r="AT174" s="158" t="s">
        <v>142</v>
      </c>
      <c r="AU174" s="158" t="s">
        <v>79</v>
      </c>
      <c r="AV174" s="13" t="s">
        <v>79</v>
      </c>
      <c r="AW174" s="13" t="s">
        <v>31</v>
      </c>
      <c r="AX174" s="13" t="s">
        <v>70</v>
      </c>
      <c r="AY174" s="158" t="s">
        <v>132</v>
      </c>
    </row>
    <row r="175" spans="1:65" s="13" customFormat="1" ht="11.25" x14ac:dyDescent="0.2">
      <c r="B175" s="156"/>
      <c r="D175" s="157" t="s">
        <v>142</v>
      </c>
      <c r="E175" s="158" t="s">
        <v>3</v>
      </c>
      <c r="F175" s="159" t="s">
        <v>279</v>
      </c>
      <c r="H175" s="160">
        <v>0.17799999999999999</v>
      </c>
      <c r="I175" s="161"/>
      <c r="L175" s="156"/>
      <c r="M175" s="162"/>
      <c r="N175" s="163"/>
      <c r="O175" s="163"/>
      <c r="P175" s="163"/>
      <c r="Q175" s="163"/>
      <c r="R175" s="163"/>
      <c r="S175" s="163"/>
      <c r="T175" s="164"/>
      <c r="AT175" s="158" t="s">
        <v>142</v>
      </c>
      <c r="AU175" s="158" t="s">
        <v>79</v>
      </c>
      <c r="AV175" s="13" t="s">
        <v>79</v>
      </c>
      <c r="AW175" s="13" t="s">
        <v>31</v>
      </c>
      <c r="AX175" s="13" t="s">
        <v>70</v>
      </c>
      <c r="AY175" s="158" t="s">
        <v>132</v>
      </c>
    </row>
    <row r="176" spans="1:65" s="13" customFormat="1" ht="11.25" x14ac:dyDescent="0.2">
      <c r="B176" s="156"/>
      <c r="D176" s="157" t="s">
        <v>142</v>
      </c>
      <c r="E176" s="158" t="s">
        <v>3</v>
      </c>
      <c r="F176" s="159" t="s">
        <v>280</v>
      </c>
      <c r="H176" s="160">
        <v>5.8999999999999997E-2</v>
      </c>
      <c r="I176" s="161"/>
      <c r="L176" s="156"/>
      <c r="M176" s="162"/>
      <c r="N176" s="163"/>
      <c r="O176" s="163"/>
      <c r="P176" s="163"/>
      <c r="Q176" s="163"/>
      <c r="R176" s="163"/>
      <c r="S176" s="163"/>
      <c r="T176" s="164"/>
      <c r="AT176" s="158" t="s">
        <v>142</v>
      </c>
      <c r="AU176" s="158" t="s">
        <v>79</v>
      </c>
      <c r="AV176" s="13" t="s">
        <v>79</v>
      </c>
      <c r="AW176" s="13" t="s">
        <v>31</v>
      </c>
      <c r="AX176" s="13" t="s">
        <v>70</v>
      </c>
      <c r="AY176" s="158" t="s">
        <v>132</v>
      </c>
    </row>
    <row r="177" spans="1:65" s="14" customFormat="1" ht="11.25" x14ac:dyDescent="0.2">
      <c r="B177" s="165"/>
      <c r="D177" s="157" t="s">
        <v>142</v>
      </c>
      <c r="E177" s="166" t="s">
        <v>3</v>
      </c>
      <c r="F177" s="167" t="s">
        <v>144</v>
      </c>
      <c r="H177" s="168">
        <v>0.40100000000000002</v>
      </c>
      <c r="I177" s="169"/>
      <c r="L177" s="165"/>
      <c r="M177" s="170"/>
      <c r="N177" s="171"/>
      <c r="O177" s="171"/>
      <c r="P177" s="171"/>
      <c r="Q177" s="171"/>
      <c r="R177" s="171"/>
      <c r="S177" s="171"/>
      <c r="T177" s="172"/>
      <c r="AT177" s="166" t="s">
        <v>142</v>
      </c>
      <c r="AU177" s="166" t="s">
        <v>79</v>
      </c>
      <c r="AV177" s="14" t="s">
        <v>140</v>
      </c>
      <c r="AW177" s="14" t="s">
        <v>31</v>
      </c>
      <c r="AX177" s="14" t="s">
        <v>77</v>
      </c>
      <c r="AY177" s="166" t="s">
        <v>132</v>
      </c>
    </row>
    <row r="178" spans="1:65" s="2" customFormat="1" ht="37.9" customHeight="1" x14ac:dyDescent="0.2">
      <c r="A178" s="32"/>
      <c r="B178" s="142"/>
      <c r="C178" s="143" t="s">
        <v>281</v>
      </c>
      <c r="D178" s="143" t="s">
        <v>135</v>
      </c>
      <c r="E178" s="144" t="s">
        <v>282</v>
      </c>
      <c r="F178" s="145" t="s">
        <v>283</v>
      </c>
      <c r="G178" s="146" t="s">
        <v>138</v>
      </c>
      <c r="H178" s="147">
        <v>690</v>
      </c>
      <c r="I178" s="148"/>
      <c r="J178" s="149">
        <f>ROUND(I178*H178,2)</f>
        <v>0</v>
      </c>
      <c r="K178" s="145" t="s">
        <v>139</v>
      </c>
      <c r="L178" s="33"/>
      <c r="M178" s="150" t="s">
        <v>3</v>
      </c>
      <c r="N178" s="151" t="s">
        <v>41</v>
      </c>
      <c r="O178" s="53"/>
      <c r="P178" s="152">
        <f>O178*H178</f>
        <v>0</v>
      </c>
      <c r="Q178" s="152">
        <v>0</v>
      </c>
      <c r="R178" s="152">
        <f>Q178*H178</f>
        <v>0</v>
      </c>
      <c r="S178" s="152">
        <v>0</v>
      </c>
      <c r="T178" s="153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54" t="s">
        <v>140</v>
      </c>
      <c r="AT178" s="154" t="s">
        <v>135</v>
      </c>
      <c r="AU178" s="154" t="s">
        <v>79</v>
      </c>
      <c r="AY178" s="17" t="s">
        <v>132</v>
      </c>
      <c r="BE178" s="155">
        <f>IF(N178="základní",J178,0)</f>
        <v>0</v>
      </c>
      <c r="BF178" s="155">
        <f>IF(N178="snížená",J178,0)</f>
        <v>0</v>
      </c>
      <c r="BG178" s="155">
        <f>IF(N178="zákl. přenesená",J178,0)</f>
        <v>0</v>
      </c>
      <c r="BH178" s="155">
        <f>IF(N178="sníž. přenesená",J178,0)</f>
        <v>0</v>
      </c>
      <c r="BI178" s="155">
        <f>IF(N178="nulová",J178,0)</f>
        <v>0</v>
      </c>
      <c r="BJ178" s="17" t="s">
        <v>77</v>
      </c>
      <c r="BK178" s="155">
        <f>ROUND(I178*H178,2)</f>
        <v>0</v>
      </c>
      <c r="BL178" s="17" t="s">
        <v>140</v>
      </c>
      <c r="BM178" s="154" t="s">
        <v>284</v>
      </c>
    </row>
    <row r="179" spans="1:65" s="13" customFormat="1" ht="11.25" x14ac:dyDescent="0.2">
      <c r="B179" s="156"/>
      <c r="D179" s="157" t="s">
        <v>142</v>
      </c>
      <c r="E179" s="158" t="s">
        <v>3</v>
      </c>
      <c r="F179" s="159" t="s">
        <v>285</v>
      </c>
      <c r="H179" s="160">
        <v>690</v>
      </c>
      <c r="I179" s="161"/>
      <c r="L179" s="156"/>
      <c r="M179" s="162"/>
      <c r="N179" s="163"/>
      <c r="O179" s="163"/>
      <c r="P179" s="163"/>
      <c r="Q179" s="163"/>
      <c r="R179" s="163"/>
      <c r="S179" s="163"/>
      <c r="T179" s="164"/>
      <c r="AT179" s="158" t="s">
        <v>142</v>
      </c>
      <c r="AU179" s="158" t="s">
        <v>79</v>
      </c>
      <c r="AV179" s="13" t="s">
        <v>79</v>
      </c>
      <c r="AW179" s="13" t="s">
        <v>31</v>
      </c>
      <c r="AX179" s="13" t="s">
        <v>70</v>
      </c>
      <c r="AY179" s="158" t="s">
        <v>132</v>
      </c>
    </row>
    <row r="180" spans="1:65" s="14" customFormat="1" ht="11.25" x14ac:dyDescent="0.2">
      <c r="B180" s="165"/>
      <c r="D180" s="157" t="s">
        <v>142</v>
      </c>
      <c r="E180" s="166" t="s">
        <v>3</v>
      </c>
      <c r="F180" s="167" t="s">
        <v>144</v>
      </c>
      <c r="H180" s="168">
        <v>690</v>
      </c>
      <c r="I180" s="169"/>
      <c r="L180" s="165"/>
      <c r="M180" s="170"/>
      <c r="N180" s="171"/>
      <c r="O180" s="171"/>
      <c r="P180" s="171"/>
      <c r="Q180" s="171"/>
      <c r="R180" s="171"/>
      <c r="S180" s="171"/>
      <c r="T180" s="172"/>
      <c r="AT180" s="166" t="s">
        <v>142</v>
      </c>
      <c r="AU180" s="166" t="s">
        <v>79</v>
      </c>
      <c r="AV180" s="14" t="s">
        <v>140</v>
      </c>
      <c r="AW180" s="14" t="s">
        <v>31</v>
      </c>
      <c r="AX180" s="14" t="s">
        <v>77</v>
      </c>
      <c r="AY180" s="166" t="s">
        <v>132</v>
      </c>
    </row>
    <row r="181" spans="1:65" s="2" customFormat="1" ht="37.9" customHeight="1" x14ac:dyDescent="0.2">
      <c r="A181" s="32"/>
      <c r="B181" s="142"/>
      <c r="C181" s="143" t="s">
        <v>286</v>
      </c>
      <c r="D181" s="143" t="s">
        <v>135</v>
      </c>
      <c r="E181" s="144" t="s">
        <v>287</v>
      </c>
      <c r="F181" s="145" t="s">
        <v>288</v>
      </c>
      <c r="G181" s="146" t="s">
        <v>138</v>
      </c>
      <c r="H181" s="147">
        <v>690</v>
      </c>
      <c r="I181" s="148"/>
      <c r="J181" s="149">
        <f>ROUND(I181*H181,2)</f>
        <v>0</v>
      </c>
      <c r="K181" s="145" t="s">
        <v>139</v>
      </c>
      <c r="L181" s="33"/>
      <c r="M181" s="150" t="s">
        <v>3</v>
      </c>
      <c r="N181" s="151" t="s">
        <v>41</v>
      </c>
      <c r="O181" s="53"/>
      <c r="P181" s="152">
        <f>O181*H181</f>
        <v>0</v>
      </c>
      <c r="Q181" s="152">
        <v>0</v>
      </c>
      <c r="R181" s="152">
        <f>Q181*H181</f>
        <v>0</v>
      </c>
      <c r="S181" s="152">
        <v>0</v>
      </c>
      <c r="T181" s="153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54" t="s">
        <v>140</v>
      </c>
      <c r="AT181" s="154" t="s">
        <v>135</v>
      </c>
      <c r="AU181" s="154" t="s">
        <v>79</v>
      </c>
      <c r="AY181" s="17" t="s">
        <v>132</v>
      </c>
      <c r="BE181" s="155">
        <f>IF(N181="základní",J181,0)</f>
        <v>0</v>
      </c>
      <c r="BF181" s="155">
        <f>IF(N181="snížená",J181,0)</f>
        <v>0</v>
      </c>
      <c r="BG181" s="155">
        <f>IF(N181="zákl. přenesená",J181,0)</f>
        <v>0</v>
      </c>
      <c r="BH181" s="155">
        <f>IF(N181="sníž. přenesená",J181,0)</f>
        <v>0</v>
      </c>
      <c r="BI181" s="155">
        <f>IF(N181="nulová",J181,0)</f>
        <v>0</v>
      </c>
      <c r="BJ181" s="17" t="s">
        <v>77</v>
      </c>
      <c r="BK181" s="155">
        <f>ROUND(I181*H181,2)</f>
        <v>0</v>
      </c>
      <c r="BL181" s="17" t="s">
        <v>140</v>
      </c>
      <c r="BM181" s="154" t="s">
        <v>289</v>
      </c>
    </row>
    <row r="182" spans="1:65" s="13" customFormat="1" ht="11.25" x14ac:dyDescent="0.2">
      <c r="B182" s="156"/>
      <c r="D182" s="157" t="s">
        <v>142</v>
      </c>
      <c r="E182" s="158" t="s">
        <v>3</v>
      </c>
      <c r="F182" s="159" t="s">
        <v>285</v>
      </c>
      <c r="H182" s="160">
        <v>690</v>
      </c>
      <c r="I182" s="161"/>
      <c r="L182" s="156"/>
      <c r="M182" s="162"/>
      <c r="N182" s="163"/>
      <c r="O182" s="163"/>
      <c r="P182" s="163"/>
      <c r="Q182" s="163"/>
      <c r="R182" s="163"/>
      <c r="S182" s="163"/>
      <c r="T182" s="164"/>
      <c r="AT182" s="158" t="s">
        <v>142</v>
      </c>
      <c r="AU182" s="158" t="s">
        <v>79</v>
      </c>
      <c r="AV182" s="13" t="s">
        <v>79</v>
      </c>
      <c r="AW182" s="13" t="s">
        <v>31</v>
      </c>
      <c r="AX182" s="13" t="s">
        <v>70</v>
      </c>
      <c r="AY182" s="158" t="s">
        <v>132</v>
      </c>
    </row>
    <row r="183" spans="1:65" s="14" customFormat="1" ht="11.25" x14ac:dyDescent="0.2">
      <c r="B183" s="165"/>
      <c r="D183" s="157" t="s">
        <v>142</v>
      </c>
      <c r="E183" s="166" t="s">
        <v>3</v>
      </c>
      <c r="F183" s="167" t="s">
        <v>144</v>
      </c>
      <c r="H183" s="168">
        <v>690</v>
      </c>
      <c r="I183" s="169"/>
      <c r="L183" s="165"/>
      <c r="M183" s="170"/>
      <c r="N183" s="171"/>
      <c r="O183" s="171"/>
      <c r="P183" s="171"/>
      <c r="Q183" s="171"/>
      <c r="R183" s="171"/>
      <c r="S183" s="171"/>
      <c r="T183" s="172"/>
      <c r="AT183" s="166" t="s">
        <v>142</v>
      </c>
      <c r="AU183" s="166" t="s">
        <v>79</v>
      </c>
      <c r="AV183" s="14" t="s">
        <v>140</v>
      </c>
      <c r="AW183" s="14" t="s">
        <v>31</v>
      </c>
      <c r="AX183" s="14" t="s">
        <v>77</v>
      </c>
      <c r="AY183" s="166" t="s">
        <v>132</v>
      </c>
    </row>
    <row r="184" spans="1:65" s="2" customFormat="1" ht="37.9" customHeight="1" x14ac:dyDescent="0.2">
      <c r="A184" s="32"/>
      <c r="B184" s="142"/>
      <c r="C184" s="143" t="s">
        <v>290</v>
      </c>
      <c r="D184" s="143" t="s">
        <v>135</v>
      </c>
      <c r="E184" s="144" t="s">
        <v>291</v>
      </c>
      <c r="F184" s="145" t="s">
        <v>292</v>
      </c>
      <c r="G184" s="146" t="s">
        <v>293</v>
      </c>
      <c r="H184" s="147">
        <v>18</v>
      </c>
      <c r="I184" s="148"/>
      <c r="J184" s="149">
        <f>ROUND(I184*H184,2)</f>
        <v>0</v>
      </c>
      <c r="K184" s="145" t="s">
        <v>139</v>
      </c>
      <c r="L184" s="33"/>
      <c r="M184" s="150" t="s">
        <v>3</v>
      </c>
      <c r="N184" s="151" t="s">
        <v>41</v>
      </c>
      <c r="O184" s="53"/>
      <c r="P184" s="152">
        <f>O184*H184</f>
        <v>0</v>
      </c>
      <c r="Q184" s="152">
        <v>0</v>
      </c>
      <c r="R184" s="152">
        <f>Q184*H184</f>
        <v>0</v>
      </c>
      <c r="S184" s="152">
        <v>0</v>
      </c>
      <c r="T184" s="153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54" t="s">
        <v>140</v>
      </c>
      <c r="AT184" s="154" t="s">
        <v>135</v>
      </c>
      <c r="AU184" s="154" t="s">
        <v>79</v>
      </c>
      <c r="AY184" s="17" t="s">
        <v>132</v>
      </c>
      <c r="BE184" s="155">
        <f>IF(N184="základní",J184,0)</f>
        <v>0</v>
      </c>
      <c r="BF184" s="155">
        <f>IF(N184="snížená",J184,0)</f>
        <v>0</v>
      </c>
      <c r="BG184" s="155">
        <f>IF(N184="zákl. přenesená",J184,0)</f>
        <v>0</v>
      </c>
      <c r="BH184" s="155">
        <f>IF(N184="sníž. přenesená",J184,0)</f>
        <v>0</v>
      </c>
      <c r="BI184" s="155">
        <f>IF(N184="nulová",J184,0)</f>
        <v>0</v>
      </c>
      <c r="BJ184" s="17" t="s">
        <v>77</v>
      </c>
      <c r="BK184" s="155">
        <f>ROUND(I184*H184,2)</f>
        <v>0</v>
      </c>
      <c r="BL184" s="17" t="s">
        <v>140</v>
      </c>
      <c r="BM184" s="154" t="s">
        <v>294</v>
      </c>
    </row>
    <row r="185" spans="1:65" s="13" customFormat="1" ht="11.25" x14ac:dyDescent="0.2">
      <c r="B185" s="156"/>
      <c r="D185" s="157" t="s">
        <v>142</v>
      </c>
      <c r="E185" s="158" t="s">
        <v>3</v>
      </c>
      <c r="F185" s="159" t="s">
        <v>295</v>
      </c>
      <c r="H185" s="160">
        <v>18</v>
      </c>
      <c r="I185" s="161"/>
      <c r="L185" s="156"/>
      <c r="M185" s="162"/>
      <c r="N185" s="163"/>
      <c r="O185" s="163"/>
      <c r="P185" s="163"/>
      <c r="Q185" s="163"/>
      <c r="R185" s="163"/>
      <c r="S185" s="163"/>
      <c r="T185" s="164"/>
      <c r="AT185" s="158" t="s">
        <v>142</v>
      </c>
      <c r="AU185" s="158" t="s">
        <v>79</v>
      </c>
      <c r="AV185" s="13" t="s">
        <v>79</v>
      </c>
      <c r="AW185" s="13" t="s">
        <v>31</v>
      </c>
      <c r="AX185" s="13" t="s">
        <v>70</v>
      </c>
      <c r="AY185" s="158" t="s">
        <v>132</v>
      </c>
    </row>
    <row r="186" spans="1:65" s="14" customFormat="1" ht="11.25" x14ac:dyDescent="0.2">
      <c r="B186" s="165"/>
      <c r="D186" s="157" t="s">
        <v>142</v>
      </c>
      <c r="E186" s="166" t="s">
        <v>3</v>
      </c>
      <c r="F186" s="167" t="s">
        <v>144</v>
      </c>
      <c r="H186" s="168">
        <v>18</v>
      </c>
      <c r="I186" s="169"/>
      <c r="L186" s="165"/>
      <c r="M186" s="170"/>
      <c r="N186" s="171"/>
      <c r="O186" s="171"/>
      <c r="P186" s="171"/>
      <c r="Q186" s="171"/>
      <c r="R186" s="171"/>
      <c r="S186" s="171"/>
      <c r="T186" s="172"/>
      <c r="AT186" s="166" t="s">
        <v>142</v>
      </c>
      <c r="AU186" s="166" t="s">
        <v>79</v>
      </c>
      <c r="AV186" s="14" t="s">
        <v>140</v>
      </c>
      <c r="AW186" s="14" t="s">
        <v>31</v>
      </c>
      <c r="AX186" s="14" t="s">
        <v>77</v>
      </c>
      <c r="AY186" s="166" t="s">
        <v>132</v>
      </c>
    </row>
    <row r="187" spans="1:65" s="2" customFormat="1" ht="37.9" customHeight="1" x14ac:dyDescent="0.2">
      <c r="A187" s="32"/>
      <c r="B187" s="142"/>
      <c r="C187" s="143" t="s">
        <v>296</v>
      </c>
      <c r="D187" s="143" t="s">
        <v>135</v>
      </c>
      <c r="E187" s="144" t="s">
        <v>297</v>
      </c>
      <c r="F187" s="145" t="s">
        <v>298</v>
      </c>
      <c r="G187" s="146" t="s">
        <v>293</v>
      </c>
      <c r="H187" s="147">
        <v>4</v>
      </c>
      <c r="I187" s="148"/>
      <c r="J187" s="149">
        <f>ROUND(I187*H187,2)</f>
        <v>0</v>
      </c>
      <c r="K187" s="145" t="s">
        <v>139</v>
      </c>
      <c r="L187" s="33"/>
      <c r="M187" s="150" t="s">
        <v>3</v>
      </c>
      <c r="N187" s="151" t="s">
        <v>41</v>
      </c>
      <c r="O187" s="53"/>
      <c r="P187" s="152">
        <f>O187*H187</f>
        <v>0</v>
      </c>
      <c r="Q187" s="152">
        <v>0</v>
      </c>
      <c r="R187" s="152">
        <f>Q187*H187</f>
        <v>0</v>
      </c>
      <c r="S187" s="152">
        <v>0</v>
      </c>
      <c r="T187" s="153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54" t="s">
        <v>140</v>
      </c>
      <c r="AT187" s="154" t="s">
        <v>135</v>
      </c>
      <c r="AU187" s="154" t="s">
        <v>79</v>
      </c>
      <c r="AY187" s="17" t="s">
        <v>132</v>
      </c>
      <c r="BE187" s="155">
        <f>IF(N187="základní",J187,0)</f>
        <v>0</v>
      </c>
      <c r="BF187" s="155">
        <f>IF(N187="snížená",J187,0)</f>
        <v>0</v>
      </c>
      <c r="BG187" s="155">
        <f>IF(N187="zákl. přenesená",J187,0)</f>
        <v>0</v>
      </c>
      <c r="BH187" s="155">
        <f>IF(N187="sníž. přenesená",J187,0)</f>
        <v>0</v>
      </c>
      <c r="BI187" s="155">
        <f>IF(N187="nulová",J187,0)</f>
        <v>0</v>
      </c>
      <c r="BJ187" s="17" t="s">
        <v>77</v>
      </c>
      <c r="BK187" s="155">
        <f>ROUND(I187*H187,2)</f>
        <v>0</v>
      </c>
      <c r="BL187" s="17" t="s">
        <v>140</v>
      </c>
      <c r="BM187" s="154" t="s">
        <v>299</v>
      </c>
    </row>
    <row r="188" spans="1:65" s="13" customFormat="1" ht="11.25" x14ac:dyDescent="0.2">
      <c r="B188" s="156"/>
      <c r="D188" s="157" t="s">
        <v>142</v>
      </c>
      <c r="E188" s="158" t="s">
        <v>3</v>
      </c>
      <c r="F188" s="159" t="s">
        <v>300</v>
      </c>
      <c r="H188" s="160">
        <v>4</v>
      </c>
      <c r="I188" s="161"/>
      <c r="L188" s="156"/>
      <c r="M188" s="162"/>
      <c r="N188" s="163"/>
      <c r="O188" s="163"/>
      <c r="P188" s="163"/>
      <c r="Q188" s="163"/>
      <c r="R188" s="163"/>
      <c r="S188" s="163"/>
      <c r="T188" s="164"/>
      <c r="AT188" s="158" t="s">
        <v>142</v>
      </c>
      <c r="AU188" s="158" t="s">
        <v>79</v>
      </c>
      <c r="AV188" s="13" t="s">
        <v>79</v>
      </c>
      <c r="AW188" s="13" t="s">
        <v>31</v>
      </c>
      <c r="AX188" s="13" t="s">
        <v>70</v>
      </c>
      <c r="AY188" s="158" t="s">
        <v>132</v>
      </c>
    </row>
    <row r="189" spans="1:65" s="14" customFormat="1" ht="11.25" x14ac:dyDescent="0.2">
      <c r="B189" s="165"/>
      <c r="D189" s="157" t="s">
        <v>142</v>
      </c>
      <c r="E189" s="166" t="s">
        <v>3</v>
      </c>
      <c r="F189" s="167" t="s">
        <v>144</v>
      </c>
      <c r="H189" s="168">
        <v>4</v>
      </c>
      <c r="I189" s="169"/>
      <c r="L189" s="165"/>
      <c r="M189" s="170"/>
      <c r="N189" s="171"/>
      <c r="O189" s="171"/>
      <c r="P189" s="171"/>
      <c r="Q189" s="171"/>
      <c r="R189" s="171"/>
      <c r="S189" s="171"/>
      <c r="T189" s="172"/>
      <c r="AT189" s="166" t="s">
        <v>142</v>
      </c>
      <c r="AU189" s="166" t="s">
        <v>79</v>
      </c>
      <c r="AV189" s="14" t="s">
        <v>140</v>
      </c>
      <c r="AW189" s="14" t="s">
        <v>31</v>
      </c>
      <c r="AX189" s="14" t="s">
        <v>77</v>
      </c>
      <c r="AY189" s="166" t="s">
        <v>132</v>
      </c>
    </row>
    <row r="190" spans="1:65" s="2" customFormat="1" ht="37.9" customHeight="1" x14ac:dyDescent="0.2">
      <c r="A190" s="32"/>
      <c r="B190" s="142"/>
      <c r="C190" s="143" t="s">
        <v>301</v>
      </c>
      <c r="D190" s="143" t="s">
        <v>135</v>
      </c>
      <c r="E190" s="144" t="s">
        <v>302</v>
      </c>
      <c r="F190" s="145" t="s">
        <v>303</v>
      </c>
      <c r="G190" s="146" t="s">
        <v>138</v>
      </c>
      <c r="H190" s="147">
        <v>2.4</v>
      </c>
      <c r="I190" s="148"/>
      <c r="J190" s="149">
        <f>ROUND(I190*H190,2)</f>
        <v>0</v>
      </c>
      <c r="K190" s="145" t="s">
        <v>139</v>
      </c>
      <c r="L190" s="33"/>
      <c r="M190" s="150" t="s">
        <v>3</v>
      </c>
      <c r="N190" s="151" t="s">
        <v>41</v>
      </c>
      <c r="O190" s="53"/>
      <c r="P190" s="152">
        <f>O190*H190</f>
        <v>0</v>
      </c>
      <c r="Q190" s="152">
        <v>0</v>
      </c>
      <c r="R190" s="152">
        <f>Q190*H190</f>
        <v>0</v>
      </c>
      <c r="S190" s="152">
        <v>0</v>
      </c>
      <c r="T190" s="153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54" t="s">
        <v>140</v>
      </c>
      <c r="AT190" s="154" t="s">
        <v>135</v>
      </c>
      <c r="AU190" s="154" t="s">
        <v>79</v>
      </c>
      <c r="AY190" s="17" t="s">
        <v>132</v>
      </c>
      <c r="BE190" s="155">
        <f>IF(N190="základní",J190,0)</f>
        <v>0</v>
      </c>
      <c r="BF190" s="155">
        <f>IF(N190="snížená",J190,0)</f>
        <v>0</v>
      </c>
      <c r="BG190" s="155">
        <f>IF(N190="zákl. přenesená",J190,0)</f>
        <v>0</v>
      </c>
      <c r="BH190" s="155">
        <f>IF(N190="sníž. přenesená",J190,0)</f>
        <v>0</v>
      </c>
      <c r="BI190" s="155">
        <f>IF(N190="nulová",J190,0)</f>
        <v>0</v>
      </c>
      <c r="BJ190" s="17" t="s">
        <v>77</v>
      </c>
      <c r="BK190" s="155">
        <f>ROUND(I190*H190,2)</f>
        <v>0</v>
      </c>
      <c r="BL190" s="17" t="s">
        <v>140</v>
      </c>
      <c r="BM190" s="154" t="s">
        <v>304</v>
      </c>
    </row>
    <row r="191" spans="1:65" s="13" customFormat="1" ht="11.25" x14ac:dyDescent="0.2">
      <c r="B191" s="156"/>
      <c r="D191" s="157" t="s">
        <v>142</v>
      </c>
      <c r="E191" s="158" t="s">
        <v>3</v>
      </c>
      <c r="F191" s="159" t="s">
        <v>305</v>
      </c>
      <c r="H191" s="160">
        <v>2.4</v>
      </c>
      <c r="I191" s="161"/>
      <c r="L191" s="156"/>
      <c r="M191" s="162"/>
      <c r="N191" s="163"/>
      <c r="O191" s="163"/>
      <c r="P191" s="163"/>
      <c r="Q191" s="163"/>
      <c r="R191" s="163"/>
      <c r="S191" s="163"/>
      <c r="T191" s="164"/>
      <c r="AT191" s="158" t="s">
        <v>142</v>
      </c>
      <c r="AU191" s="158" t="s">
        <v>79</v>
      </c>
      <c r="AV191" s="13" t="s">
        <v>79</v>
      </c>
      <c r="AW191" s="13" t="s">
        <v>31</v>
      </c>
      <c r="AX191" s="13" t="s">
        <v>70</v>
      </c>
      <c r="AY191" s="158" t="s">
        <v>132</v>
      </c>
    </row>
    <row r="192" spans="1:65" s="14" customFormat="1" ht="11.25" x14ac:dyDescent="0.2">
      <c r="B192" s="165"/>
      <c r="D192" s="157" t="s">
        <v>142</v>
      </c>
      <c r="E192" s="166" t="s">
        <v>3</v>
      </c>
      <c r="F192" s="167" t="s">
        <v>144</v>
      </c>
      <c r="H192" s="168">
        <v>2.4</v>
      </c>
      <c r="I192" s="169"/>
      <c r="L192" s="165"/>
      <c r="M192" s="183"/>
      <c r="N192" s="184"/>
      <c r="O192" s="184"/>
      <c r="P192" s="184"/>
      <c r="Q192" s="184"/>
      <c r="R192" s="184"/>
      <c r="S192" s="184"/>
      <c r="T192" s="185"/>
      <c r="AT192" s="166" t="s">
        <v>142</v>
      </c>
      <c r="AU192" s="166" t="s">
        <v>79</v>
      </c>
      <c r="AV192" s="14" t="s">
        <v>140</v>
      </c>
      <c r="AW192" s="14" t="s">
        <v>31</v>
      </c>
      <c r="AX192" s="14" t="s">
        <v>77</v>
      </c>
      <c r="AY192" s="166" t="s">
        <v>132</v>
      </c>
    </row>
    <row r="193" spans="1:31" s="2" customFormat="1" ht="6.95" customHeight="1" x14ac:dyDescent="0.2">
      <c r="A193" s="32"/>
      <c r="B193" s="42"/>
      <c r="C193" s="43"/>
      <c r="D193" s="43"/>
      <c r="E193" s="43"/>
      <c r="F193" s="43"/>
      <c r="G193" s="43"/>
      <c r="H193" s="43"/>
      <c r="I193" s="43"/>
      <c r="J193" s="43"/>
      <c r="K193" s="43"/>
      <c r="L193" s="33"/>
      <c r="M193" s="32"/>
      <c r="O193" s="32"/>
      <c r="P193" s="32"/>
      <c r="Q193" s="32"/>
      <c r="R193" s="32"/>
      <c r="S193" s="32"/>
      <c r="T193" s="32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</row>
  </sheetData>
  <autoFilter ref="C86:K192" xr:uid="{00000000-0009-0000-0000-000001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56"/>
  <sheetViews>
    <sheetView showGridLines="0" workbookViewId="0"/>
  </sheetViews>
  <sheetFormatPr defaultRowHeight="12.7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317" t="s">
        <v>6</v>
      </c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7" t="s">
        <v>87</v>
      </c>
    </row>
    <row r="3" spans="1:46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 x14ac:dyDescent="0.2">
      <c r="B4" s="20"/>
      <c r="D4" s="21" t="s">
        <v>106</v>
      </c>
      <c r="L4" s="20"/>
      <c r="M4" s="93" t="s">
        <v>11</v>
      </c>
      <c r="AT4" s="17" t="s">
        <v>4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27" t="s">
        <v>17</v>
      </c>
      <c r="L6" s="20"/>
    </row>
    <row r="7" spans="1:46" s="1" customFormat="1" ht="16.5" customHeight="1" x14ac:dyDescent="0.2">
      <c r="B7" s="20"/>
      <c r="E7" s="318" t="str">
        <f>'Rekapitulace stavby'!K6</f>
        <v>Oprava kolejí v žst. Rohatec</v>
      </c>
      <c r="F7" s="319"/>
      <c r="G7" s="319"/>
      <c r="H7" s="319"/>
      <c r="L7" s="20"/>
    </row>
    <row r="8" spans="1:46" s="1" customFormat="1" ht="12" customHeight="1" x14ac:dyDescent="0.2">
      <c r="B8" s="20"/>
      <c r="D8" s="27" t="s">
        <v>107</v>
      </c>
      <c r="L8" s="20"/>
    </row>
    <row r="9" spans="1:46" s="2" customFormat="1" ht="16.5" customHeight="1" x14ac:dyDescent="0.2">
      <c r="A9" s="32"/>
      <c r="B9" s="33"/>
      <c r="C9" s="32"/>
      <c r="D9" s="32"/>
      <c r="E9" s="318" t="s">
        <v>108</v>
      </c>
      <c r="F9" s="320"/>
      <c r="G9" s="320"/>
      <c r="H9" s="320"/>
      <c r="I9" s="32"/>
      <c r="J9" s="32"/>
      <c r="K9" s="32"/>
      <c r="L9" s="94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3"/>
      <c r="C10" s="32"/>
      <c r="D10" s="27" t="s">
        <v>109</v>
      </c>
      <c r="E10" s="32"/>
      <c r="F10" s="32"/>
      <c r="G10" s="32"/>
      <c r="H10" s="32"/>
      <c r="I10" s="32"/>
      <c r="J10" s="32"/>
      <c r="K10" s="32"/>
      <c r="L10" s="94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 x14ac:dyDescent="0.2">
      <c r="A11" s="32"/>
      <c r="B11" s="33"/>
      <c r="C11" s="32"/>
      <c r="D11" s="32"/>
      <c r="E11" s="276" t="s">
        <v>306</v>
      </c>
      <c r="F11" s="320"/>
      <c r="G11" s="320"/>
      <c r="H11" s="320"/>
      <c r="I11" s="32"/>
      <c r="J11" s="32"/>
      <c r="K11" s="32"/>
      <c r="L11" s="94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 x14ac:dyDescent="0.2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94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 x14ac:dyDescent="0.2">
      <c r="A13" s="32"/>
      <c r="B13" s="33"/>
      <c r="C13" s="32"/>
      <c r="D13" s="27" t="s">
        <v>19</v>
      </c>
      <c r="E13" s="32"/>
      <c r="F13" s="25" t="s">
        <v>3</v>
      </c>
      <c r="G13" s="32"/>
      <c r="H13" s="32"/>
      <c r="I13" s="27" t="s">
        <v>20</v>
      </c>
      <c r="J13" s="25" t="s">
        <v>3</v>
      </c>
      <c r="K13" s="32"/>
      <c r="L13" s="94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21</v>
      </c>
      <c r="E14" s="32"/>
      <c r="F14" s="25" t="s">
        <v>22</v>
      </c>
      <c r="G14" s="32"/>
      <c r="H14" s="32"/>
      <c r="I14" s="27" t="s">
        <v>23</v>
      </c>
      <c r="J14" s="50">
        <f>'Rekapitulace stavby'!AN8</f>
        <v>45072</v>
      </c>
      <c r="K14" s="32"/>
      <c r="L14" s="94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 x14ac:dyDescent="0.2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94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 x14ac:dyDescent="0.2">
      <c r="A16" s="32"/>
      <c r="B16" s="33"/>
      <c r="C16" s="32"/>
      <c r="D16" s="27" t="s">
        <v>24</v>
      </c>
      <c r="E16" s="32"/>
      <c r="F16" s="32"/>
      <c r="G16" s="32"/>
      <c r="H16" s="32"/>
      <c r="I16" s="27" t="s">
        <v>25</v>
      </c>
      <c r="J16" s="25" t="str">
        <f>IF('Rekapitulace stavby'!AN10="","",'Rekapitulace stavby'!AN10)</f>
        <v/>
      </c>
      <c r="K16" s="32"/>
      <c r="L16" s="94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 x14ac:dyDescent="0.2">
      <c r="A17" s="32"/>
      <c r="B17" s="33"/>
      <c r="C17" s="32"/>
      <c r="D17" s="32"/>
      <c r="E17" s="25" t="str">
        <f>IF('Rekapitulace stavby'!E11="","",'Rekapitulace stavby'!E11)</f>
        <v xml:space="preserve"> </v>
      </c>
      <c r="F17" s="32"/>
      <c r="G17" s="32"/>
      <c r="H17" s="32"/>
      <c r="I17" s="27" t="s">
        <v>27</v>
      </c>
      <c r="J17" s="25" t="str">
        <f>IF('Rekapitulace stavby'!AN11="","",'Rekapitulace stavby'!AN11)</f>
        <v/>
      </c>
      <c r="K17" s="32"/>
      <c r="L17" s="94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 x14ac:dyDescent="0.2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94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 x14ac:dyDescent="0.2">
      <c r="A19" s="32"/>
      <c r="B19" s="33"/>
      <c r="C19" s="32"/>
      <c r="D19" s="27" t="s">
        <v>28</v>
      </c>
      <c r="E19" s="32"/>
      <c r="F19" s="32"/>
      <c r="G19" s="32"/>
      <c r="H19" s="32"/>
      <c r="I19" s="27" t="s">
        <v>25</v>
      </c>
      <c r="J19" s="28" t="str">
        <f>'Rekapitulace stavby'!AN13</f>
        <v>Vyplň údaj</v>
      </c>
      <c r="K19" s="32"/>
      <c r="L19" s="94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 x14ac:dyDescent="0.2">
      <c r="A20" s="32"/>
      <c r="B20" s="33"/>
      <c r="C20" s="32"/>
      <c r="D20" s="32"/>
      <c r="E20" s="321" t="str">
        <f>'Rekapitulace stavby'!E14</f>
        <v>Vyplň údaj</v>
      </c>
      <c r="F20" s="301"/>
      <c r="G20" s="301"/>
      <c r="H20" s="301"/>
      <c r="I20" s="27" t="s">
        <v>27</v>
      </c>
      <c r="J20" s="28" t="str">
        <f>'Rekapitulace stavby'!AN14</f>
        <v>Vyplň údaj</v>
      </c>
      <c r="K20" s="32"/>
      <c r="L20" s="94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 x14ac:dyDescent="0.2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94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 x14ac:dyDescent="0.2">
      <c r="A22" s="32"/>
      <c r="B22" s="33"/>
      <c r="C22" s="32"/>
      <c r="D22" s="27" t="s">
        <v>30</v>
      </c>
      <c r="E22" s="32"/>
      <c r="F22" s="32"/>
      <c r="G22" s="32"/>
      <c r="H22" s="32"/>
      <c r="I22" s="27" t="s">
        <v>25</v>
      </c>
      <c r="J22" s="25" t="str">
        <f>IF('Rekapitulace stavby'!AN16="","",'Rekapitulace stavby'!AN16)</f>
        <v/>
      </c>
      <c r="K22" s="32"/>
      <c r="L22" s="94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 x14ac:dyDescent="0.2">
      <c r="A23" s="32"/>
      <c r="B23" s="33"/>
      <c r="C23" s="32"/>
      <c r="D23" s="32"/>
      <c r="E23" s="25" t="str">
        <f>IF('Rekapitulace stavby'!E17="","",'Rekapitulace stavby'!E17)</f>
        <v xml:space="preserve"> </v>
      </c>
      <c r="F23" s="32"/>
      <c r="G23" s="32"/>
      <c r="H23" s="32"/>
      <c r="I23" s="27" t="s">
        <v>27</v>
      </c>
      <c r="J23" s="25" t="str">
        <f>IF('Rekapitulace stavby'!AN17="","",'Rekapitulace stavby'!AN17)</f>
        <v/>
      </c>
      <c r="K23" s="32"/>
      <c r="L23" s="94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 x14ac:dyDescent="0.2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94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 x14ac:dyDescent="0.2">
      <c r="A25" s="32"/>
      <c r="B25" s="33"/>
      <c r="C25" s="32"/>
      <c r="D25" s="27" t="s">
        <v>32</v>
      </c>
      <c r="E25" s="32"/>
      <c r="F25" s="32"/>
      <c r="G25" s="32"/>
      <c r="H25" s="32"/>
      <c r="I25" s="27" t="s">
        <v>25</v>
      </c>
      <c r="J25" s="25" t="s">
        <v>3</v>
      </c>
      <c r="K25" s="32"/>
      <c r="L25" s="94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 x14ac:dyDescent="0.2">
      <c r="A26" s="32"/>
      <c r="B26" s="33"/>
      <c r="C26" s="32"/>
      <c r="D26" s="32"/>
      <c r="E26" s="25" t="s">
        <v>33</v>
      </c>
      <c r="F26" s="32"/>
      <c r="G26" s="32"/>
      <c r="H26" s="32"/>
      <c r="I26" s="27" t="s">
        <v>27</v>
      </c>
      <c r="J26" s="25" t="s">
        <v>3</v>
      </c>
      <c r="K26" s="32"/>
      <c r="L26" s="94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94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 x14ac:dyDescent="0.2">
      <c r="A28" s="32"/>
      <c r="B28" s="33"/>
      <c r="C28" s="32"/>
      <c r="D28" s="27" t="s">
        <v>34</v>
      </c>
      <c r="E28" s="32"/>
      <c r="F28" s="32"/>
      <c r="G28" s="32"/>
      <c r="H28" s="32"/>
      <c r="I28" s="32"/>
      <c r="J28" s="32"/>
      <c r="K28" s="32"/>
      <c r="L28" s="94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 x14ac:dyDescent="0.2">
      <c r="A29" s="95"/>
      <c r="B29" s="96"/>
      <c r="C29" s="95"/>
      <c r="D29" s="95"/>
      <c r="E29" s="306" t="s">
        <v>3</v>
      </c>
      <c r="F29" s="306"/>
      <c r="G29" s="306"/>
      <c r="H29" s="306"/>
      <c r="I29" s="95"/>
      <c r="J29" s="95"/>
      <c r="K29" s="95"/>
      <c r="L29" s="97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2" customFormat="1" ht="6.95" customHeight="1" x14ac:dyDescent="0.2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94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 x14ac:dyDescent="0.2">
      <c r="A31" s="32"/>
      <c r="B31" s="33"/>
      <c r="C31" s="32"/>
      <c r="D31" s="61"/>
      <c r="E31" s="61"/>
      <c r="F31" s="61"/>
      <c r="G31" s="61"/>
      <c r="H31" s="61"/>
      <c r="I31" s="61"/>
      <c r="J31" s="61"/>
      <c r="K31" s="61"/>
      <c r="L31" s="94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 x14ac:dyDescent="0.2">
      <c r="A32" s="32"/>
      <c r="B32" s="33"/>
      <c r="C32" s="32"/>
      <c r="D32" s="98" t="s">
        <v>36</v>
      </c>
      <c r="E32" s="32"/>
      <c r="F32" s="32"/>
      <c r="G32" s="32"/>
      <c r="H32" s="32"/>
      <c r="I32" s="32"/>
      <c r="J32" s="66">
        <f>ROUND(J87, 2)</f>
        <v>0</v>
      </c>
      <c r="K32" s="32"/>
      <c r="L32" s="94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 x14ac:dyDescent="0.2">
      <c r="A33" s="32"/>
      <c r="B33" s="33"/>
      <c r="C33" s="32"/>
      <c r="D33" s="61"/>
      <c r="E33" s="61"/>
      <c r="F33" s="61"/>
      <c r="G33" s="61"/>
      <c r="H33" s="61"/>
      <c r="I33" s="61"/>
      <c r="J33" s="61"/>
      <c r="K33" s="61"/>
      <c r="L33" s="94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 x14ac:dyDescent="0.2">
      <c r="A34" s="32"/>
      <c r="B34" s="33"/>
      <c r="C34" s="32"/>
      <c r="D34" s="32"/>
      <c r="E34" s="32"/>
      <c r="F34" s="36" t="s">
        <v>38</v>
      </c>
      <c r="G34" s="32"/>
      <c r="H34" s="32"/>
      <c r="I34" s="36" t="s">
        <v>37</v>
      </c>
      <c r="J34" s="36" t="s">
        <v>39</v>
      </c>
      <c r="K34" s="32"/>
      <c r="L34" s="94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 x14ac:dyDescent="0.2">
      <c r="A35" s="32"/>
      <c r="B35" s="33"/>
      <c r="C35" s="32"/>
      <c r="D35" s="99" t="s">
        <v>40</v>
      </c>
      <c r="E35" s="27" t="s">
        <v>41</v>
      </c>
      <c r="F35" s="100">
        <f>ROUND((SUM(BE87:BE155)),  2)</f>
        <v>0</v>
      </c>
      <c r="G35" s="32"/>
      <c r="H35" s="32"/>
      <c r="I35" s="101">
        <v>0.21</v>
      </c>
      <c r="J35" s="100">
        <f>ROUND(((SUM(BE87:BE155))*I35),  2)</f>
        <v>0</v>
      </c>
      <c r="K35" s="32"/>
      <c r="L35" s="94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 x14ac:dyDescent="0.2">
      <c r="A36" s="32"/>
      <c r="B36" s="33"/>
      <c r="C36" s="32"/>
      <c r="D36" s="32"/>
      <c r="E36" s="27" t="s">
        <v>42</v>
      </c>
      <c r="F36" s="100">
        <f>ROUND((SUM(BF87:BF155)),  2)</f>
        <v>0</v>
      </c>
      <c r="G36" s="32"/>
      <c r="H36" s="32"/>
      <c r="I36" s="101">
        <v>0.15</v>
      </c>
      <c r="J36" s="100">
        <f>ROUND(((SUM(BF87:BF155))*I36),  2)</f>
        <v>0</v>
      </c>
      <c r="K36" s="32"/>
      <c r="L36" s="94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 x14ac:dyDescent="0.2">
      <c r="A37" s="32"/>
      <c r="B37" s="33"/>
      <c r="C37" s="32"/>
      <c r="D37" s="32"/>
      <c r="E37" s="27" t="s">
        <v>43</v>
      </c>
      <c r="F37" s="100">
        <f>ROUND((SUM(BG87:BG155)),  2)</f>
        <v>0</v>
      </c>
      <c r="G37" s="32"/>
      <c r="H37" s="32"/>
      <c r="I37" s="101">
        <v>0.21</v>
      </c>
      <c r="J37" s="100">
        <f>0</f>
        <v>0</v>
      </c>
      <c r="K37" s="32"/>
      <c r="L37" s="94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 x14ac:dyDescent="0.2">
      <c r="A38" s="32"/>
      <c r="B38" s="33"/>
      <c r="C38" s="32"/>
      <c r="D38" s="32"/>
      <c r="E38" s="27" t="s">
        <v>44</v>
      </c>
      <c r="F38" s="100">
        <f>ROUND((SUM(BH87:BH155)),  2)</f>
        <v>0</v>
      </c>
      <c r="G38" s="32"/>
      <c r="H38" s="32"/>
      <c r="I38" s="101">
        <v>0.15</v>
      </c>
      <c r="J38" s="100">
        <f>0</f>
        <v>0</v>
      </c>
      <c r="K38" s="32"/>
      <c r="L38" s="94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 x14ac:dyDescent="0.2">
      <c r="A39" s="32"/>
      <c r="B39" s="33"/>
      <c r="C39" s="32"/>
      <c r="D39" s="32"/>
      <c r="E39" s="27" t="s">
        <v>45</v>
      </c>
      <c r="F39" s="100">
        <f>ROUND((SUM(BI87:BI155)),  2)</f>
        <v>0</v>
      </c>
      <c r="G39" s="32"/>
      <c r="H39" s="32"/>
      <c r="I39" s="101">
        <v>0</v>
      </c>
      <c r="J39" s="100">
        <f>0</f>
        <v>0</v>
      </c>
      <c r="K39" s="32"/>
      <c r="L39" s="94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94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 x14ac:dyDescent="0.2">
      <c r="A41" s="32"/>
      <c r="B41" s="33"/>
      <c r="C41" s="102"/>
      <c r="D41" s="103" t="s">
        <v>46</v>
      </c>
      <c r="E41" s="55"/>
      <c r="F41" s="55"/>
      <c r="G41" s="104" t="s">
        <v>47</v>
      </c>
      <c r="H41" s="105" t="s">
        <v>48</v>
      </c>
      <c r="I41" s="55"/>
      <c r="J41" s="106">
        <f>SUM(J32:J39)</f>
        <v>0</v>
      </c>
      <c r="K41" s="107"/>
      <c r="L41" s="94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 x14ac:dyDescent="0.2">
      <c r="A42" s="32"/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94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 x14ac:dyDescent="0.2">
      <c r="A46" s="32"/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94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 x14ac:dyDescent="0.2">
      <c r="A47" s="32"/>
      <c r="B47" s="33"/>
      <c r="C47" s="21" t="s">
        <v>111</v>
      </c>
      <c r="D47" s="32"/>
      <c r="E47" s="32"/>
      <c r="F47" s="32"/>
      <c r="G47" s="32"/>
      <c r="H47" s="32"/>
      <c r="I47" s="32"/>
      <c r="J47" s="32"/>
      <c r="K47" s="32"/>
      <c r="L47" s="94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 x14ac:dyDescent="0.2">
      <c r="A48" s="32"/>
      <c r="B48" s="33"/>
      <c r="C48" s="32"/>
      <c r="D48" s="32"/>
      <c r="E48" s="32"/>
      <c r="F48" s="32"/>
      <c r="G48" s="32"/>
      <c r="H48" s="32"/>
      <c r="I48" s="32"/>
      <c r="J48" s="32"/>
      <c r="K48" s="32"/>
      <c r="L48" s="94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 x14ac:dyDescent="0.2">
      <c r="A49" s="32"/>
      <c r="B49" s="33"/>
      <c r="C49" s="27" t="s">
        <v>17</v>
      </c>
      <c r="D49" s="32"/>
      <c r="E49" s="32"/>
      <c r="F49" s="32"/>
      <c r="G49" s="32"/>
      <c r="H49" s="32"/>
      <c r="I49" s="32"/>
      <c r="J49" s="32"/>
      <c r="K49" s="32"/>
      <c r="L49" s="94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 x14ac:dyDescent="0.2">
      <c r="A50" s="32"/>
      <c r="B50" s="33"/>
      <c r="C50" s="32"/>
      <c r="D50" s="32"/>
      <c r="E50" s="318" t="str">
        <f>E7</f>
        <v>Oprava kolejí v žst. Rohatec</v>
      </c>
      <c r="F50" s="319"/>
      <c r="G50" s="319"/>
      <c r="H50" s="319"/>
      <c r="I50" s="32"/>
      <c r="J50" s="32"/>
      <c r="K50" s="32"/>
      <c r="L50" s="94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 x14ac:dyDescent="0.2">
      <c r="B51" s="20"/>
      <c r="C51" s="27" t="s">
        <v>107</v>
      </c>
      <c r="L51" s="20"/>
    </row>
    <row r="52" spans="1:47" s="2" customFormat="1" ht="16.5" customHeight="1" x14ac:dyDescent="0.2">
      <c r="A52" s="32"/>
      <c r="B52" s="33"/>
      <c r="C52" s="32"/>
      <c r="D52" s="32"/>
      <c r="E52" s="318" t="s">
        <v>108</v>
      </c>
      <c r="F52" s="320"/>
      <c r="G52" s="320"/>
      <c r="H52" s="320"/>
      <c r="I52" s="32"/>
      <c r="J52" s="32"/>
      <c r="K52" s="32"/>
      <c r="L52" s="94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 x14ac:dyDescent="0.2">
      <c r="A53" s="32"/>
      <c r="B53" s="33"/>
      <c r="C53" s="27" t="s">
        <v>109</v>
      </c>
      <c r="D53" s="32"/>
      <c r="E53" s="32"/>
      <c r="F53" s="32"/>
      <c r="G53" s="32"/>
      <c r="H53" s="32"/>
      <c r="I53" s="32"/>
      <c r="J53" s="32"/>
      <c r="K53" s="32"/>
      <c r="L53" s="94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 x14ac:dyDescent="0.2">
      <c r="A54" s="32"/>
      <c r="B54" s="33"/>
      <c r="C54" s="32"/>
      <c r="D54" s="32"/>
      <c r="E54" s="276" t="str">
        <f>E11</f>
        <v>01.2 - Oprava staniční koleje č.7</v>
      </c>
      <c r="F54" s="320"/>
      <c r="G54" s="320"/>
      <c r="H54" s="320"/>
      <c r="I54" s="32"/>
      <c r="J54" s="32"/>
      <c r="K54" s="32"/>
      <c r="L54" s="94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 x14ac:dyDescent="0.2">
      <c r="A55" s="32"/>
      <c r="B55" s="33"/>
      <c r="C55" s="32"/>
      <c r="D55" s="32"/>
      <c r="E55" s="32"/>
      <c r="F55" s="32"/>
      <c r="G55" s="32"/>
      <c r="H55" s="32"/>
      <c r="I55" s="32"/>
      <c r="J55" s="32"/>
      <c r="K55" s="32"/>
      <c r="L55" s="94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 x14ac:dyDescent="0.2">
      <c r="A56" s="32"/>
      <c r="B56" s="33"/>
      <c r="C56" s="27" t="s">
        <v>21</v>
      </c>
      <c r="D56" s="32"/>
      <c r="E56" s="32"/>
      <c r="F56" s="25" t="str">
        <f>F14</f>
        <v>ŽST Rohatec</v>
      </c>
      <c r="G56" s="32"/>
      <c r="H56" s="32"/>
      <c r="I56" s="27" t="s">
        <v>23</v>
      </c>
      <c r="J56" s="50">
        <f>IF(J14="","",J14)</f>
        <v>45072</v>
      </c>
      <c r="K56" s="32"/>
      <c r="L56" s="94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6.95" customHeight="1" x14ac:dyDescent="0.2">
      <c r="A57" s="32"/>
      <c r="B57" s="33"/>
      <c r="C57" s="32"/>
      <c r="D57" s="32"/>
      <c r="E57" s="32"/>
      <c r="F57" s="32"/>
      <c r="G57" s="32"/>
      <c r="H57" s="32"/>
      <c r="I57" s="32"/>
      <c r="J57" s="32"/>
      <c r="K57" s="32"/>
      <c r="L57" s="94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5.2" customHeight="1" x14ac:dyDescent="0.2">
      <c r="A58" s="32"/>
      <c r="B58" s="33"/>
      <c r="C58" s="27" t="s">
        <v>24</v>
      </c>
      <c r="D58" s="32"/>
      <c r="E58" s="32"/>
      <c r="F58" s="25" t="str">
        <f>E17</f>
        <v xml:space="preserve"> </v>
      </c>
      <c r="G58" s="32"/>
      <c r="H58" s="32"/>
      <c r="I58" s="27" t="s">
        <v>30</v>
      </c>
      <c r="J58" s="30" t="str">
        <f>E23</f>
        <v xml:space="preserve"> </v>
      </c>
      <c r="K58" s="32"/>
      <c r="L58" s="94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15.2" customHeight="1" x14ac:dyDescent="0.2">
      <c r="A59" s="32"/>
      <c r="B59" s="33"/>
      <c r="C59" s="27" t="s">
        <v>28</v>
      </c>
      <c r="D59" s="32"/>
      <c r="E59" s="32"/>
      <c r="F59" s="25" t="str">
        <f>IF(E20="","",E20)</f>
        <v>Vyplň údaj</v>
      </c>
      <c r="G59" s="32"/>
      <c r="H59" s="32"/>
      <c r="I59" s="27" t="s">
        <v>32</v>
      </c>
      <c r="J59" s="30" t="str">
        <f>E26</f>
        <v>Ondřej Bozek</v>
      </c>
      <c r="K59" s="32"/>
      <c r="L59" s="94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 x14ac:dyDescent="0.2">
      <c r="A60" s="32"/>
      <c r="B60" s="33"/>
      <c r="C60" s="32"/>
      <c r="D60" s="32"/>
      <c r="E60" s="32"/>
      <c r="F60" s="32"/>
      <c r="G60" s="32"/>
      <c r="H60" s="32"/>
      <c r="I60" s="32"/>
      <c r="J60" s="32"/>
      <c r="K60" s="32"/>
      <c r="L60" s="94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 x14ac:dyDescent="0.2">
      <c r="A61" s="32"/>
      <c r="B61" s="33"/>
      <c r="C61" s="108" t="s">
        <v>112</v>
      </c>
      <c r="D61" s="102"/>
      <c r="E61" s="102"/>
      <c r="F61" s="102"/>
      <c r="G61" s="102"/>
      <c r="H61" s="102"/>
      <c r="I61" s="102"/>
      <c r="J61" s="109" t="s">
        <v>113</v>
      </c>
      <c r="K61" s="102"/>
      <c r="L61" s="94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35" customHeight="1" x14ac:dyDescent="0.2">
      <c r="A62" s="32"/>
      <c r="B62" s="33"/>
      <c r="C62" s="32"/>
      <c r="D62" s="32"/>
      <c r="E62" s="32"/>
      <c r="F62" s="32"/>
      <c r="G62" s="32"/>
      <c r="H62" s="32"/>
      <c r="I62" s="32"/>
      <c r="J62" s="32"/>
      <c r="K62" s="32"/>
      <c r="L62" s="94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 x14ac:dyDescent="0.2">
      <c r="A63" s="32"/>
      <c r="B63" s="33"/>
      <c r="C63" s="110" t="s">
        <v>68</v>
      </c>
      <c r="D63" s="32"/>
      <c r="E63" s="32"/>
      <c r="F63" s="32"/>
      <c r="G63" s="32"/>
      <c r="H63" s="32"/>
      <c r="I63" s="32"/>
      <c r="J63" s="66">
        <f>J87</f>
        <v>0</v>
      </c>
      <c r="K63" s="32"/>
      <c r="L63" s="94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7" t="s">
        <v>114</v>
      </c>
    </row>
    <row r="64" spans="1:47" s="9" customFormat="1" ht="24.95" customHeight="1" x14ac:dyDescent="0.2">
      <c r="B64" s="111"/>
      <c r="D64" s="112" t="s">
        <v>115</v>
      </c>
      <c r="E64" s="113"/>
      <c r="F64" s="113"/>
      <c r="G64" s="113"/>
      <c r="H64" s="113"/>
      <c r="I64" s="113"/>
      <c r="J64" s="114">
        <f>J88</f>
        <v>0</v>
      </c>
      <c r="L64" s="111"/>
    </row>
    <row r="65" spans="1:31" s="10" customFormat="1" ht="19.899999999999999" customHeight="1" x14ac:dyDescent="0.2">
      <c r="B65" s="115"/>
      <c r="D65" s="116" t="s">
        <v>116</v>
      </c>
      <c r="E65" s="117"/>
      <c r="F65" s="117"/>
      <c r="G65" s="117"/>
      <c r="H65" s="117"/>
      <c r="I65" s="117"/>
      <c r="J65" s="118">
        <f>J89</f>
        <v>0</v>
      </c>
      <c r="L65" s="115"/>
    </row>
    <row r="66" spans="1:31" s="2" customFormat="1" ht="21.75" customHeight="1" x14ac:dyDescent="0.2">
      <c r="A66" s="32"/>
      <c r="B66" s="33"/>
      <c r="C66" s="32"/>
      <c r="D66" s="32"/>
      <c r="E66" s="32"/>
      <c r="F66" s="32"/>
      <c r="G66" s="32"/>
      <c r="H66" s="32"/>
      <c r="I66" s="32"/>
      <c r="J66" s="32"/>
      <c r="K66" s="32"/>
      <c r="L66" s="94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31" s="2" customFormat="1" ht="6.95" customHeight="1" x14ac:dyDescent="0.2">
      <c r="A67" s="32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94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71" spans="1:31" s="2" customFormat="1" ht="6.95" customHeight="1" x14ac:dyDescent="0.2">
      <c r="A71" s="32"/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94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24.95" customHeight="1" x14ac:dyDescent="0.2">
      <c r="A72" s="32"/>
      <c r="B72" s="33"/>
      <c r="C72" s="21" t="s">
        <v>117</v>
      </c>
      <c r="D72" s="32"/>
      <c r="E72" s="32"/>
      <c r="F72" s="32"/>
      <c r="G72" s="32"/>
      <c r="H72" s="32"/>
      <c r="I72" s="32"/>
      <c r="J72" s="32"/>
      <c r="K72" s="32"/>
      <c r="L72" s="94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6.95" customHeight="1" x14ac:dyDescent="0.2">
      <c r="A73" s="32"/>
      <c r="B73" s="33"/>
      <c r="C73" s="32"/>
      <c r="D73" s="32"/>
      <c r="E73" s="32"/>
      <c r="F73" s="32"/>
      <c r="G73" s="32"/>
      <c r="H73" s="32"/>
      <c r="I73" s="32"/>
      <c r="J73" s="32"/>
      <c r="K73" s="32"/>
      <c r="L73" s="94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2" customHeight="1" x14ac:dyDescent="0.2">
      <c r="A74" s="32"/>
      <c r="B74" s="33"/>
      <c r="C74" s="27" t="s">
        <v>17</v>
      </c>
      <c r="D74" s="32"/>
      <c r="E74" s="32"/>
      <c r="F74" s="32"/>
      <c r="G74" s="32"/>
      <c r="H74" s="32"/>
      <c r="I74" s="32"/>
      <c r="J74" s="32"/>
      <c r="K74" s="32"/>
      <c r="L74" s="94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6.5" customHeight="1" x14ac:dyDescent="0.2">
      <c r="A75" s="32"/>
      <c r="B75" s="33"/>
      <c r="C75" s="32"/>
      <c r="D75" s="32"/>
      <c r="E75" s="318" t="str">
        <f>E7</f>
        <v>Oprava kolejí v žst. Rohatec</v>
      </c>
      <c r="F75" s="319"/>
      <c r="G75" s="319"/>
      <c r="H75" s="319"/>
      <c r="I75" s="32"/>
      <c r="J75" s="32"/>
      <c r="K75" s="32"/>
      <c r="L75" s="94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1" customFormat="1" ht="12" customHeight="1" x14ac:dyDescent="0.2">
      <c r="B76" s="20"/>
      <c r="C76" s="27" t="s">
        <v>107</v>
      </c>
      <c r="L76" s="20"/>
    </row>
    <row r="77" spans="1:31" s="2" customFormat="1" ht="16.5" customHeight="1" x14ac:dyDescent="0.2">
      <c r="A77" s="32"/>
      <c r="B77" s="33"/>
      <c r="C77" s="32"/>
      <c r="D77" s="32"/>
      <c r="E77" s="318" t="s">
        <v>108</v>
      </c>
      <c r="F77" s="320"/>
      <c r="G77" s="320"/>
      <c r="H77" s="320"/>
      <c r="I77" s="32"/>
      <c r="J77" s="32"/>
      <c r="K77" s="32"/>
      <c r="L77" s="94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2" customHeight="1" x14ac:dyDescent="0.2">
      <c r="A78" s="32"/>
      <c r="B78" s="33"/>
      <c r="C78" s="27" t="s">
        <v>109</v>
      </c>
      <c r="D78" s="32"/>
      <c r="E78" s="32"/>
      <c r="F78" s="32"/>
      <c r="G78" s="32"/>
      <c r="H78" s="32"/>
      <c r="I78" s="32"/>
      <c r="J78" s="32"/>
      <c r="K78" s="32"/>
      <c r="L78" s="94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6.5" customHeight="1" x14ac:dyDescent="0.2">
      <c r="A79" s="32"/>
      <c r="B79" s="33"/>
      <c r="C79" s="32"/>
      <c r="D79" s="32"/>
      <c r="E79" s="276" t="str">
        <f>E11</f>
        <v>01.2 - Oprava staniční koleje č.7</v>
      </c>
      <c r="F79" s="320"/>
      <c r="G79" s="320"/>
      <c r="H79" s="320"/>
      <c r="I79" s="32"/>
      <c r="J79" s="32"/>
      <c r="K79" s="32"/>
      <c r="L79" s="94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6.95" customHeight="1" x14ac:dyDescent="0.2">
      <c r="A80" s="32"/>
      <c r="B80" s="33"/>
      <c r="C80" s="32"/>
      <c r="D80" s="32"/>
      <c r="E80" s="32"/>
      <c r="F80" s="32"/>
      <c r="G80" s="32"/>
      <c r="H80" s="32"/>
      <c r="I80" s="32"/>
      <c r="J80" s="32"/>
      <c r="K80" s="32"/>
      <c r="L80" s="94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2" customHeight="1" x14ac:dyDescent="0.2">
      <c r="A81" s="32"/>
      <c r="B81" s="33"/>
      <c r="C81" s="27" t="s">
        <v>21</v>
      </c>
      <c r="D81" s="32"/>
      <c r="E81" s="32"/>
      <c r="F81" s="25" t="str">
        <f>F14</f>
        <v>ŽST Rohatec</v>
      </c>
      <c r="G81" s="32"/>
      <c r="H81" s="32"/>
      <c r="I81" s="27" t="s">
        <v>23</v>
      </c>
      <c r="J81" s="50">
        <f>IF(J14="","",J14)</f>
        <v>45072</v>
      </c>
      <c r="K81" s="32"/>
      <c r="L81" s="94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6.95" customHeight="1" x14ac:dyDescent="0.2">
      <c r="A82" s="32"/>
      <c r="B82" s="33"/>
      <c r="C82" s="32"/>
      <c r="D82" s="32"/>
      <c r="E82" s="32"/>
      <c r="F82" s="32"/>
      <c r="G82" s="32"/>
      <c r="H82" s="32"/>
      <c r="I82" s="32"/>
      <c r="J82" s="32"/>
      <c r="K82" s="32"/>
      <c r="L82" s="94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5.2" customHeight="1" x14ac:dyDescent="0.2">
      <c r="A83" s="32"/>
      <c r="B83" s="33"/>
      <c r="C83" s="27" t="s">
        <v>24</v>
      </c>
      <c r="D83" s="32"/>
      <c r="E83" s="32"/>
      <c r="F83" s="25" t="str">
        <f>E17</f>
        <v xml:space="preserve"> </v>
      </c>
      <c r="G83" s="32"/>
      <c r="H83" s="32"/>
      <c r="I83" s="27" t="s">
        <v>30</v>
      </c>
      <c r="J83" s="30" t="str">
        <f>E23</f>
        <v xml:space="preserve"> </v>
      </c>
      <c r="K83" s="32"/>
      <c r="L83" s="94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5.2" customHeight="1" x14ac:dyDescent="0.2">
      <c r="A84" s="32"/>
      <c r="B84" s="33"/>
      <c r="C84" s="27" t="s">
        <v>28</v>
      </c>
      <c r="D84" s="32"/>
      <c r="E84" s="32"/>
      <c r="F84" s="25" t="str">
        <f>IF(E20="","",E20)</f>
        <v>Vyplň údaj</v>
      </c>
      <c r="G84" s="32"/>
      <c r="H84" s="32"/>
      <c r="I84" s="27" t="s">
        <v>32</v>
      </c>
      <c r="J84" s="30" t="str">
        <f>E26</f>
        <v>Ondřej Bozek</v>
      </c>
      <c r="K84" s="32"/>
      <c r="L84" s="94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10.35" customHeight="1" x14ac:dyDescent="0.2">
      <c r="A85" s="32"/>
      <c r="B85" s="33"/>
      <c r="C85" s="32"/>
      <c r="D85" s="32"/>
      <c r="E85" s="32"/>
      <c r="F85" s="32"/>
      <c r="G85" s="32"/>
      <c r="H85" s="32"/>
      <c r="I85" s="32"/>
      <c r="J85" s="32"/>
      <c r="K85" s="32"/>
      <c r="L85" s="94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11" customFormat="1" ht="29.25" customHeight="1" x14ac:dyDescent="0.2">
      <c r="A86" s="119"/>
      <c r="B86" s="120"/>
      <c r="C86" s="121" t="s">
        <v>118</v>
      </c>
      <c r="D86" s="122" t="s">
        <v>55</v>
      </c>
      <c r="E86" s="122" t="s">
        <v>51</v>
      </c>
      <c r="F86" s="122" t="s">
        <v>52</v>
      </c>
      <c r="G86" s="122" t="s">
        <v>119</v>
      </c>
      <c r="H86" s="122" t="s">
        <v>120</v>
      </c>
      <c r="I86" s="122" t="s">
        <v>121</v>
      </c>
      <c r="J86" s="122" t="s">
        <v>113</v>
      </c>
      <c r="K86" s="123" t="s">
        <v>122</v>
      </c>
      <c r="L86" s="124"/>
      <c r="M86" s="57" t="s">
        <v>3</v>
      </c>
      <c r="N86" s="58" t="s">
        <v>40</v>
      </c>
      <c r="O86" s="58" t="s">
        <v>123</v>
      </c>
      <c r="P86" s="58" t="s">
        <v>124</v>
      </c>
      <c r="Q86" s="58" t="s">
        <v>125</v>
      </c>
      <c r="R86" s="58" t="s">
        <v>126</v>
      </c>
      <c r="S86" s="58" t="s">
        <v>127</v>
      </c>
      <c r="T86" s="59" t="s">
        <v>128</v>
      </c>
      <c r="U86" s="119"/>
      <c r="V86" s="119"/>
      <c r="W86" s="119"/>
      <c r="X86" s="119"/>
      <c r="Y86" s="119"/>
      <c r="Z86" s="119"/>
      <c r="AA86" s="119"/>
      <c r="AB86" s="119"/>
      <c r="AC86" s="119"/>
      <c r="AD86" s="119"/>
      <c r="AE86" s="119"/>
    </row>
    <row r="87" spans="1:65" s="2" customFormat="1" ht="22.9" customHeight="1" x14ac:dyDescent="0.25">
      <c r="A87" s="32"/>
      <c r="B87" s="33"/>
      <c r="C87" s="64" t="s">
        <v>129</v>
      </c>
      <c r="D87" s="32"/>
      <c r="E87" s="32"/>
      <c r="F87" s="32"/>
      <c r="G87" s="32"/>
      <c r="H87" s="32"/>
      <c r="I87" s="32"/>
      <c r="J87" s="125">
        <f>BK87</f>
        <v>0</v>
      </c>
      <c r="K87" s="32"/>
      <c r="L87" s="33"/>
      <c r="M87" s="60"/>
      <c r="N87" s="51"/>
      <c r="O87" s="61"/>
      <c r="P87" s="126">
        <f>P88</f>
        <v>0</v>
      </c>
      <c r="Q87" s="61"/>
      <c r="R87" s="126">
        <f>R88</f>
        <v>535.38171</v>
      </c>
      <c r="S87" s="61"/>
      <c r="T87" s="127">
        <f>T88</f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7" t="s">
        <v>69</v>
      </c>
      <c r="AU87" s="17" t="s">
        <v>114</v>
      </c>
      <c r="BK87" s="128">
        <f>BK88</f>
        <v>0</v>
      </c>
    </row>
    <row r="88" spans="1:65" s="12" customFormat="1" ht="25.9" customHeight="1" x14ac:dyDescent="0.2">
      <c r="B88" s="129"/>
      <c r="D88" s="130" t="s">
        <v>69</v>
      </c>
      <c r="E88" s="131" t="s">
        <v>130</v>
      </c>
      <c r="F88" s="131" t="s">
        <v>131</v>
      </c>
      <c r="I88" s="132"/>
      <c r="J88" s="133">
        <f>BK88</f>
        <v>0</v>
      </c>
      <c r="L88" s="129"/>
      <c r="M88" s="134"/>
      <c r="N88" s="135"/>
      <c r="O88" s="135"/>
      <c r="P88" s="136">
        <f>P89</f>
        <v>0</v>
      </c>
      <c r="Q88" s="135"/>
      <c r="R88" s="136">
        <f>R89</f>
        <v>535.38171</v>
      </c>
      <c r="S88" s="135"/>
      <c r="T88" s="137">
        <f>T89</f>
        <v>0</v>
      </c>
      <c r="AR88" s="130" t="s">
        <v>77</v>
      </c>
      <c r="AT88" s="138" t="s">
        <v>69</v>
      </c>
      <c r="AU88" s="138" t="s">
        <v>70</v>
      </c>
      <c r="AY88" s="130" t="s">
        <v>132</v>
      </c>
      <c r="BK88" s="139">
        <f>BK89</f>
        <v>0</v>
      </c>
    </row>
    <row r="89" spans="1:65" s="12" customFormat="1" ht="22.9" customHeight="1" x14ac:dyDescent="0.2">
      <c r="B89" s="129"/>
      <c r="D89" s="130" t="s">
        <v>69</v>
      </c>
      <c r="E89" s="140" t="s">
        <v>133</v>
      </c>
      <c r="F89" s="140" t="s">
        <v>134</v>
      </c>
      <c r="I89" s="132"/>
      <c r="J89" s="141">
        <f>BK89</f>
        <v>0</v>
      </c>
      <c r="L89" s="129"/>
      <c r="M89" s="134"/>
      <c r="N89" s="135"/>
      <c r="O89" s="135"/>
      <c r="P89" s="136">
        <f>SUM(P90:P155)</f>
        <v>0</v>
      </c>
      <c r="Q89" s="135"/>
      <c r="R89" s="136">
        <f>SUM(R90:R155)</f>
        <v>535.38171</v>
      </c>
      <c r="S89" s="135"/>
      <c r="T89" s="137">
        <f>SUM(T90:T155)</f>
        <v>0</v>
      </c>
      <c r="AR89" s="130" t="s">
        <v>77</v>
      </c>
      <c r="AT89" s="138" t="s">
        <v>69</v>
      </c>
      <c r="AU89" s="138" t="s">
        <v>77</v>
      </c>
      <c r="AY89" s="130" t="s">
        <v>132</v>
      </c>
      <c r="BK89" s="139">
        <f>SUM(BK90:BK155)</f>
        <v>0</v>
      </c>
    </row>
    <row r="90" spans="1:65" s="2" customFormat="1" ht="37.9" customHeight="1" x14ac:dyDescent="0.2">
      <c r="A90" s="32"/>
      <c r="B90" s="142"/>
      <c r="C90" s="143" t="s">
        <v>77</v>
      </c>
      <c r="D90" s="143" t="s">
        <v>135</v>
      </c>
      <c r="E90" s="144" t="s">
        <v>145</v>
      </c>
      <c r="F90" s="145" t="s">
        <v>146</v>
      </c>
      <c r="G90" s="146" t="s">
        <v>147</v>
      </c>
      <c r="H90" s="147">
        <v>0.17499999999999999</v>
      </c>
      <c r="I90" s="148"/>
      <c r="J90" s="149">
        <f>ROUND(I90*H90,2)</f>
        <v>0</v>
      </c>
      <c r="K90" s="145" t="s">
        <v>139</v>
      </c>
      <c r="L90" s="33"/>
      <c r="M90" s="150" t="s">
        <v>3</v>
      </c>
      <c r="N90" s="151" t="s">
        <v>41</v>
      </c>
      <c r="O90" s="53"/>
      <c r="P90" s="152">
        <f>O90*H90</f>
        <v>0</v>
      </c>
      <c r="Q90" s="152">
        <v>0</v>
      </c>
      <c r="R90" s="152">
        <f>Q90*H90</f>
        <v>0</v>
      </c>
      <c r="S90" s="152">
        <v>0</v>
      </c>
      <c r="T90" s="153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54" t="s">
        <v>140</v>
      </c>
      <c r="AT90" s="154" t="s">
        <v>135</v>
      </c>
      <c r="AU90" s="154" t="s">
        <v>79</v>
      </c>
      <c r="AY90" s="17" t="s">
        <v>132</v>
      </c>
      <c r="BE90" s="155">
        <f>IF(N90="základní",J90,0)</f>
        <v>0</v>
      </c>
      <c r="BF90" s="155">
        <f>IF(N90="snížená",J90,0)</f>
        <v>0</v>
      </c>
      <c r="BG90" s="155">
        <f>IF(N90="zákl. přenesená",J90,0)</f>
        <v>0</v>
      </c>
      <c r="BH90" s="155">
        <f>IF(N90="sníž. přenesená",J90,0)</f>
        <v>0</v>
      </c>
      <c r="BI90" s="155">
        <f>IF(N90="nulová",J90,0)</f>
        <v>0</v>
      </c>
      <c r="BJ90" s="17" t="s">
        <v>77</v>
      </c>
      <c r="BK90" s="155">
        <f>ROUND(I90*H90,2)</f>
        <v>0</v>
      </c>
      <c r="BL90" s="17" t="s">
        <v>140</v>
      </c>
      <c r="BM90" s="154" t="s">
        <v>307</v>
      </c>
    </row>
    <row r="91" spans="1:65" s="13" customFormat="1" ht="11.25" x14ac:dyDescent="0.2">
      <c r="B91" s="156"/>
      <c r="D91" s="157" t="s">
        <v>142</v>
      </c>
      <c r="E91" s="158" t="s">
        <v>3</v>
      </c>
      <c r="F91" s="159" t="s">
        <v>308</v>
      </c>
      <c r="H91" s="160">
        <v>0.17499999999999999</v>
      </c>
      <c r="I91" s="161"/>
      <c r="L91" s="156"/>
      <c r="M91" s="162"/>
      <c r="N91" s="163"/>
      <c r="O91" s="163"/>
      <c r="P91" s="163"/>
      <c r="Q91" s="163"/>
      <c r="R91" s="163"/>
      <c r="S91" s="163"/>
      <c r="T91" s="164"/>
      <c r="AT91" s="158" t="s">
        <v>142</v>
      </c>
      <c r="AU91" s="158" t="s">
        <v>79</v>
      </c>
      <c r="AV91" s="13" t="s">
        <v>79</v>
      </c>
      <c r="AW91" s="13" t="s">
        <v>31</v>
      </c>
      <c r="AX91" s="13" t="s">
        <v>70</v>
      </c>
      <c r="AY91" s="158" t="s">
        <v>132</v>
      </c>
    </row>
    <row r="92" spans="1:65" s="14" customFormat="1" ht="11.25" x14ac:dyDescent="0.2">
      <c r="B92" s="165"/>
      <c r="D92" s="157" t="s">
        <v>142</v>
      </c>
      <c r="E92" s="166" t="s">
        <v>3</v>
      </c>
      <c r="F92" s="167" t="s">
        <v>144</v>
      </c>
      <c r="H92" s="168">
        <v>0.17499999999999999</v>
      </c>
      <c r="I92" s="169"/>
      <c r="L92" s="165"/>
      <c r="M92" s="170"/>
      <c r="N92" s="171"/>
      <c r="O92" s="171"/>
      <c r="P92" s="171"/>
      <c r="Q92" s="171"/>
      <c r="R92" s="171"/>
      <c r="S92" s="171"/>
      <c r="T92" s="172"/>
      <c r="AT92" s="166" t="s">
        <v>142</v>
      </c>
      <c r="AU92" s="166" t="s">
        <v>79</v>
      </c>
      <c r="AV92" s="14" t="s">
        <v>140</v>
      </c>
      <c r="AW92" s="14" t="s">
        <v>31</v>
      </c>
      <c r="AX92" s="14" t="s">
        <v>77</v>
      </c>
      <c r="AY92" s="166" t="s">
        <v>132</v>
      </c>
    </row>
    <row r="93" spans="1:65" s="2" customFormat="1" ht="37.9" customHeight="1" x14ac:dyDescent="0.2">
      <c r="A93" s="32"/>
      <c r="B93" s="142"/>
      <c r="C93" s="143" t="s">
        <v>79</v>
      </c>
      <c r="D93" s="143" t="s">
        <v>135</v>
      </c>
      <c r="E93" s="144" t="s">
        <v>156</v>
      </c>
      <c r="F93" s="145" t="s">
        <v>157</v>
      </c>
      <c r="G93" s="146" t="s">
        <v>158</v>
      </c>
      <c r="H93" s="147">
        <v>14</v>
      </c>
      <c r="I93" s="148"/>
      <c r="J93" s="149">
        <f>ROUND(I93*H93,2)</f>
        <v>0</v>
      </c>
      <c r="K93" s="145" t="s">
        <v>139</v>
      </c>
      <c r="L93" s="33"/>
      <c r="M93" s="150" t="s">
        <v>3</v>
      </c>
      <c r="N93" s="151" t="s">
        <v>41</v>
      </c>
      <c r="O93" s="53"/>
      <c r="P93" s="152">
        <f>O93*H93</f>
        <v>0</v>
      </c>
      <c r="Q93" s="152">
        <v>0</v>
      </c>
      <c r="R93" s="152">
        <f>Q93*H93</f>
        <v>0</v>
      </c>
      <c r="S93" s="152">
        <v>0</v>
      </c>
      <c r="T93" s="153">
        <f>S93*H93</f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54" t="s">
        <v>140</v>
      </c>
      <c r="AT93" s="154" t="s">
        <v>135</v>
      </c>
      <c r="AU93" s="154" t="s">
        <v>79</v>
      </c>
      <c r="AY93" s="17" t="s">
        <v>132</v>
      </c>
      <c r="BE93" s="155">
        <f>IF(N93="základní",J93,0)</f>
        <v>0</v>
      </c>
      <c r="BF93" s="155">
        <f>IF(N93="snížená",J93,0)</f>
        <v>0</v>
      </c>
      <c r="BG93" s="155">
        <f>IF(N93="zákl. přenesená",J93,0)</f>
        <v>0</v>
      </c>
      <c r="BH93" s="155">
        <f>IF(N93="sníž. přenesená",J93,0)</f>
        <v>0</v>
      </c>
      <c r="BI93" s="155">
        <f>IF(N93="nulová",J93,0)</f>
        <v>0</v>
      </c>
      <c r="BJ93" s="17" t="s">
        <v>77</v>
      </c>
      <c r="BK93" s="155">
        <f>ROUND(I93*H93,2)</f>
        <v>0</v>
      </c>
      <c r="BL93" s="17" t="s">
        <v>140</v>
      </c>
      <c r="BM93" s="154" t="s">
        <v>309</v>
      </c>
    </row>
    <row r="94" spans="1:65" s="13" customFormat="1" ht="11.25" x14ac:dyDescent="0.2">
      <c r="B94" s="156"/>
      <c r="D94" s="157" t="s">
        <v>142</v>
      </c>
      <c r="E94" s="158" t="s">
        <v>3</v>
      </c>
      <c r="F94" s="159" t="s">
        <v>310</v>
      </c>
      <c r="H94" s="160">
        <v>14</v>
      </c>
      <c r="I94" s="161"/>
      <c r="L94" s="156"/>
      <c r="M94" s="162"/>
      <c r="N94" s="163"/>
      <c r="O94" s="163"/>
      <c r="P94" s="163"/>
      <c r="Q94" s="163"/>
      <c r="R94" s="163"/>
      <c r="S94" s="163"/>
      <c r="T94" s="164"/>
      <c r="AT94" s="158" t="s">
        <v>142</v>
      </c>
      <c r="AU94" s="158" t="s">
        <v>79</v>
      </c>
      <c r="AV94" s="13" t="s">
        <v>79</v>
      </c>
      <c r="AW94" s="13" t="s">
        <v>31</v>
      </c>
      <c r="AX94" s="13" t="s">
        <v>70</v>
      </c>
      <c r="AY94" s="158" t="s">
        <v>132</v>
      </c>
    </row>
    <row r="95" spans="1:65" s="14" customFormat="1" ht="11.25" x14ac:dyDescent="0.2">
      <c r="B95" s="165"/>
      <c r="D95" s="157" t="s">
        <v>142</v>
      </c>
      <c r="E95" s="166" t="s">
        <v>3</v>
      </c>
      <c r="F95" s="167" t="s">
        <v>144</v>
      </c>
      <c r="H95" s="168">
        <v>14</v>
      </c>
      <c r="I95" s="169"/>
      <c r="L95" s="165"/>
      <c r="M95" s="170"/>
      <c r="N95" s="171"/>
      <c r="O95" s="171"/>
      <c r="P95" s="171"/>
      <c r="Q95" s="171"/>
      <c r="R95" s="171"/>
      <c r="S95" s="171"/>
      <c r="T95" s="172"/>
      <c r="AT95" s="166" t="s">
        <v>142</v>
      </c>
      <c r="AU95" s="166" t="s">
        <v>79</v>
      </c>
      <c r="AV95" s="14" t="s">
        <v>140</v>
      </c>
      <c r="AW95" s="14" t="s">
        <v>31</v>
      </c>
      <c r="AX95" s="14" t="s">
        <v>77</v>
      </c>
      <c r="AY95" s="166" t="s">
        <v>132</v>
      </c>
    </row>
    <row r="96" spans="1:65" s="2" customFormat="1" ht="37.9" customHeight="1" x14ac:dyDescent="0.2">
      <c r="A96" s="32"/>
      <c r="B96" s="142"/>
      <c r="C96" s="143" t="s">
        <v>151</v>
      </c>
      <c r="D96" s="143" t="s">
        <v>135</v>
      </c>
      <c r="E96" s="144" t="s">
        <v>161</v>
      </c>
      <c r="F96" s="145" t="s">
        <v>162</v>
      </c>
      <c r="G96" s="146" t="s">
        <v>163</v>
      </c>
      <c r="H96" s="147">
        <v>241.32499999999999</v>
      </c>
      <c r="I96" s="148"/>
      <c r="J96" s="149">
        <f>ROUND(I96*H96,2)</f>
        <v>0</v>
      </c>
      <c r="K96" s="145" t="s">
        <v>139</v>
      </c>
      <c r="L96" s="33"/>
      <c r="M96" s="150" t="s">
        <v>3</v>
      </c>
      <c r="N96" s="151" t="s">
        <v>41</v>
      </c>
      <c r="O96" s="53"/>
      <c r="P96" s="152">
        <f>O96*H96</f>
        <v>0</v>
      </c>
      <c r="Q96" s="152">
        <v>0</v>
      </c>
      <c r="R96" s="152">
        <f>Q96*H96</f>
        <v>0</v>
      </c>
      <c r="S96" s="152">
        <v>0</v>
      </c>
      <c r="T96" s="153">
        <f>S96*H96</f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54" t="s">
        <v>140</v>
      </c>
      <c r="AT96" s="154" t="s">
        <v>135</v>
      </c>
      <c r="AU96" s="154" t="s">
        <v>79</v>
      </c>
      <c r="AY96" s="17" t="s">
        <v>132</v>
      </c>
      <c r="BE96" s="155">
        <f>IF(N96="základní",J96,0)</f>
        <v>0</v>
      </c>
      <c r="BF96" s="155">
        <f>IF(N96="snížená",J96,0)</f>
        <v>0</v>
      </c>
      <c r="BG96" s="155">
        <f>IF(N96="zákl. přenesená",J96,0)</f>
        <v>0</v>
      </c>
      <c r="BH96" s="155">
        <f>IF(N96="sníž. přenesená",J96,0)</f>
        <v>0</v>
      </c>
      <c r="BI96" s="155">
        <f>IF(N96="nulová",J96,0)</f>
        <v>0</v>
      </c>
      <c r="BJ96" s="17" t="s">
        <v>77</v>
      </c>
      <c r="BK96" s="155">
        <f>ROUND(I96*H96,2)</f>
        <v>0</v>
      </c>
      <c r="BL96" s="17" t="s">
        <v>140</v>
      </c>
      <c r="BM96" s="154" t="s">
        <v>311</v>
      </c>
    </row>
    <row r="97" spans="1:65" s="13" customFormat="1" ht="11.25" x14ac:dyDescent="0.2">
      <c r="B97" s="156"/>
      <c r="D97" s="157" t="s">
        <v>142</v>
      </c>
      <c r="E97" s="158" t="s">
        <v>3</v>
      </c>
      <c r="F97" s="159" t="s">
        <v>312</v>
      </c>
      <c r="H97" s="160">
        <v>241.32499999999999</v>
      </c>
      <c r="I97" s="161"/>
      <c r="L97" s="156"/>
      <c r="M97" s="162"/>
      <c r="N97" s="163"/>
      <c r="O97" s="163"/>
      <c r="P97" s="163"/>
      <c r="Q97" s="163"/>
      <c r="R97" s="163"/>
      <c r="S97" s="163"/>
      <c r="T97" s="164"/>
      <c r="AT97" s="158" t="s">
        <v>142</v>
      </c>
      <c r="AU97" s="158" t="s">
        <v>79</v>
      </c>
      <c r="AV97" s="13" t="s">
        <v>79</v>
      </c>
      <c r="AW97" s="13" t="s">
        <v>31</v>
      </c>
      <c r="AX97" s="13" t="s">
        <v>70</v>
      </c>
      <c r="AY97" s="158" t="s">
        <v>132</v>
      </c>
    </row>
    <row r="98" spans="1:65" s="14" customFormat="1" ht="11.25" x14ac:dyDescent="0.2">
      <c r="B98" s="165"/>
      <c r="D98" s="157" t="s">
        <v>142</v>
      </c>
      <c r="E98" s="166" t="s">
        <v>3</v>
      </c>
      <c r="F98" s="167" t="s">
        <v>144</v>
      </c>
      <c r="H98" s="168">
        <v>241.32499999999999</v>
      </c>
      <c r="I98" s="169"/>
      <c r="L98" s="165"/>
      <c r="M98" s="170"/>
      <c r="N98" s="171"/>
      <c r="O98" s="171"/>
      <c r="P98" s="171"/>
      <c r="Q98" s="171"/>
      <c r="R98" s="171"/>
      <c r="S98" s="171"/>
      <c r="T98" s="172"/>
      <c r="AT98" s="166" t="s">
        <v>142</v>
      </c>
      <c r="AU98" s="166" t="s">
        <v>79</v>
      </c>
      <c r="AV98" s="14" t="s">
        <v>140</v>
      </c>
      <c r="AW98" s="14" t="s">
        <v>31</v>
      </c>
      <c r="AX98" s="14" t="s">
        <v>77</v>
      </c>
      <c r="AY98" s="166" t="s">
        <v>132</v>
      </c>
    </row>
    <row r="99" spans="1:65" s="2" customFormat="1" ht="37.9" customHeight="1" x14ac:dyDescent="0.2">
      <c r="A99" s="32"/>
      <c r="B99" s="142"/>
      <c r="C99" s="143" t="s">
        <v>140</v>
      </c>
      <c r="D99" s="143" t="s">
        <v>135</v>
      </c>
      <c r="E99" s="144" t="s">
        <v>174</v>
      </c>
      <c r="F99" s="145" t="s">
        <v>175</v>
      </c>
      <c r="G99" s="146" t="s">
        <v>163</v>
      </c>
      <c r="H99" s="147">
        <v>303.16399999999999</v>
      </c>
      <c r="I99" s="148"/>
      <c r="J99" s="149">
        <f>ROUND(I99*H99,2)</f>
        <v>0</v>
      </c>
      <c r="K99" s="145" t="s">
        <v>139</v>
      </c>
      <c r="L99" s="33"/>
      <c r="M99" s="150" t="s">
        <v>3</v>
      </c>
      <c r="N99" s="151" t="s">
        <v>41</v>
      </c>
      <c r="O99" s="53"/>
      <c r="P99" s="152">
        <f>O99*H99</f>
        <v>0</v>
      </c>
      <c r="Q99" s="152">
        <v>0</v>
      </c>
      <c r="R99" s="152">
        <f>Q99*H99</f>
        <v>0</v>
      </c>
      <c r="S99" s="152">
        <v>0</v>
      </c>
      <c r="T99" s="153">
        <f>S99*H99</f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54" t="s">
        <v>140</v>
      </c>
      <c r="AT99" s="154" t="s">
        <v>135</v>
      </c>
      <c r="AU99" s="154" t="s">
        <v>79</v>
      </c>
      <c r="AY99" s="17" t="s">
        <v>132</v>
      </c>
      <c r="BE99" s="155">
        <f>IF(N99="základní",J99,0)</f>
        <v>0</v>
      </c>
      <c r="BF99" s="155">
        <f>IF(N99="snížená",J99,0)</f>
        <v>0</v>
      </c>
      <c r="BG99" s="155">
        <f>IF(N99="zákl. přenesená",J99,0)</f>
        <v>0</v>
      </c>
      <c r="BH99" s="155">
        <f>IF(N99="sníž. přenesená",J99,0)</f>
        <v>0</v>
      </c>
      <c r="BI99" s="155">
        <f>IF(N99="nulová",J99,0)</f>
        <v>0</v>
      </c>
      <c r="BJ99" s="17" t="s">
        <v>77</v>
      </c>
      <c r="BK99" s="155">
        <f>ROUND(I99*H99,2)</f>
        <v>0</v>
      </c>
      <c r="BL99" s="17" t="s">
        <v>140</v>
      </c>
      <c r="BM99" s="154" t="s">
        <v>313</v>
      </c>
    </row>
    <row r="100" spans="1:65" s="13" customFormat="1" ht="11.25" x14ac:dyDescent="0.2">
      <c r="B100" s="156"/>
      <c r="D100" s="157" t="s">
        <v>142</v>
      </c>
      <c r="E100" s="158" t="s">
        <v>3</v>
      </c>
      <c r="F100" s="159" t="s">
        <v>314</v>
      </c>
      <c r="H100" s="160">
        <v>256.32499999999999</v>
      </c>
      <c r="I100" s="161"/>
      <c r="L100" s="156"/>
      <c r="M100" s="162"/>
      <c r="N100" s="163"/>
      <c r="O100" s="163"/>
      <c r="P100" s="163"/>
      <c r="Q100" s="163"/>
      <c r="R100" s="163"/>
      <c r="S100" s="163"/>
      <c r="T100" s="164"/>
      <c r="AT100" s="158" t="s">
        <v>142</v>
      </c>
      <c r="AU100" s="158" t="s">
        <v>79</v>
      </c>
      <c r="AV100" s="13" t="s">
        <v>79</v>
      </c>
      <c r="AW100" s="13" t="s">
        <v>31</v>
      </c>
      <c r="AX100" s="13" t="s">
        <v>70</v>
      </c>
      <c r="AY100" s="158" t="s">
        <v>132</v>
      </c>
    </row>
    <row r="101" spans="1:65" s="13" customFormat="1" ht="11.25" x14ac:dyDescent="0.2">
      <c r="B101" s="156"/>
      <c r="D101" s="157" t="s">
        <v>142</v>
      </c>
      <c r="E101" s="158" t="s">
        <v>3</v>
      </c>
      <c r="F101" s="159" t="s">
        <v>315</v>
      </c>
      <c r="H101" s="160">
        <v>17.427</v>
      </c>
      <c r="I101" s="161"/>
      <c r="L101" s="156"/>
      <c r="M101" s="162"/>
      <c r="N101" s="163"/>
      <c r="O101" s="163"/>
      <c r="P101" s="163"/>
      <c r="Q101" s="163"/>
      <c r="R101" s="163"/>
      <c r="S101" s="163"/>
      <c r="T101" s="164"/>
      <c r="AT101" s="158" t="s">
        <v>142</v>
      </c>
      <c r="AU101" s="158" t="s">
        <v>79</v>
      </c>
      <c r="AV101" s="13" t="s">
        <v>79</v>
      </c>
      <c r="AW101" s="13" t="s">
        <v>31</v>
      </c>
      <c r="AX101" s="13" t="s">
        <v>70</v>
      </c>
      <c r="AY101" s="158" t="s">
        <v>132</v>
      </c>
    </row>
    <row r="102" spans="1:65" s="13" customFormat="1" ht="11.25" x14ac:dyDescent="0.2">
      <c r="B102" s="156"/>
      <c r="D102" s="157" t="s">
        <v>142</v>
      </c>
      <c r="E102" s="158" t="s">
        <v>3</v>
      </c>
      <c r="F102" s="159" t="s">
        <v>316</v>
      </c>
      <c r="H102" s="160">
        <v>29.411999999999999</v>
      </c>
      <c r="I102" s="161"/>
      <c r="L102" s="156"/>
      <c r="M102" s="162"/>
      <c r="N102" s="163"/>
      <c r="O102" s="163"/>
      <c r="P102" s="163"/>
      <c r="Q102" s="163"/>
      <c r="R102" s="163"/>
      <c r="S102" s="163"/>
      <c r="T102" s="164"/>
      <c r="AT102" s="158" t="s">
        <v>142</v>
      </c>
      <c r="AU102" s="158" t="s">
        <v>79</v>
      </c>
      <c r="AV102" s="13" t="s">
        <v>79</v>
      </c>
      <c r="AW102" s="13" t="s">
        <v>31</v>
      </c>
      <c r="AX102" s="13" t="s">
        <v>70</v>
      </c>
      <c r="AY102" s="158" t="s">
        <v>132</v>
      </c>
    </row>
    <row r="103" spans="1:65" s="14" customFormat="1" ht="11.25" x14ac:dyDescent="0.2">
      <c r="B103" s="165"/>
      <c r="D103" s="157" t="s">
        <v>142</v>
      </c>
      <c r="E103" s="166" t="s">
        <v>3</v>
      </c>
      <c r="F103" s="167" t="s">
        <v>144</v>
      </c>
      <c r="H103" s="168">
        <v>303.16399999999999</v>
      </c>
      <c r="I103" s="169"/>
      <c r="L103" s="165"/>
      <c r="M103" s="170"/>
      <c r="N103" s="171"/>
      <c r="O103" s="171"/>
      <c r="P103" s="171"/>
      <c r="Q103" s="171"/>
      <c r="R103" s="171"/>
      <c r="S103" s="171"/>
      <c r="T103" s="172"/>
      <c r="AT103" s="166" t="s">
        <v>142</v>
      </c>
      <c r="AU103" s="166" t="s">
        <v>79</v>
      </c>
      <c r="AV103" s="14" t="s">
        <v>140</v>
      </c>
      <c r="AW103" s="14" t="s">
        <v>31</v>
      </c>
      <c r="AX103" s="14" t="s">
        <v>77</v>
      </c>
      <c r="AY103" s="166" t="s">
        <v>132</v>
      </c>
    </row>
    <row r="104" spans="1:65" s="2" customFormat="1" ht="16.5" customHeight="1" x14ac:dyDescent="0.2">
      <c r="A104" s="32"/>
      <c r="B104" s="142"/>
      <c r="C104" s="173" t="s">
        <v>133</v>
      </c>
      <c r="D104" s="173" t="s">
        <v>183</v>
      </c>
      <c r="E104" s="174" t="s">
        <v>184</v>
      </c>
      <c r="F104" s="175" t="s">
        <v>185</v>
      </c>
      <c r="G104" s="176" t="s">
        <v>186</v>
      </c>
      <c r="H104" s="177">
        <v>515.37800000000004</v>
      </c>
      <c r="I104" s="178"/>
      <c r="J104" s="179">
        <f>ROUND(I104*H104,2)</f>
        <v>0</v>
      </c>
      <c r="K104" s="175" t="s">
        <v>139</v>
      </c>
      <c r="L104" s="180"/>
      <c r="M104" s="181" t="s">
        <v>3</v>
      </c>
      <c r="N104" s="182" t="s">
        <v>41</v>
      </c>
      <c r="O104" s="53"/>
      <c r="P104" s="152">
        <f>O104*H104</f>
        <v>0</v>
      </c>
      <c r="Q104" s="152">
        <v>1</v>
      </c>
      <c r="R104" s="152">
        <f>Q104*H104</f>
        <v>515.37800000000004</v>
      </c>
      <c r="S104" s="152">
        <v>0</v>
      </c>
      <c r="T104" s="153">
        <f>S104*H104</f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54" t="s">
        <v>182</v>
      </c>
      <c r="AT104" s="154" t="s">
        <v>183</v>
      </c>
      <c r="AU104" s="154" t="s">
        <v>79</v>
      </c>
      <c r="AY104" s="17" t="s">
        <v>132</v>
      </c>
      <c r="BE104" s="155">
        <f>IF(N104="základní",J104,0)</f>
        <v>0</v>
      </c>
      <c r="BF104" s="155">
        <f>IF(N104="snížená",J104,0)</f>
        <v>0</v>
      </c>
      <c r="BG104" s="155">
        <f>IF(N104="zákl. přenesená",J104,0)</f>
        <v>0</v>
      </c>
      <c r="BH104" s="155">
        <f>IF(N104="sníž. přenesená",J104,0)</f>
        <v>0</v>
      </c>
      <c r="BI104" s="155">
        <f>IF(N104="nulová",J104,0)</f>
        <v>0</v>
      </c>
      <c r="BJ104" s="17" t="s">
        <v>77</v>
      </c>
      <c r="BK104" s="155">
        <f>ROUND(I104*H104,2)</f>
        <v>0</v>
      </c>
      <c r="BL104" s="17" t="s">
        <v>140</v>
      </c>
      <c r="BM104" s="154" t="s">
        <v>317</v>
      </c>
    </row>
    <row r="105" spans="1:65" s="13" customFormat="1" ht="11.25" x14ac:dyDescent="0.2">
      <c r="B105" s="156"/>
      <c r="D105" s="157" t="s">
        <v>142</v>
      </c>
      <c r="E105" s="158" t="s">
        <v>3</v>
      </c>
      <c r="F105" s="159" t="s">
        <v>318</v>
      </c>
      <c r="H105" s="160">
        <v>465.37799999999999</v>
      </c>
      <c r="I105" s="161"/>
      <c r="L105" s="156"/>
      <c r="M105" s="162"/>
      <c r="N105" s="163"/>
      <c r="O105" s="163"/>
      <c r="P105" s="163"/>
      <c r="Q105" s="163"/>
      <c r="R105" s="163"/>
      <c r="S105" s="163"/>
      <c r="T105" s="164"/>
      <c r="AT105" s="158" t="s">
        <v>142</v>
      </c>
      <c r="AU105" s="158" t="s">
        <v>79</v>
      </c>
      <c r="AV105" s="13" t="s">
        <v>79</v>
      </c>
      <c r="AW105" s="13" t="s">
        <v>31</v>
      </c>
      <c r="AX105" s="13" t="s">
        <v>70</v>
      </c>
      <c r="AY105" s="158" t="s">
        <v>132</v>
      </c>
    </row>
    <row r="106" spans="1:65" s="13" customFormat="1" ht="11.25" x14ac:dyDescent="0.2">
      <c r="B106" s="156"/>
      <c r="D106" s="157" t="s">
        <v>142</v>
      </c>
      <c r="E106" s="158" t="s">
        <v>3</v>
      </c>
      <c r="F106" s="159" t="s">
        <v>319</v>
      </c>
      <c r="H106" s="160">
        <v>50</v>
      </c>
      <c r="I106" s="161"/>
      <c r="L106" s="156"/>
      <c r="M106" s="162"/>
      <c r="N106" s="163"/>
      <c r="O106" s="163"/>
      <c r="P106" s="163"/>
      <c r="Q106" s="163"/>
      <c r="R106" s="163"/>
      <c r="S106" s="163"/>
      <c r="T106" s="164"/>
      <c r="AT106" s="158" t="s">
        <v>142</v>
      </c>
      <c r="AU106" s="158" t="s">
        <v>79</v>
      </c>
      <c r="AV106" s="13" t="s">
        <v>79</v>
      </c>
      <c r="AW106" s="13" t="s">
        <v>31</v>
      </c>
      <c r="AX106" s="13" t="s">
        <v>70</v>
      </c>
      <c r="AY106" s="158" t="s">
        <v>132</v>
      </c>
    </row>
    <row r="107" spans="1:65" s="14" customFormat="1" ht="11.25" x14ac:dyDescent="0.2">
      <c r="B107" s="165"/>
      <c r="D107" s="157" t="s">
        <v>142</v>
      </c>
      <c r="E107" s="166" t="s">
        <v>3</v>
      </c>
      <c r="F107" s="167" t="s">
        <v>144</v>
      </c>
      <c r="H107" s="168">
        <v>515.37800000000004</v>
      </c>
      <c r="I107" s="169"/>
      <c r="L107" s="165"/>
      <c r="M107" s="170"/>
      <c r="N107" s="171"/>
      <c r="O107" s="171"/>
      <c r="P107" s="171"/>
      <c r="Q107" s="171"/>
      <c r="R107" s="171"/>
      <c r="S107" s="171"/>
      <c r="T107" s="172"/>
      <c r="AT107" s="166" t="s">
        <v>142</v>
      </c>
      <c r="AU107" s="166" t="s">
        <v>79</v>
      </c>
      <c r="AV107" s="14" t="s">
        <v>140</v>
      </c>
      <c r="AW107" s="14" t="s">
        <v>31</v>
      </c>
      <c r="AX107" s="14" t="s">
        <v>77</v>
      </c>
      <c r="AY107" s="166" t="s">
        <v>132</v>
      </c>
    </row>
    <row r="108" spans="1:65" s="2" customFormat="1" ht="37.9" customHeight="1" x14ac:dyDescent="0.2">
      <c r="A108" s="32"/>
      <c r="B108" s="142"/>
      <c r="C108" s="143" t="s">
        <v>168</v>
      </c>
      <c r="D108" s="143" t="s">
        <v>135</v>
      </c>
      <c r="E108" s="144" t="s">
        <v>191</v>
      </c>
      <c r="F108" s="145" t="s">
        <v>192</v>
      </c>
      <c r="G108" s="146" t="s">
        <v>147</v>
      </c>
      <c r="H108" s="147">
        <v>0.182</v>
      </c>
      <c r="I108" s="148"/>
      <c r="J108" s="149">
        <f>ROUND(I108*H108,2)</f>
        <v>0</v>
      </c>
      <c r="K108" s="145" t="s">
        <v>139</v>
      </c>
      <c r="L108" s="33"/>
      <c r="M108" s="150" t="s">
        <v>3</v>
      </c>
      <c r="N108" s="151" t="s">
        <v>41</v>
      </c>
      <c r="O108" s="53"/>
      <c r="P108" s="152">
        <f>O108*H108</f>
        <v>0</v>
      </c>
      <c r="Q108" s="152">
        <v>0</v>
      </c>
      <c r="R108" s="152">
        <f>Q108*H108</f>
        <v>0</v>
      </c>
      <c r="S108" s="152">
        <v>0</v>
      </c>
      <c r="T108" s="153">
        <f>S108*H108</f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54" t="s">
        <v>140</v>
      </c>
      <c r="AT108" s="154" t="s">
        <v>135</v>
      </c>
      <c r="AU108" s="154" t="s">
        <v>79</v>
      </c>
      <c r="AY108" s="17" t="s">
        <v>132</v>
      </c>
      <c r="BE108" s="155">
        <f>IF(N108="základní",J108,0)</f>
        <v>0</v>
      </c>
      <c r="BF108" s="155">
        <f>IF(N108="snížená",J108,0)</f>
        <v>0</v>
      </c>
      <c r="BG108" s="155">
        <f>IF(N108="zákl. přenesená",J108,0)</f>
        <v>0</v>
      </c>
      <c r="BH108" s="155">
        <f>IF(N108="sníž. přenesená",J108,0)</f>
        <v>0</v>
      </c>
      <c r="BI108" s="155">
        <f>IF(N108="nulová",J108,0)</f>
        <v>0</v>
      </c>
      <c r="BJ108" s="17" t="s">
        <v>77</v>
      </c>
      <c r="BK108" s="155">
        <f>ROUND(I108*H108,2)</f>
        <v>0</v>
      </c>
      <c r="BL108" s="17" t="s">
        <v>140</v>
      </c>
      <c r="BM108" s="154" t="s">
        <v>320</v>
      </c>
    </row>
    <row r="109" spans="1:65" s="13" customFormat="1" ht="11.25" x14ac:dyDescent="0.2">
      <c r="B109" s="156"/>
      <c r="D109" s="157" t="s">
        <v>142</v>
      </c>
      <c r="E109" s="158" t="s">
        <v>3</v>
      </c>
      <c r="F109" s="159" t="s">
        <v>321</v>
      </c>
      <c r="H109" s="160">
        <v>0.182</v>
      </c>
      <c r="I109" s="161"/>
      <c r="L109" s="156"/>
      <c r="M109" s="162"/>
      <c r="N109" s="163"/>
      <c r="O109" s="163"/>
      <c r="P109" s="163"/>
      <c r="Q109" s="163"/>
      <c r="R109" s="163"/>
      <c r="S109" s="163"/>
      <c r="T109" s="164"/>
      <c r="AT109" s="158" t="s">
        <v>142</v>
      </c>
      <c r="AU109" s="158" t="s">
        <v>79</v>
      </c>
      <c r="AV109" s="13" t="s">
        <v>79</v>
      </c>
      <c r="AW109" s="13" t="s">
        <v>31</v>
      </c>
      <c r="AX109" s="13" t="s">
        <v>70</v>
      </c>
      <c r="AY109" s="158" t="s">
        <v>132</v>
      </c>
    </row>
    <row r="110" spans="1:65" s="14" customFormat="1" ht="11.25" x14ac:dyDescent="0.2">
      <c r="B110" s="165"/>
      <c r="D110" s="157" t="s">
        <v>142</v>
      </c>
      <c r="E110" s="166" t="s">
        <v>3</v>
      </c>
      <c r="F110" s="167" t="s">
        <v>144</v>
      </c>
      <c r="H110" s="168">
        <v>0.182</v>
      </c>
      <c r="I110" s="169"/>
      <c r="L110" s="165"/>
      <c r="M110" s="170"/>
      <c r="N110" s="171"/>
      <c r="O110" s="171"/>
      <c r="P110" s="171"/>
      <c r="Q110" s="171"/>
      <c r="R110" s="171"/>
      <c r="S110" s="171"/>
      <c r="T110" s="172"/>
      <c r="AT110" s="166" t="s">
        <v>142</v>
      </c>
      <c r="AU110" s="166" t="s">
        <v>79</v>
      </c>
      <c r="AV110" s="14" t="s">
        <v>140</v>
      </c>
      <c r="AW110" s="14" t="s">
        <v>31</v>
      </c>
      <c r="AX110" s="14" t="s">
        <v>77</v>
      </c>
      <c r="AY110" s="166" t="s">
        <v>132</v>
      </c>
    </row>
    <row r="111" spans="1:65" s="2" customFormat="1" ht="16.5" customHeight="1" x14ac:dyDescent="0.2">
      <c r="A111" s="32"/>
      <c r="B111" s="142"/>
      <c r="C111" s="173" t="s">
        <v>173</v>
      </c>
      <c r="D111" s="173" t="s">
        <v>183</v>
      </c>
      <c r="E111" s="174" t="s">
        <v>198</v>
      </c>
      <c r="F111" s="175" t="s">
        <v>199</v>
      </c>
      <c r="G111" s="176" t="s">
        <v>158</v>
      </c>
      <c r="H111" s="177">
        <v>5</v>
      </c>
      <c r="I111" s="178"/>
      <c r="J111" s="179">
        <f>ROUND(I111*H111,2)</f>
        <v>0</v>
      </c>
      <c r="K111" s="175" t="s">
        <v>139</v>
      </c>
      <c r="L111" s="180"/>
      <c r="M111" s="181" t="s">
        <v>3</v>
      </c>
      <c r="N111" s="182" t="s">
        <v>41</v>
      </c>
      <c r="O111" s="53"/>
      <c r="P111" s="152">
        <f>O111*H111</f>
        <v>0</v>
      </c>
      <c r="Q111" s="152">
        <v>3.70425</v>
      </c>
      <c r="R111" s="152">
        <f>Q111*H111</f>
        <v>18.521250000000002</v>
      </c>
      <c r="S111" s="152">
        <v>0</v>
      </c>
      <c r="T111" s="153">
        <f>S111*H111</f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54" t="s">
        <v>182</v>
      </c>
      <c r="AT111" s="154" t="s">
        <v>183</v>
      </c>
      <c r="AU111" s="154" t="s">
        <v>79</v>
      </c>
      <c r="AY111" s="17" t="s">
        <v>132</v>
      </c>
      <c r="BE111" s="155">
        <f>IF(N111="základní",J111,0)</f>
        <v>0</v>
      </c>
      <c r="BF111" s="155">
        <f>IF(N111="snížená",J111,0)</f>
        <v>0</v>
      </c>
      <c r="BG111" s="155">
        <f>IF(N111="zákl. přenesená",J111,0)</f>
        <v>0</v>
      </c>
      <c r="BH111" s="155">
        <f>IF(N111="sníž. přenesená",J111,0)</f>
        <v>0</v>
      </c>
      <c r="BI111" s="155">
        <f>IF(N111="nulová",J111,0)</f>
        <v>0</v>
      </c>
      <c r="BJ111" s="17" t="s">
        <v>77</v>
      </c>
      <c r="BK111" s="155">
        <f>ROUND(I111*H111,2)</f>
        <v>0</v>
      </c>
      <c r="BL111" s="17" t="s">
        <v>140</v>
      </c>
      <c r="BM111" s="154" t="s">
        <v>322</v>
      </c>
    </row>
    <row r="112" spans="1:65" s="13" customFormat="1" ht="11.25" x14ac:dyDescent="0.2">
      <c r="B112" s="156"/>
      <c r="D112" s="157" t="s">
        <v>142</v>
      </c>
      <c r="E112" s="158" t="s">
        <v>3</v>
      </c>
      <c r="F112" s="159" t="s">
        <v>323</v>
      </c>
      <c r="H112" s="160">
        <v>5</v>
      </c>
      <c r="I112" s="161"/>
      <c r="L112" s="156"/>
      <c r="M112" s="162"/>
      <c r="N112" s="163"/>
      <c r="O112" s="163"/>
      <c r="P112" s="163"/>
      <c r="Q112" s="163"/>
      <c r="R112" s="163"/>
      <c r="S112" s="163"/>
      <c r="T112" s="164"/>
      <c r="AT112" s="158" t="s">
        <v>142</v>
      </c>
      <c r="AU112" s="158" t="s">
        <v>79</v>
      </c>
      <c r="AV112" s="13" t="s">
        <v>79</v>
      </c>
      <c r="AW112" s="13" t="s">
        <v>31</v>
      </c>
      <c r="AX112" s="13" t="s">
        <v>70</v>
      </c>
      <c r="AY112" s="158" t="s">
        <v>132</v>
      </c>
    </row>
    <row r="113" spans="1:65" s="14" customFormat="1" ht="11.25" x14ac:dyDescent="0.2">
      <c r="B113" s="165"/>
      <c r="D113" s="157" t="s">
        <v>142</v>
      </c>
      <c r="E113" s="166" t="s">
        <v>3</v>
      </c>
      <c r="F113" s="167" t="s">
        <v>144</v>
      </c>
      <c r="H113" s="168">
        <v>5</v>
      </c>
      <c r="I113" s="169"/>
      <c r="L113" s="165"/>
      <c r="M113" s="170"/>
      <c r="N113" s="171"/>
      <c r="O113" s="171"/>
      <c r="P113" s="171"/>
      <c r="Q113" s="171"/>
      <c r="R113" s="171"/>
      <c r="S113" s="171"/>
      <c r="T113" s="172"/>
      <c r="AT113" s="166" t="s">
        <v>142</v>
      </c>
      <c r="AU113" s="166" t="s">
        <v>79</v>
      </c>
      <c r="AV113" s="14" t="s">
        <v>140</v>
      </c>
      <c r="AW113" s="14" t="s">
        <v>31</v>
      </c>
      <c r="AX113" s="14" t="s">
        <v>77</v>
      </c>
      <c r="AY113" s="166" t="s">
        <v>132</v>
      </c>
    </row>
    <row r="114" spans="1:65" s="2" customFormat="1" ht="16.5" customHeight="1" x14ac:dyDescent="0.2">
      <c r="A114" s="32"/>
      <c r="B114" s="142"/>
      <c r="C114" s="173" t="s">
        <v>182</v>
      </c>
      <c r="D114" s="173" t="s">
        <v>183</v>
      </c>
      <c r="E114" s="174" t="s">
        <v>208</v>
      </c>
      <c r="F114" s="175" t="s">
        <v>209</v>
      </c>
      <c r="G114" s="176" t="s">
        <v>158</v>
      </c>
      <c r="H114" s="177">
        <v>1024</v>
      </c>
      <c r="I114" s="178"/>
      <c r="J114" s="179">
        <f>ROUND(I114*H114,2)</f>
        <v>0</v>
      </c>
      <c r="K114" s="175" t="s">
        <v>139</v>
      </c>
      <c r="L114" s="180"/>
      <c r="M114" s="181" t="s">
        <v>3</v>
      </c>
      <c r="N114" s="182" t="s">
        <v>41</v>
      </c>
      <c r="O114" s="53"/>
      <c r="P114" s="152">
        <f>O114*H114</f>
        <v>0</v>
      </c>
      <c r="Q114" s="152">
        <v>1.23E-3</v>
      </c>
      <c r="R114" s="152">
        <f>Q114*H114</f>
        <v>1.25952</v>
      </c>
      <c r="S114" s="152">
        <v>0</v>
      </c>
      <c r="T114" s="153">
        <f>S114*H114</f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54" t="s">
        <v>182</v>
      </c>
      <c r="AT114" s="154" t="s">
        <v>183</v>
      </c>
      <c r="AU114" s="154" t="s">
        <v>79</v>
      </c>
      <c r="AY114" s="17" t="s">
        <v>132</v>
      </c>
      <c r="BE114" s="155">
        <f>IF(N114="základní",J114,0)</f>
        <v>0</v>
      </c>
      <c r="BF114" s="155">
        <f>IF(N114="snížená",J114,0)</f>
        <v>0</v>
      </c>
      <c r="BG114" s="155">
        <f>IF(N114="zákl. přenesená",J114,0)</f>
        <v>0</v>
      </c>
      <c r="BH114" s="155">
        <f>IF(N114="sníž. přenesená",J114,0)</f>
        <v>0</v>
      </c>
      <c r="BI114" s="155">
        <f>IF(N114="nulová",J114,0)</f>
        <v>0</v>
      </c>
      <c r="BJ114" s="17" t="s">
        <v>77</v>
      </c>
      <c r="BK114" s="155">
        <f>ROUND(I114*H114,2)</f>
        <v>0</v>
      </c>
      <c r="BL114" s="17" t="s">
        <v>140</v>
      </c>
      <c r="BM114" s="154" t="s">
        <v>324</v>
      </c>
    </row>
    <row r="115" spans="1:65" s="13" customFormat="1" ht="11.25" x14ac:dyDescent="0.2">
      <c r="B115" s="156"/>
      <c r="D115" s="157" t="s">
        <v>142</v>
      </c>
      <c r="E115" s="158" t="s">
        <v>3</v>
      </c>
      <c r="F115" s="159" t="s">
        <v>325</v>
      </c>
      <c r="H115" s="160">
        <v>1024</v>
      </c>
      <c r="I115" s="161"/>
      <c r="L115" s="156"/>
      <c r="M115" s="162"/>
      <c r="N115" s="163"/>
      <c r="O115" s="163"/>
      <c r="P115" s="163"/>
      <c r="Q115" s="163"/>
      <c r="R115" s="163"/>
      <c r="S115" s="163"/>
      <c r="T115" s="164"/>
      <c r="AT115" s="158" t="s">
        <v>142</v>
      </c>
      <c r="AU115" s="158" t="s">
        <v>79</v>
      </c>
      <c r="AV115" s="13" t="s">
        <v>79</v>
      </c>
      <c r="AW115" s="13" t="s">
        <v>31</v>
      </c>
      <c r="AX115" s="13" t="s">
        <v>70</v>
      </c>
      <c r="AY115" s="158" t="s">
        <v>132</v>
      </c>
    </row>
    <row r="116" spans="1:65" s="14" customFormat="1" ht="11.25" x14ac:dyDescent="0.2">
      <c r="B116" s="165"/>
      <c r="D116" s="157" t="s">
        <v>142</v>
      </c>
      <c r="E116" s="166" t="s">
        <v>3</v>
      </c>
      <c r="F116" s="167" t="s">
        <v>144</v>
      </c>
      <c r="H116" s="168">
        <v>1024</v>
      </c>
      <c r="I116" s="169"/>
      <c r="L116" s="165"/>
      <c r="M116" s="170"/>
      <c r="N116" s="171"/>
      <c r="O116" s="171"/>
      <c r="P116" s="171"/>
      <c r="Q116" s="171"/>
      <c r="R116" s="171"/>
      <c r="S116" s="171"/>
      <c r="T116" s="172"/>
      <c r="AT116" s="166" t="s">
        <v>142</v>
      </c>
      <c r="AU116" s="166" t="s">
        <v>79</v>
      </c>
      <c r="AV116" s="14" t="s">
        <v>140</v>
      </c>
      <c r="AW116" s="14" t="s">
        <v>31</v>
      </c>
      <c r="AX116" s="14" t="s">
        <v>77</v>
      </c>
      <c r="AY116" s="166" t="s">
        <v>132</v>
      </c>
    </row>
    <row r="117" spans="1:65" s="2" customFormat="1" ht="16.5" customHeight="1" x14ac:dyDescent="0.2">
      <c r="A117" s="32"/>
      <c r="B117" s="142"/>
      <c r="C117" s="173" t="s">
        <v>190</v>
      </c>
      <c r="D117" s="173" t="s">
        <v>183</v>
      </c>
      <c r="E117" s="174" t="s">
        <v>218</v>
      </c>
      <c r="F117" s="175" t="s">
        <v>219</v>
      </c>
      <c r="G117" s="176" t="s">
        <v>158</v>
      </c>
      <c r="H117" s="177">
        <v>512</v>
      </c>
      <c r="I117" s="178"/>
      <c r="J117" s="179">
        <f>ROUND(I117*H117,2)</f>
        <v>0</v>
      </c>
      <c r="K117" s="175" t="s">
        <v>139</v>
      </c>
      <c r="L117" s="180"/>
      <c r="M117" s="181" t="s">
        <v>3</v>
      </c>
      <c r="N117" s="182" t="s">
        <v>41</v>
      </c>
      <c r="O117" s="53"/>
      <c r="P117" s="152">
        <f>O117*H117</f>
        <v>0</v>
      </c>
      <c r="Q117" s="152">
        <v>1.8000000000000001E-4</v>
      </c>
      <c r="R117" s="152">
        <f>Q117*H117</f>
        <v>9.2160000000000006E-2</v>
      </c>
      <c r="S117" s="152">
        <v>0</v>
      </c>
      <c r="T117" s="153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54" t="s">
        <v>182</v>
      </c>
      <c r="AT117" s="154" t="s">
        <v>183</v>
      </c>
      <c r="AU117" s="154" t="s">
        <v>79</v>
      </c>
      <c r="AY117" s="17" t="s">
        <v>132</v>
      </c>
      <c r="BE117" s="155">
        <f>IF(N117="základní",J117,0)</f>
        <v>0</v>
      </c>
      <c r="BF117" s="155">
        <f>IF(N117="snížená",J117,0)</f>
        <v>0</v>
      </c>
      <c r="BG117" s="155">
        <f>IF(N117="zákl. přenesená",J117,0)</f>
        <v>0</v>
      </c>
      <c r="BH117" s="155">
        <f>IF(N117="sníž. přenesená",J117,0)</f>
        <v>0</v>
      </c>
      <c r="BI117" s="155">
        <f>IF(N117="nulová",J117,0)</f>
        <v>0</v>
      </c>
      <c r="BJ117" s="17" t="s">
        <v>77</v>
      </c>
      <c r="BK117" s="155">
        <f>ROUND(I117*H117,2)</f>
        <v>0</v>
      </c>
      <c r="BL117" s="17" t="s">
        <v>140</v>
      </c>
      <c r="BM117" s="154" t="s">
        <v>326</v>
      </c>
    </row>
    <row r="118" spans="1:65" s="13" customFormat="1" ht="11.25" x14ac:dyDescent="0.2">
      <c r="B118" s="156"/>
      <c r="D118" s="157" t="s">
        <v>142</v>
      </c>
      <c r="E118" s="158" t="s">
        <v>3</v>
      </c>
      <c r="F118" s="159" t="s">
        <v>327</v>
      </c>
      <c r="H118" s="160">
        <v>512</v>
      </c>
      <c r="I118" s="161"/>
      <c r="L118" s="156"/>
      <c r="M118" s="162"/>
      <c r="N118" s="163"/>
      <c r="O118" s="163"/>
      <c r="P118" s="163"/>
      <c r="Q118" s="163"/>
      <c r="R118" s="163"/>
      <c r="S118" s="163"/>
      <c r="T118" s="164"/>
      <c r="AT118" s="158" t="s">
        <v>142</v>
      </c>
      <c r="AU118" s="158" t="s">
        <v>79</v>
      </c>
      <c r="AV118" s="13" t="s">
        <v>79</v>
      </c>
      <c r="AW118" s="13" t="s">
        <v>31</v>
      </c>
      <c r="AX118" s="13" t="s">
        <v>70</v>
      </c>
      <c r="AY118" s="158" t="s">
        <v>132</v>
      </c>
    </row>
    <row r="119" spans="1:65" s="14" customFormat="1" ht="11.25" x14ac:dyDescent="0.2">
      <c r="B119" s="165"/>
      <c r="D119" s="157" t="s">
        <v>142</v>
      </c>
      <c r="E119" s="166" t="s">
        <v>3</v>
      </c>
      <c r="F119" s="167" t="s">
        <v>144</v>
      </c>
      <c r="H119" s="168">
        <v>512</v>
      </c>
      <c r="I119" s="169"/>
      <c r="L119" s="165"/>
      <c r="M119" s="170"/>
      <c r="N119" s="171"/>
      <c r="O119" s="171"/>
      <c r="P119" s="171"/>
      <c r="Q119" s="171"/>
      <c r="R119" s="171"/>
      <c r="S119" s="171"/>
      <c r="T119" s="172"/>
      <c r="AT119" s="166" t="s">
        <v>142</v>
      </c>
      <c r="AU119" s="166" t="s">
        <v>79</v>
      </c>
      <c r="AV119" s="14" t="s">
        <v>140</v>
      </c>
      <c r="AW119" s="14" t="s">
        <v>31</v>
      </c>
      <c r="AX119" s="14" t="s">
        <v>77</v>
      </c>
      <c r="AY119" s="166" t="s">
        <v>132</v>
      </c>
    </row>
    <row r="120" spans="1:65" s="2" customFormat="1" ht="24.2" customHeight="1" x14ac:dyDescent="0.2">
      <c r="A120" s="32"/>
      <c r="B120" s="142"/>
      <c r="C120" s="143" t="s">
        <v>197</v>
      </c>
      <c r="D120" s="143" t="s">
        <v>135</v>
      </c>
      <c r="E120" s="144" t="s">
        <v>203</v>
      </c>
      <c r="F120" s="145" t="s">
        <v>204</v>
      </c>
      <c r="G120" s="146" t="s">
        <v>158</v>
      </c>
      <c r="H120" s="147">
        <v>4</v>
      </c>
      <c r="I120" s="148"/>
      <c r="J120" s="149">
        <f>ROUND(I120*H120,2)</f>
        <v>0</v>
      </c>
      <c r="K120" s="145" t="s">
        <v>139</v>
      </c>
      <c r="L120" s="33"/>
      <c r="M120" s="150" t="s">
        <v>3</v>
      </c>
      <c r="N120" s="151" t="s">
        <v>41</v>
      </c>
      <c r="O120" s="53"/>
      <c r="P120" s="152">
        <f>O120*H120</f>
        <v>0</v>
      </c>
      <c r="Q120" s="152">
        <v>0</v>
      </c>
      <c r="R120" s="152">
        <f>Q120*H120</f>
        <v>0</v>
      </c>
      <c r="S120" s="152">
        <v>0</v>
      </c>
      <c r="T120" s="153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54" t="s">
        <v>140</v>
      </c>
      <c r="AT120" s="154" t="s">
        <v>135</v>
      </c>
      <c r="AU120" s="154" t="s">
        <v>79</v>
      </c>
      <c r="AY120" s="17" t="s">
        <v>132</v>
      </c>
      <c r="BE120" s="155">
        <f>IF(N120="základní",J120,0)</f>
        <v>0</v>
      </c>
      <c r="BF120" s="155">
        <f>IF(N120="snížená",J120,0)</f>
        <v>0</v>
      </c>
      <c r="BG120" s="155">
        <f>IF(N120="zákl. přenesená",J120,0)</f>
        <v>0</v>
      </c>
      <c r="BH120" s="155">
        <f>IF(N120="sníž. přenesená",J120,0)</f>
        <v>0</v>
      </c>
      <c r="BI120" s="155">
        <f>IF(N120="nulová",J120,0)</f>
        <v>0</v>
      </c>
      <c r="BJ120" s="17" t="s">
        <v>77</v>
      </c>
      <c r="BK120" s="155">
        <f>ROUND(I120*H120,2)</f>
        <v>0</v>
      </c>
      <c r="BL120" s="17" t="s">
        <v>140</v>
      </c>
      <c r="BM120" s="154" t="s">
        <v>328</v>
      </c>
    </row>
    <row r="121" spans="1:65" s="13" customFormat="1" ht="11.25" x14ac:dyDescent="0.2">
      <c r="B121" s="156"/>
      <c r="D121" s="157" t="s">
        <v>142</v>
      </c>
      <c r="E121" s="158" t="s">
        <v>3</v>
      </c>
      <c r="F121" s="159" t="s">
        <v>329</v>
      </c>
      <c r="H121" s="160">
        <v>4</v>
      </c>
      <c r="I121" s="161"/>
      <c r="L121" s="156"/>
      <c r="M121" s="162"/>
      <c r="N121" s="163"/>
      <c r="O121" s="163"/>
      <c r="P121" s="163"/>
      <c r="Q121" s="163"/>
      <c r="R121" s="163"/>
      <c r="S121" s="163"/>
      <c r="T121" s="164"/>
      <c r="AT121" s="158" t="s">
        <v>142</v>
      </c>
      <c r="AU121" s="158" t="s">
        <v>79</v>
      </c>
      <c r="AV121" s="13" t="s">
        <v>79</v>
      </c>
      <c r="AW121" s="13" t="s">
        <v>31</v>
      </c>
      <c r="AX121" s="13" t="s">
        <v>77</v>
      </c>
      <c r="AY121" s="158" t="s">
        <v>132</v>
      </c>
    </row>
    <row r="122" spans="1:65" s="2" customFormat="1" ht="37.9" customHeight="1" x14ac:dyDescent="0.2">
      <c r="A122" s="32"/>
      <c r="B122" s="142"/>
      <c r="C122" s="143" t="s">
        <v>202</v>
      </c>
      <c r="D122" s="143" t="s">
        <v>135</v>
      </c>
      <c r="E122" s="144" t="s">
        <v>330</v>
      </c>
      <c r="F122" s="145" t="s">
        <v>331</v>
      </c>
      <c r="G122" s="146" t="s">
        <v>158</v>
      </c>
      <c r="H122" s="147">
        <v>13</v>
      </c>
      <c r="I122" s="148"/>
      <c r="J122" s="149">
        <f>ROUND(I122*H122,2)</f>
        <v>0</v>
      </c>
      <c r="K122" s="145" t="s">
        <v>139</v>
      </c>
      <c r="L122" s="33"/>
      <c r="M122" s="150" t="s">
        <v>3</v>
      </c>
      <c r="N122" s="151" t="s">
        <v>41</v>
      </c>
      <c r="O122" s="53"/>
      <c r="P122" s="152">
        <f>O122*H122</f>
        <v>0</v>
      </c>
      <c r="Q122" s="152">
        <v>0</v>
      </c>
      <c r="R122" s="152">
        <f>Q122*H122</f>
        <v>0</v>
      </c>
      <c r="S122" s="152">
        <v>0</v>
      </c>
      <c r="T122" s="153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54" t="s">
        <v>140</v>
      </c>
      <c r="AT122" s="154" t="s">
        <v>135</v>
      </c>
      <c r="AU122" s="154" t="s">
        <v>79</v>
      </c>
      <c r="AY122" s="17" t="s">
        <v>132</v>
      </c>
      <c r="BE122" s="155">
        <f>IF(N122="základní",J122,0)</f>
        <v>0</v>
      </c>
      <c r="BF122" s="155">
        <f>IF(N122="snížená",J122,0)</f>
        <v>0</v>
      </c>
      <c r="BG122" s="155">
        <f>IF(N122="zákl. přenesená",J122,0)</f>
        <v>0</v>
      </c>
      <c r="BH122" s="155">
        <f>IF(N122="sníž. přenesená",J122,0)</f>
        <v>0</v>
      </c>
      <c r="BI122" s="155">
        <f>IF(N122="nulová",J122,0)</f>
        <v>0</v>
      </c>
      <c r="BJ122" s="17" t="s">
        <v>77</v>
      </c>
      <c r="BK122" s="155">
        <f>ROUND(I122*H122,2)</f>
        <v>0</v>
      </c>
      <c r="BL122" s="17" t="s">
        <v>140</v>
      </c>
      <c r="BM122" s="154" t="s">
        <v>332</v>
      </c>
    </row>
    <row r="123" spans="1:65" s="13" customFormat="1" ht="11.25" x14ac:dyDescent="0.2">
      <c r="B123" s="156"/>
      <c r="D123" s="157" t="s">
        <v>142</v>
      </c>
      <c r="E123" s="158" t="s">
        <v>3</v>
      </c>
      <c r="F123" s="159" t="s">
        <v>333</v>
      </c>
      <c r="H123" s="160">
        <v>13</v>
      </c>
      <c r="I123" s="161"/>
      <c r="L123" s="156"/>
      <c r="M123" s="162"/>
      <c r="N123" s="163"/>
      <c r="O123" s="163"/>
      <c r="P123" s="163"/>
      <c r="Q123" s="163"/>
      <c r="R123" s="163"/>
      <c r="S123" s="163"/>
      <c r="T123" s="164"/>
      <c r="AT123" s="158" t="s">
        <v>142</v>
      </c>
      <c r="AU123" s="158" t="s">
        <v>79</v>
      </c>
      <c r="AV123" s="13" t="s">
        <v>79</v>
      </c>
      <c r="AW123" s="13" t="s">
        <v>31</v>
      </c>
      <c r="AX123" s="13" t="s">
        <v>70</v>
      </c>
      <c r="AY123" s="158" t="s">
        <v>132</v>
      </c>
    </row>
    <row r="124" spans="1:65" s="14" customFormat="1" ht="11.25" x14ac:dyDescent="0.2">
      <c r="B124" s="165"/>
      <c r="D124" s="157" t="s">
        <v>142</v>
      </c>
      <c r="E124" s="166" t="s">
        <v>3</v>
      </c>
      <c r="F124" s="167" t="s">
        <v>144</v>
      </c>
      <c r="H124" s="168">
        <v>13</v>
      </c>
      <c r="I124" s="169"/>
      <c r="L124" s="165"/>
      <c r="M124" s="170"/>
      <c r="N124" s="171"/>
      <c r="O124" s="171"/>
      <c r="P124" s="171"/>
      <c r="Q124" s="171"/>
      <c r="R124" s="171"/>
      <c r="S124" s="171"/>
      <c r="T124" s="172"/>
      <c r="AT124" s="166" t="s">
        <v>142</v>
      </c>
      <c r="AU124" s="166" t="s">
        <v>79</v>
      </c>
      <c r="AV124" s="14" t="s">
        <v>140</v>
      </c>
      <c r="AW124" s="14" t="s">
        <v>31</v>
      </c>
      <c r="AX124" s="14" t="s">
        <v>77</v>
      </c>
      <c r="AY124" s="166" t="s">
        <v>132</v>
      </c>
    </row>
    <row r="125" spans="1:65" s="2" customFormat="1" ht="16.5" customHeight="1" x14ac:dyDescent="0.2">
      <c r="A125" s="32"/>
      <c r="B125" s="142"/>
      <c r="C125" s="173" t="s">
        <v>207</v>
      </c>
      <c r="D125" s="173" t="s">
        <v>183</v>
      </c>
      <c r="E125" s="174" t="s">
        <v>334</v>
      </c>
      <c r="F125" s="175" t="s">
        <v>335</v>
      </c>
      <c r="G125" s="176" t="s">
        <v>158</v>
      </c>
      <c r="H125" s="177">
        <v>13</v>
      </c>
      <c r="I125" s="178"/>
      <c r="J125" s="179">
        <f>ROUND(I125*H125,2)</f>
        <v>0</v>
      </c>
      <c r="K125" s="175" t="s">
        <v>139</v>
      </c>
      <c r="L125" s="180"/>
      <c r="M125" s="181" t="s">
        <v>3</v>
      </c>
      <c r="N125" s="182" t="s">
        <v>41</v>
      </c>
      <c r="O125" s="53"/>
      <c r="P125" s="152">
        <f>O125*H125</f>
        <v>0</v>
      </c>
      <c r="Q125" s="152">
        <v>1.0059999999999999E-2</v>
      </c>
      <c r="R125" s="152">
        <f>Q125*H125</f>
        <v>0.13078000000000001</v>
      </c>
      <c r="S125" s="152">
        <v>0</v>
      </c>
      <c r="T125" s="153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54" t="s">
        <v>182</v>
      </c>
      <c r="AT125" s="154" t="s">
        <v>183</v>
      </c>
      <c r="AU125" s="154" t="s">
        <v>79</v>
      </c>
      <c r="AY125" s="17" t="s">
        <v>132</v>
      </c>
      <c r="BE125" s="155">
        <f>IF(N125="základní",J125,0)</f>
        <v>0</v>
      </c>
      <c r="BF125" s="155">
        <f>IF(N125="snížená",J125,0)</f>
        <v>0</v>
      </c>
      <c r="BG125" s="155">
        <f>IF(N125="zákl. přenesená",J125,0)</f>
        <v>0</v>
      </c>
      <c r="BH125" s="155">
        <f>IF(N125="sníž. přenesená",J125,0)</f>
        <v>0</v>
      </c>
      <c r="BI125" s="155">
        <f>IF(N125="nulová",J125,0)</f>
        <v>0</v>
      </c>
      <c r="BJ125" s="17" t="s">
        <v>77</v>
      </c>
      <c r="BK125" s="155">
        <f>ROUND(I125*H125,2)</f>
        <v>0</v>
      </c>
      <c r="BL125" s="17" t="s">
        <v>140</v>
      </c>
      <c r="BM125" s="154" t="s">
        <v>336</v>
      </c>
    </row>
    <row r="126" spans="1:65" s="13" customFormat="1" ht="11.25" x14ac:dyDescent="0.2">
      <c r="B126" s="156"/>
      <c r="D126" s="157" t="s">
        <v>142</v>
      </c>
      <c r="E126" s="158" t="s">
        <v>3</v>
      </c>
      <c r="F126" s="159" t="s">
        <v>337</v>
      </c>
      <c r="H126" s="160">
        <v>13</v>
      </c>
      <c r="I126" s="161"/>
      <c r="L126" s="156"/>
      <c r="M126" s="162"/>
      <c r="N126" s="163"/>
      <c r="O126" s="163"/>
      <c r="P126" s="163"/>
      <c r="Q126" s="163"/>
      <c r="R126" s="163"/>
      <c r="S126" s="163"/>
      <c r="T126" s="164"/>
      <c r="AT126" s="158" t="s">
        <v>142</v>
      </c>
      <c r="AU126" s="158" t="s">
        <v>79</v>
      </c>
      <c r="AV126" s="13" t="s">
        <v>79</v>
      </c>
      <c r="AW126" s="13" t="s">
        <v>31</v>
      </c>
      <c r="AX126" s="13" t="s">
        <v>70</v>
      </c>
      <c r="AY126" s="158" t="s">
        <v>132</v>
      </c>
    </row>
    <row r="127" spans="1:65" s="14" customFormat="1" ht="11.25" x14ac:dyDescent="0.2">
      <c r="B127" s="165"/>
      <c r="D127" s="157" t="s">
        <v>142</v>
      </c>
      <c r="E127" s="166" t="s">
        <v>3</v>
      </c>
      <c r="F127" s="167" t="s">
        <v>144</v>
      </c>
      <c r="H127" s="168">
        <v>13</v>
      </c>
      <c r="I127" s="169"/>
      <c r="L127" s="165"/>
      <c r="M127" s="170"/>
      <c r="N127" s="171"/>
      <c r="O127" s="171"/>
      <c r="P127" s="171"/>
      <c r="Q127" s="171"/>
      <c r="R127" s="171"/>
      <c r="S127" s="171"/>
      <c r="T127" s="172"/>
      <c r="AT127" s="166" t="s">
        <v>142</v>
      </c>
      <c r="AU127" s="166" t="s">
        <v>79</v>
      </c>
      <c r="AV127" s="14" t="s">
        <v>140</v>
      </c>
      <c r="AW127" s="14" t="s">
        <v>31</v>
      </c>
      <c r="AX127" s="14" t="s">
        <v>77</v>
      </c>
      <c r="AY127" s="166" t="s">
        <v>132</v>
      </c>
    </row>
    <row r="128" spans="1:65" s="2" customFormat="1" ht="37.9" customHeight="1" x14ac:dyDescent="0.2">
      <c r="A128" s="32"/>
      <c r="B128" s="142"/>
      <c r="C128" s="143" t="s">
        <v>212</v>
      </c>
      <c r="D128" s="143" t="s">
        <v>135</v>
      </c>
      <c r="E128" s="144" t="s">
        <v>265</v>
      </c>
      <c r="F128" s="145" t="s">
        <v>266</v>
      </c>
      <c r="G128" s="146" t="s">
        <v>147</v>
      </c>
      <c r="H128" s="147">
        <v>0.182</v>
      </c>
      <c r="I128" s="148"/>
      <c r="J128" s="149">
        <f>ROUND(I128*H128,2)</f>
        <v>0</v>
      </c>
      <c r="K128" s="145" t="s">
        <v>139</v>
      </c>
      <c r="L128" s="33"/>
      <c r="M128" s="150" t="s">
        <v>3</v>
      </c>
      <c r="N128" s="151" t="s">
        <v>41</v>
      </c>
      <c r="O128" s="53"/>
      <c r="P128" s="152">
        <f>O128*H128</f>
        <v>0</v>
      </c>
      <c r="Q128" s="152">
        <v>0</v>
      </c>
      <c r="R128" s="152">
        <f>Q128*H128</f>
        <v>0</v>
      </c>
      <c r="S128" s="152">
        <v>0</v>
      </c>
      <c r="T128" s="153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54" t="s">
        <v>140</v>
      </c>
      <c r="AT128" s="154" t="s">
        <v>135</v>
      </c>
      <c r="AU128" s="154" t="s">
        <v>79</v>
      </c>
      <c r="AY128" s="17" t="s">
        <v>132</v>
      </c>
      <c r="BE128" s="155">
        <f>IF(N128="základní",J128,0)</f>
        <v>0</v>
      </c>
      <c r="BF128" s="155">
        <f>IF(N128="snížená",J128,0)</f>
        <v>0</v>
      </c>
      <c r="BG128" s="155">
        <f>IF(N128="zákl. přenesená",J128,0)</f>
        <v>0</v>
      </c>
      <c r="BH128" s="155">
        <f>IF(N128="sníž. přenesená",J128,0)</f>
        <v>0</v>
      </c>
      <c r="BI128" s="155">
        <f>IF(N128="nulová",J128,0)</f>
        <v>0</v>
      </c>
      <c r="BJ128" s="17" t="s">
        <v>77</v>
      </c>
      <c r="BK128" s="155">
        <f>ROUND(I128*H128,2)</f>
        <v>0</v>
      </c>
      <c r="BL128" s="17" t="s">
        <v>140</v>
      </c>
      <c r="BM128" s="154" t="s">
        <v>338</v>
      </c>
    </row>
    <row r="129" spans="1:65" s="13" customFormat="1" ht="11.25" x14ac:dyDescent="0.2">
      <c r="B129" s="156"/>
      <c r="D129" s="157" t="s">
        <v>142</v>
      </c>
      <c r="E129" s="158" t="s">
        <v>3</v>
      </c>
      <c r="F129" s="159" t="s">
        <v>339</v>
      </c>
      <c r="H129" s="160">
        <v>0.182</v>
      </c>
      <c r="I129" s="161"/>
      <c r="L129" s="156"/>
      <c r="M129" s="162"/>
      <c r="N129" s="163"/>
      <c r="O129" s="163"/>
      <c r="P129" s="163"/>
      <c r="Q129" s="163"/>
      <c r="R129" s="163"/>
      <c r="S129" s="163"/>
      <c r="T129" s="164"/>
      <c r="AT129" s="158" t="s">
        <v>142</v>
      </c>
      <c r="AU129" s="158" t="s">
        <v>79</v>
      </c>
      <c r="AV129" s="13" t="s">
        <v>79</v>
      </c>
      <c r="AW129" s="13" t="s">
        <v>31</v>
      </c>
      <c r="AX129" s="13" t="s">
        <v>70</v>
      </c>
      <c r="AY129" s="158" t="s">
        <v>132</v>
      </c>
    </row>
    <row r="130" spans="1:65" s="14" customFormat="1" ht="11.25" x14ac:dyDescent="0.2">
      <c r="B130" s="165"/>
      <c r="D130" s="157" t="s">
        <v>142</v>
      </c>
      <c r="E130" s="166" t="s">
        <v>3</v>
      </c>
      <c r="F130" s="167" t="s">
        <v>144</v>
      </c>
      <c r="H130" s="168">
        <v>0.182</v>
      </c>
      <c r="I130" s="169"/>
      <c r="L130" s="165"/>
      <c r="M130" s="170"/>
      <c r="N130" s="171"/>
      <c r="O130" s="171"/>
      <c r="P130" s="171"/>
      <c r="Q130" s="171"/>
      <c r="R130" s="171"/>
      <c r="S130" s="171"/>
      <c r="T130" s="172"/>
      <c r="AT130" s="166" t="s">
        <v>142</v>
      </c>
      <c r="AU130" s="166" t="s">
        <v>79</v>
      </c>
      <c r="AV130" s="14" t="s">
        <v>140</v>
      </c>
      <c r="AW130" s="14" t="s">
        <v>31</v>
      </c>
      <c r="AX130" s="14" t="s">
        <v>77</v>
      </c>
      <c r="AY130" s="166" t="s">
        <v>132</v>
      </c>
    </row>
    <row r="131" spans="1:65" s="2" customFormat="1" ht="37.9" customHeight="1" x14ac:dyDescent="0.2">
      <c r="A131" s="32"/>
      <c r="B131" s="142"/>
      <c r="C131" s="143" t="s">
        <v>217</v>
      </c>
      <c r="D131" s="143" t="s">
        <v>135</v>
      </c>
      <c r="E131" s="144" t="s">
        <v>270</v>
      </c>
      <c r="F131" s="145" t="s">
        <v>271</v>
      </c>
      <c r="G131" s="146" t="s">
        <v>147</v>
      </c>
      <c r="H131" s="147">
        <v>0.182</v>
      </c>
      <c r="I131" s="148"/>
      <c r="J131" s="149">
        <f>ROUND(I131*H131,2)</f>
        <v>0</v>
      </c>
      <c r="K131" s="145" t="s">
        <v>139</v>
      </c>
      <c r="L131" s="33"/>
      <c r="M131" s="150" t="s">
        <v>3</v>
      </c>
      <c r="N131" s="151" t="s">
        <v>41</v>
      </c>
      <c r="O131" s="53"/>
      <c r="P131" s="152">
        <f>O131*H131</f>
        <v>0</v>
      </c>
      <c r="Q131" s="152">
        <v>0</v>
      </c>
      <c r="R131" s="152">
        <f>Q131*H131</f>
        <v>0</v>
      </c>
      <c r="S131" s="152">
        <v>0</v>
      </c>
      <c r="T131" s="153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54" t="s">
        <v>140</v>
      </c>
      <c r="AT131" s="154" t="s">
        <v>135</v>
      </c>
      <c r="AU131" s="154" t="s">
        <v>79</v>
      </c>
      <c r="AY131" s="17" t="s">
        <v>132</v>
      </c>
      <c r="BE131" s="155">
        <f>IF(N131="základní",J131,0)</f>
        <v>0</v>
      </c>
      <c r="BF131" s="155">
        <f>IF(N131="snížená",J131,0)</f>
        <v>0</v>
      </c>
      <c r="BG131" s="155">
        <f>IF(N131="zákl. přenesená",J131,0)</f>
        <v>0</v>
      </c>
      <c r="BH131" s="155">
        <f>IF(N131="sníž. přenesená",J131,0)</f>
        <v>0</v>
      </c>
      <c r="BI131" s="155">
        <f>IF(N131="nulová",J131,0)</f>
        <v>0</v>
      </c>
      <c r="BJ131" s="17" t="s">
        <v>77</v>
      </c>
      <c r="BK131" s="155">
        <f>ROUND(I131*H131,2)</f>
        <v>0</v>
      </c>
      <c r="BL131" s="17" t="s">
        <v>140</v>
      </c>
      <c r="BM131" s="154" t="s">
        <v>340</v>
      </c>
    </row>
    <row r="132" spans="1:65" s="13" customFormat="1" ht="11.25" x14ac:dyDescent="0.2">
      <c r="B132" s="156"/>
      <c r="D132" s="157" t="s">
        <v>142</v>
      </c>
      <c r="E132" s="158" t="s">
        <v>3</v>
      </c>
      <c r="F132" s="159" t="s">
        <v>341</v>
      </c>
      <c r="H132" s="160">
        <v>0.182</v>
      </c>
      <c r="I132" s="161"/>
      <c r="L132" s="156"/>
      <c r="M132" s="162"/>
      <c r="N132" s="163"/>
      <c r="O132" s="163"/>
      <c r="P132" s="163"/>
      <c r="Q132" s="163"/>
      <c r="R132" s="163"/>
      <c r="S132" s="163"/>
      <c r="T132" s="164"/>
      <c r="AT132" s="158" t="s">
        <v>142</v>
      </c>
      <c r="AU132" s="158" t="s">
        <v>79</v>
      </c>
      <c r="AV132" s="13" t="s">
        <v>79</v>
      </c>
      <c r="AW132" s="13" t="s">
        <v>31</v>
      </c>
      <c r="AX132" s="13" t="s">
        <v>70</v>
      </c>
      <c r="AY132" s="158" t="s">
        <v>132</v>
      </c>
    </row>
    <row r="133" spans="1:65" s="14" customFormat="1" ht="11.25" x14ac:dyDescent="0.2">
      <c r="B133" s="165"/>
      <c r="D133" s="157" t="s">
        <v>142</v>
      </c>
      <c r="E133" s="166" t="s">
        <v>3</v>
      </c>
      <c r="F133" s="167" t="s">
        <v>144</v>
      </c>
      <c r="H133" s="168">
        <v>0.182</v>
      </c>
      <c r="I133" s="169"/>
      <c r="L133" s="165"/>
      <c r="M133" s="170"/>
      <c r="N133" s="171"/>
      <c r="O133" s="171"/>
      <c r="P133" s="171"/>
      <c r="Q133" s="171"/>
      <c r="R133" s="171"/>
      <c r="S133" s="171"/>
      <c r="T133" s="172"/>
      <c r="AT133" s="166" t="s">
        <v>142</v>
      </c>
      <c r="AU133" s="166" t="s">
        <v>79</v>
      </c>
      <c r="AV133" s="14" t="s">
        <v>140</v>
      </c>
      <c r="AW133" s="14" t="s">
        <v>31</v>
      </c>
      <c r="AX133" s="14" t="s">
        <v>77</v>
      </c>
      <c r="AY133" s="166" t="s">
        <v>132</v>
      </c>
    </row>
    <row r="134" spans="1:65" s="2" customFormat="1" ht="33" customHeight="1" x14ac:dyDescent="0.2">
      <c r="A134" s="32"/>
      <c r="B134" s="142"/>
      <c r="C134" s="143" t="s">
        <v>9</v>
      </c>
      <c r="D134" s="143" t="s">
        <v>135</v>
      </c>
      <c r="E134" s="144" t="s">
        <v>275</v>
      </c>
      <c r="F134" s="145" t="s">
        <v>276</v>
      </c>
      <c r="G134" s="146" t="s">
        <v>147</v>
      </c>
      <c r="H134" s="147">
        <v>0.182</v>
      </c>
      <c r="I134" s="148"/>
      <c r="J134" s="149">
        <f>ROUND(I134*H134,2)</f>
        <v>0</v>
      </c>
      <c r="K134" s="145" t="s">
        <v>139</v>
      </c>
      <c r="L134" s="33"/>
      <c r="M134" s="150" t="s">
        <v>3</v>
      </c>
      <c r="N134" s="151" t="s">
        <v>41</v>
      </c>
      <c r="O134" s="53"/>
      <c r="P134" s="152">
        <f>O134*H134</f>
        <v>0</v>
      </c>
      <c r="Q134" s="152">
        <v>0</v>
      </c>
      <c r="R134" s="152">
        <f>Q134*H134</f>
        <v>0</v>
      </c>
      <c r="S134" s="152">
        <v>0</v>
      </c>
      <c r="T134" s="153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54" t="s">
        <v>140</v>
      </c>
      <c r="AT134" s="154" t="s">
        <v>135</v>
      </c>
      <c r="AU134" s="154" t="s">
        <v>79</v>
      </c>
      <c r="AY134" s="17" t="s">
        <v>132</v>
      </c>
      <c r="BE134" s="155">
        <f>IF(N134="základní",J134,0)</f>
        <v>0</v>
      </c>
      <c r="BF134" s="155">
        <f>IF(N134="snížená",J134,0)</f>
        <v>0</v>
      </c>
      <c r="BG134" s="155">
        <f>IF(N134="zákl. přenesená",J134,0)</f>
        <v>0</v>
      </c>
      <c r="BH134" s="155">
        <f>IF(N134="sníž. přenesená",J134,0)</f>
        <v>0</v>
      </c>
      <c r="BI134" s="155">
        <f>IF(N134="nulová",J134,0)</f>
        <v>0</v>
      </c>
      <c r="BJ134" s="17" t="s">
        <v>77</v>
      </c>
      <c r="BK134" s="155">
        <f>ROUND(I134*H134,2)</f>
        <v>0</v>
      </c>
      <c r="BL134" s="17" t="s">
        <v>140</v>
      </c>
      <c r="BM134" s="154" t="s">
        <v>342</v>
      </c>
    </row>
    <row r="135" spans="1:65" s="13" customFormat="1" ht="11.25" x14ac:dyDescent="0.2">
      <c r="B135" s="156"/>
      <c r="D135" s="157" t="s">
        <v>142</v>
      </c>
      <c r="E135" s="158" t="s">
        <v>3</v>
      </c>
      <c r="F135" s="159" t="s">
        <v>343</v>
      </c>
      <c r="H135" s="160">
        <v>0.182</v>
      </c>
      <c r="I135" s="161"/>
      <c r="L135" s="156"/>
      <c r="M135" s="162"/>
      <c r="N135" s="163"/>
      <c r="O135" s="163"/>
      <c r="P135" s="163"/>
      <c r="Q135" s="163"/>
      <c r="R135" s="163"/>
      <c r="S135" s="163"/>
      <c r="T135" s="164"/>
      <c r="AT135" s="158" t="s">
        <v>142</v>
      </c>
      <c r="AU135" s="158" t="s">
        <v>79</v>
      </c>
      <c r="AV135" s="13" t="s">
        <v>79</v>
      </c>
      <c r="AW135" s="13" t="s">
        <v>31</v>
      </c>
      <c r="AX135" s="13" t="s">
        <v>70</v>
      </c>
      <c r="AY135" s="158" t="s">
        <v>132</v>
      </c>
    </row>
    <row r="136" spans="1:65" s="14" customFormat="1" ht="11.25" x14ac:dyDescent="0.2">
      <c r="B136" s="165"/>
      <c r="D136" s="157" t="s">
        <v>142</v>
      </c>
      <c r="E136" s="166" t="s">
        <v>3</v>
      </c>
      <c r="F136" s="167" t="s">
        <v>144</v>
      </c>
      <c r="H136" s="168">
        <v>0.182</v>
      </c>
      <c r="I136" s="169"/>
      <c r="L136" s="165"/>
      <c r="M136" s="170"/>
      <c r="N136" s="171"/>
      <c r="O136" s="171"/>
      <c r="P136" s="171"/>
      <c r="Q136" s="171"/>
      <c r="R136" s="171"/>
      <c r="S136" s="171"/>
      <c r="T136" s="172"/>
      <c r="AT136" s="166" t="s">
        <v>142</v>
      </c>
      <c r="AU136" s="166" t="s">
        <v>79</v>
      </c>
      <c r="AV136" s="14" t="s">
        <v>140</v>
      </c>
      <c r="AW136" s="14" t="s">
        <v>31</v>
      </c>
      <c r="AX136" s="14" t="s">
        <v>77</v>
      </c>
      <c r="AY136" s="166" t="s">
        <v>132</v>
      </c>
    </row>
    <row r="137" spans="1:65" s="2" customFormat="1" ht="37.9" customHeight="1" x14ac:dyDescent="0.2">
      <c r="A137" s="32"/>
      <c r="B137" s="142"/>
      <c r="C137" s="143" t="s">
        <v>226</v>
      </c>
      <c r="D137" s="143" t="s">
        <v>135</v>
      </c>
      <c r="E137" s="144" t="s">
        <v>282</v>
      </c>
      <c r="F137" s="145" t="s">
        <v>283</v>
      </c>
      <c r="G137" s="146" t="s">
        <v>138</v>
      </c>
      <c r="H137" s="147">
        <v>362</v>
      </c>
      <c r="I137" s="148"/>
      <c r="J137" s="149">
        <f>ROUND(I137*H137,2)</f>
        <v>0</v>
      </c>
      <c r="K137" s="145" t="s">
        <v>139</v>
      </c>
      <c r="L137" s="33"/>
      <c r="M137" s="150" t="s">
        <v>3</v>
      </c>
      <c r="N137" s="151" t="s">
        <v>41</v>
      </c>
      <c r="O137" s="53"/>
      <c r="P137" s="152">
        <f>O137*H137</f>
        <v>0</v>
      </c>
      <c r="Q137" s="152">
        <v>0</v>
      </c>
      <c r="R137" s="152">
        <f>Q137*H137</f>
        <v>0</v>
      </c>
      <c r="S137" s="152">
        <v>0</v>
      </c>
      <c r="T137" s="153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54" t="s">
        <v>140</v>
      </c>
      <c r="AT137" s="154" t="s">
        <v>135</v>
      </c>
      <c r="AU137" s="154" t="s">
        <v>79</v>
      </c>
      <c r="AY137" s="17" t="s">
        <v>132</v>
      </c>
      <c r="BE137" s="155">
        <f>IF(N137="základní",J137,0)</f>
        <v>0</v>
      </c>
      <c r="BF137" s="155">
        <f>IF(N137="snížená",J137,0)</f>
        <v>0</v>
      </c>
      <c r="BG137" s="155">
        <f>IF(N137="zákl. přenesená",J137,0)</f>
        <v>0</v>
      </c>
      <c r="BH137" s="155">
        <f>IF(N137="sníž. přenesená",J137,0)</f>
        <v>0</v>
      </c>
      <c r="BI137" s="155">
        <f>IF(N137="nulová",J137,0)</f>
        <v>0</v>
      </c>
      <c r="BJ137" s="17" t="s">
        <v>77</v>
      </c>
      <c r="BK137" s="155">
        <f>ROUND(I137*H137,2)</f>
        <v>0</v>
      </c>
      <c r="BL137" s="17" t="s">
        <v>140</v>
      </c>
      <c r="BM137" s="154" t="s">
        <v>344</v>
      </c>
    </row>
    <row r="138" spans="1:65" s="13" customFormat="1" ht="11.25" x14ac:dyDescent="0.2">
      <c r="B138" s="156"/>
      <c r="D138" s="157" t="s">
        <v>142</v>
      </c>
      <c r="E138" s="158" t="s">
        <v>3</v>
      </c>
      <c r="F138" s="159" t="s">
        <v>345</v>
      </c>
      <c r="H138" s="160">
        <v>362</v>
      </c>
      <c r="I138" s="161"/>
      <c r="L138" s="156"/>
      <c r="M138" s="162"/>
      <c r="N138" s="163"/>
      <c r="O138" s="163"/>
      <c r="P138" s="163"/>
      <c r="Q138" s="163"/>
      <c r="R138" s="163"/>
      <c r="S138" s="163"/>
      <c r="T138" s="164"/>
      <c r="AT138" s="158" t="s">
        <v>142</v>
      </c>
      <c r="AU138" s="158" t="s">
        <v>79</v>
      </c>
      <c r="AV138" s="13" t="s">
        <v>79</v>
      </c>
      <c r="AW138" s="13" t="s">
        <v>31</v>
      </c>
      <c r="AX138" s="13" t="s">
        <v>70</v>
      </c>
      <c r="AY138" s="158" t="s">
        <v>132</v>
      </c>
    </row>
    <row r="139" spans="1:65" s="14" customFormat="1" ht="11.25" x14ac:dyDescent="0.2">
      <c r="B139" s="165"/>
      <c r="D139" s="157" t="s">
        <v>142</v>
      </c>
      <c r="E139" s="166" t="s">
        <v>3</v>
      </c>
      <c r="F139" s="167" t="s">
        <v>144</v>
      </c>
      <c r="H139" s="168">
        <v>362</v>
      </c>
      <c r="I139" s="169"/>
      <c r="L139" s="165"/>
      <c r="M139" s="170"/>
      <c r="N139" s="171"/>
      <c r="O139" s="171"/>
      <c r="P139" s="171"/>
      <c r="Q139" s="171"/>
      <c r="R139" s="171"/>
      <c r="S139" s="171"/>
      <c r="T139" s="172"/>
      <c r="AT139" s="166" t="s">
        <v>142</v>
      </c>
      <c r="AU139" s="166" t="s">
        <v>79</v>
      </c>
      <c r="AV139" s="14" t="s">
        <v>140</v>
      </c>
      <c r="AW139" s="14" t="s">
        <v>31</v>
      </c>
      <c r="AX139" s="14" t="s">
        <v>77</v>
      </c>
      <c r="AY139" s="166" t="s">
        <v>132</v>
      </c>
    </row>
    <row r="140" spans="1:65" s="2" customFormat="1" ht="37.9" customHeight="1" x14ac:dyDescent="0.2">
      <c r="A140" s="32"/>
      <c r="B140" s="142"/>
      <c r="C140" s="143" t="s">
        <v>230</v>
      </c>
      <c r="D140" s="143" t="s">
        <v>135</v>
      </c>
      <c r="E140" s="144" t="s">
        <v>287</v>
      </c>
      <c r="F140" s="145" t="s">
        <v>288</v>
      </c>
      <c r="G140" s="146" t="s">
        <v>138</v>
      </c>
      <c r="H140" s="147">
        <v>362</v>
      </c>
      <c r="I140" s="148"/>
      <c r="J140" s="149">
        <f>ROUND(I140*H140,2)</f>
        <v>0</v>
      </c>
      <c r="K140" s="145" t="s">
        <v>139</v>
      </c>
      <c r="L140" s="33"/>
      <c r="M140" s="150" t="s">
        <v>3</v>
      </c>
      <c r="N140" s="151" t="s">
        <v>41</v>
      </c>
      <c r="O140" s="53"/>
      <c r="P140" s="152">
        <f>O140*H140</f>
        <v>0</v>
      </c>
      <c r="Q140" s="152">
        <v>0</v>
      </c>
      <c r="R140" s="152">
        <f>Q140*H140</f>
        <v>0</v>
      </c>
      <c r="S140" s="152">
        <v>0</v>
      </c>
      <c r="T140" s="153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54" t="s">
        <v>140</v>
      </c>
      <c r="AT140" s="154" t="s">
        <v>135</v>
      </c>
      <c r="AU140" s="154" t="s">
        <v>79</v>
      </c>
      <c r="AY140" s="17" t="s">
        <v>132</v>
      </c>
      <c r="BE140" s="155">
        <f>IF(N140="základní",J140,0)</f>
        <v>0</v>
      </c>
      <c r="BF140" s="155">
        <f>IF(N140="snížená",J140,0)</f>
        <v>0</v>
      </c>
      <c r="BG140" s="155">
        <f>IF(N140="zákl. přenesená",J140,0)</f>
        <v>0</v>
      </c>
      <c r="BH140" s="155">
        <f>IF(N140="sníž. přenesená",J140,0)</f>
        <v>0</v>
      </c>
      <c r="BI140" s="155">
        <f>IF(N140="nulová",J140,0)</f>
        <v>0</v>
      </c>
      <c r="BJ140" s="17" t="s">
        <v>77</v>
      </c>
      <c r="BK140" s="155">
        <f>ROUND(I140*H140,2)</f>
        <v>0</v>
      </c>
      <c r="BL140" s="17" t="s">
        <v>140</v>
      </c>
      <c r="BM140" s="154" t="s">
        <v>346</v>
      </c>
    </row>
    <row r="141" spans="1:65" s="13" customFormat="1" ht="11.25" x14ac:dyDescent="0.2">
      <c r="B141" s="156"/>
      <c r="D141" s="157" t="s">
        <v>142</v>
      </c>
      <c r="E141" s="158" t="s">
        <v>3</v>
      </c>
      <c r="F141" s="159" t="s">
        <v>345</v>
      </c>
      <c r="H141" s="160">
        <v>362</v>
      </c>
      <c r="I141" s="161"/>
      <c r="L141" s="156"/>
      <c r="M141" s="162"/>
      <c r="N141" s="163"/>
      <c r="O141" s="163"/>
      <c r="P141" s="163"/>
      <c r="Q141" s="163"/>
      <c r="R141" s="163"/>
      <c r="S141" s="163"/>
      <c r="T141" s="164"/>
      <c r="AT141" s="158" t="s">
        <v>142</v>
      </c>
      <c r="AU141" s="158" t="s">
        <v>79</v>
      </c>
      <c r="AV141" s="13" t="s">
        <v>79</v>
      </c>
      <c r="AW141" s="13" t="s">
        <v>31</v>
      </c>
      <c r="AX141" s="13" t="s">
        <v>70</v>
      </c>
      <c r="AY141" s="158" t="s">
        <v>132</v>
      </c>
    </row>
    <row r="142" spans="1:65" s="14" customFormat="1" ht="11.25" x14ac:dyDescent="0.2">
      <c r="B142" s="165"/>
      <c r="D142" s="157" t="s">
        <v>142</v>
      </c>
      <c r="E142" s="166" t="s">
        <v>3</v>
      </c>
      <c r="F142" s="167" t="s">
        <v>144</v>
      </c>
      <c r="H142" s="168">
        <v>362</v>
      </c>
      <c r="I142" s="169"/>
      <c r="L142" s="165"/>
      <c r="M142" s="170"/>
      <c r="N142" s="171"/>
      <c r="O142" s="171"/>
      <c r="P142" s="171"/>
      <c r="Q142" s="171"/>
      <c r="R142" s="171"/>
      <c r="S142" s="171"/>
      <c r="T142" s="172"/>
      <c r="AT142" s="166" t="s">
        <v>142</v>
      </c>
      <c r="AU142" s="166" t="s">
        <v>79</v>
      </c>
      <c r="AV142" s="14" t="s">
        <v>140</v>
      </c>
      <c r="AW142" s="14" t="s">
        <v>31</v>
      </c>
      <c r="AX142" s="14" t="s">
        <v>77</v>
      </c>
      <c r="AY142" s="166" t="s">
        <v>132</v>
      </c>
    </row>
    <row r="143" spans="1:65" s="2" customFormat="1" ht="37.9" customHeight="1" x14ac:dyDescent="0.2">
      <c r="A143" s="32"/>
      <c r="B143" s="142"/>
      <c r="C143" s="143" t="s">
        <v>237</v>
      </c>
      <c r="D143" s="143" t="s">
        <v>135</v>
      </c>
      <c r="E143" s="144" t="s">
        <v>291</v>
      </c>
      <c r="F143" s="145" t="s">
        <v>292</v>
      </c>
      <c r="G143" s="146" t="s">
        <v>293</v>
      </c>
      <c r="H143" s="147">
        <v>8</v>
      </c>
      <c r="I143" s="148"/>
      <c r="J143" s="149">
        <f>ROUND(I143*H143,2)</f>
        <v>0</v>
      </c>
      <c r="K143" s="145" t="s">
        <v>139</v>
      </c>
      <c r="L143" s="33"/>
      <c r="M143" s="150" t="s">
        <v>3</v>
      </c>
      <c r="N143" s="151" t="s">
        <v>41</v>
      </c>
      <c r="O143" s="53"/>
      <c r="P143" s="152">
        <f>O143*H143</f>
        <v>0</v>
      </c>
      <c r="Q143" s="152">
        <v>0</v>
      </c>
      <c r="R143" s="152">
        <f>Q143*H143</f>
        <v>0</v>
      </c>
      <c r="S143" s="152">
        <v>0</v>
      </c>
      <c r="T143" s="153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54" t="s">
        <v>140</v>
      </c>
      <c r="AT143" s="154" t="s">
        <v>135</v>
      </c>
      <c r="AU143" s="154" t="s">
        <v>79</v>
      </c>
      <c r="AY143" s="17" t="s">
        <v>132</v>
      </c>
      <c r="BE143" s="155">
        <f>IF(N143="základní",J143,0)</f>
        <v>0</v>
      </c>
      <c r="BF143" s="155">
        <f>IF(N143="snížená",J143,0)</f>
        <v>0</v>
      </c>
      <c r="BG143" s="155">
        <f>IF(N143="zákl. přenesená",J143,0)</f>
        <v>0</v>
      </c>
      <c r="BH143" s="155">
        <f>IF(N143="sníž. přenesená",J143,0)</f>
        <v>0</v>
      </c>
      <c r="BI143" s="155">
        <f>IF(N143="nulová",J143,0)</f>
        <v>0</v>
      </c>
      <c r="BJ143" s="17" t="s">
        <v>77</v>
      </c>
      <c r="BK143" s="155">
        <f>ROUND(I143*H143,2)</f>
        <v>0</v>
      </c>
      <c r="BL143" s="17" t="s">
        <v>140</v>
      </c>
      <c r="BM143" s="154" t="s">
        <v>347</v>
      </c>
    </row>
    <row r="144" spans="1:65" s="13" customFormat="1" ht="11.25" x14ac:dyDescent="0.2">
      <c r="B144" s="156"/>
      <c r="D144" s="157" t="s">
        <v>142</v>
      </c>
      <c r="E144" s="158" t="s">
        <v>3</v>
      </c>
      <c r="F144" s="159" t="s">
        <v>348</v>
      </c>
      <c r="H144" s="160">
        <v>8</v>
      </c>
      <c r="I144" s="161"/>
      <c r="L144" s="156"/>
      <c r="M144" s="162"/>
      <c r="N144" s="163"/>
      <c r="O144" s="163"/>
      <c r="P144" s="163"/>
      <c r="Q144" s="163"/>
      <c r="R144" s="163"/>
      <c r="S144" s="163"/>
      <c r="T144" s="164"/>
      <c r="AT144" s="158" t="s">
        <v>142</v>
      </c>
      <c r="AU144" s="158" t="s">
        <v>79</v>
      </c>
      <c r="AV144" s="13" t="s">
        <v>79</v>
      </c>
      <c r="AW144" s="13" t="s">
        <v>31</v>
      </c>
      <c r="AX144" s="13" t="s">
        <v>70</v>
      </c>
      <c r="AY144" s="158" t="s">
        <v>132</v>
      </c>
    </row>
    <row r="145" spans="1:65" s="14" customFormat="1" ht="11.25" x14ac:dyDescent="0.2">
      <c r="B145" s="165"/>
      <c r="D145" s="157" t="s">
        <v>142</v>
      </c>
      <c r="E145" s="166" t="s">
        <v>3</v>
      </c>
      <c r="F145" s="167" t="s">
        <v>144</v>
      </c>
      <c r="H145" s="168">
        <v>8</v>
      </c>
      <c r="I145" s="169"/>
      <c r="L145" s="165"/>
      <c r="M145" s="170"/>
      <c r="N145" s="171"/>
      <c r="O145" s="171"/>
      <c r="P145" s="171"/>
      <c r="Q145" s="171"/>
      <c r="R145" s="171"/>
      <c r="S145" s="171"/>
      <c r="T145" s="172"/>
      <c r="AT145" s="166" t="s">
        <v>142</v>
      </c>
      <c r="AU145" s="166" t="s">
        <v>79</v>
      </c>
      <c r="AV145" s="14" t="s">
        <v>140</v>
      </c>
      <c r="AW145" s="14" t="s">
        <v>31</v>
      </c>
      <c r="AX145" s="14" t="s">
        <v>77</v>
      </c>
      <c r="AY145" s="166" t="s">
        <v>132</v>
      </c>
    </row>
    <row r="146" spans="1:65" s="2" customFormat="1" ht="37.9" customHeight="1" x14ac:dyDescent="0.2">
      <c r="A146" s="32"/>
      <c r="B146" s="142"/>
      <c r="C146" s="143" t="s">
        <v>242</v>
      </c>
      <c r="D146" s="143" t="s">
        <v>135</v>
      </c>
      <c r="E146" s="144" t="s">
        <v>297</v>
      </c>
      <c r="F146" s="145" t="s">
        <v>298</v>
      </c>
      <c r="G146" s="146" t="s">
        <v>293</v>
      </c>
      <c r="H146" s="147">
        <v>2</v>
      </c>
      <c r="I146" s="148"/>
      <c r="J146" s="149">
        <f>ROUND(I146*H146,2)</f>
        <v>0</v>
      </c>
      <c r="K146" s="145" t="s">
        <v>139</v>
      </c>
      <c r="L146" s="33"/>
      <c r="M146" s="150" t="s">
        <v>3</v>
      </c>
      <c r="N146" s="151" t="s">
        <v>41</v>
      </c>
      <c r="O146" s="53"/>
      <c r="P146" s="152">
        <f>O146*H146</f>
        <v>0</v>
      </c>
      <c r="Q146" s="152">
        <v>0</v>
      </c>
      <c r="R146" s="152">
        <f>Q146*H146</f>
        <v>0</v>
      </c>
      <c r="S146" s="152">
        <v>0</v>
      </c>
      <c r="T146" s="153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54" t="s">
        <v>140</v>
      </c>
      <c r="AT146" s="154" t="s">
        <v>135</v>
      </c>
      <c r="AU146" s="154" t="s">
        <v>79</v>
      </c>
      <c r="AY146" s="17" t="s">
        <v>132</v>
      </c>
      <c r="BE146" s="155">
        <f>IF(N146="základní",J146,0)</f>
        <v>0</v>
      </c>
      <c r="BF146" s="155">
        <f>IF(N146="snížená",J146,0)</f>
        <v>0</v>
      </c>
      <c r="BG146" s="155">
        <f>IF(N146="zákl. přenesená",J146,0)</f>
        <v>0</v>
      </c>
      <c r="BH146" s="155">
        <f>IF(N146="sníž. přenesená",J146,0)</f>
        <v>0</v>
      </c>
      <c r="BI146" s="155">
        <f>IF(N146="nulová",J146,0)</f>
        <v>0</v>
      </c>
      <c r="BJ146" s="17" t="s">
        <v>77</v>
      </c>
      <c r="BK146" s="155">
        <f>ROUND(I146*H146,2)</f>
        <v>0</v>
      </c>
      <c r="BL146" s="17" t="s">
        <v>140</v>
      </c>
      <c r="BM146" s="154" t="s">
        <v>349</v>
      </c>
    </row>
    <row r="147" spans="1:65" s="13" customFormat="1" ht="11.25" x14ac:dyDescent="0.2">
      <c r="B147" s="156"/>
      <c r="D147" s="157" t="s">
        <v>142</v>
      </c>
      <c r="E147" s="158" t="s">
        <v>3</v>
      </c>
      <c r="F147" s="159" t="s">
        <v>350</v>
      </c>
      <c r="H147" s="160">
        <v>2</v>
      </c>
      <c r="I147" s="161"/>
      <c r="L147" s="156"/>
      <c r="M147" s="162"/>
      <c r="N147" s="163"/>
      <c r="O147" s="163"/>
      <c r="P147" s="163"/>
      <c r="Q147" s="163"/>
      <c r="R147" s="163"/>
      <c r="S147" s="163"/>
      <c r="T147" s="164"/>
      <c r="AT147" s="158" t="s">
        <v>142</v>
      </c>
      <c r="AU147" s="158" t="s">
        <v>79</v>
      </c>
      <c r="AV147" s="13" t="s">
        <v>79</v>
      </c>
      <c r="AW147" s="13" t="s">
        <v>31</v>
      </c>
      <c r="AX147" s="13" t="s">
        <v>70</v>
      </c>
      <c r="AY147" s="158" t="s">
        <v>132</v>
      </c>
    </row>
    <row r="148" spans="1:65" s="14" customFormat="1" ht="11.25" x14ac:dyDescent="0.2">
      <c r="B148" s="165"/>
      <c r="D148" s="157" t="s">
        <v>142</v>
      </c>
      <c r="E148" s="166" t="s">
        <v>3</v>
      </c>
      <c r="F148" s="167" t="s">
        <v>144</v>
      </c>
      <c r="H148" s="168">
        <v>2</v>
      </c>
      <c r="I148" s="169"/>
      <c r="L148" s="165"/>
      <c r="M148" s="170"/>
      <c r="N148" s="171"/>
      <c r="O148" s="171"/>
      <c r="P148" s="171"/>
      <c r="Q148" s="171"/>
      <c r="R148" s="171"/>
      <c r="S148" s="171"/>
      <c r="T148" s="172"/>
      <c r="AT148" s="166" t="s">
        <v>142</v>
      </c>
      <c r="AU148" s="166" t="s">
        <v>79</v>
      </c>
      <c r="AV148" s="14" t="s">
        <v>140</v>
      </c>
      <c r="AW148" s="14" t="s">
        <v>31</v>
      </c>
      <c r="AX148" s="14" t="s">
        <v>77</v>
      </c>
      <c r="AY148" s="166" t="s">
        <v>132</v>
      </c>
    </row>
    <row r="149" spans="1:65" s="2" customFormat="1" ht="33" customHeight="1" x14ac:dyDescent="0.2">
      <c r="A149" s="32"/>
      <c r="B149" s="142"/>
      <c r="C149" s="143" t="s">
        <v>247</v>
      </c>
      <c r="D149" s="143" t="s">
        <v>135</v>
      </c>
      <c r="E149" s="144" t="s">
        <v>351</v>
      </c>
      <c r="F149" s="145" t="s">
        <v>352</v>
      </c>
      <c r="G149" s="146" t="s">
        <v>353</v>
      </c>
      <c r="H149" s="147">
        <v>2134</v>
      </c>
      <c r="I149" s="148"/>
      <c r="J149" s="149">
        <f>ROUND(I149*H149,2)</f>
        <v>0</v>
      </c>
      <c r="K149" s="145" t="s">
        <v>139</v>
      </c>
      <c r="L149" s="33"/>
      <c r="M149" s="150" t="s">
        <v>3</v>
      </c>
      <c r="N149" s="151" t="s">
        <v>41</v>
      </c>
      <c r="O149" s="53"/>
      <c r="P149" s="152">
        <f>O149*H149</f>
        <v>0</v>
      </c>
      <c r="Q149" s="152">
        <v>0</v>
      </c>
      <c r="R149" s="152">
        <f>Q149*H149</f>
        <v>0</v>
      </c>
      <c r="S149" s="152">
        <v>0</v>
      </c>
      <c r="T149" s="153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54" t="s">
        <v>140</v>
      </c>
      <c r="AT149" s="154" t="s">
        <v>135</v>
      </c>
      <c r="AU149" s="154" t="s">
        <v>79</v>
      </c>
      <c r="AY149" s="17" t="s">
        <v>132</v>
      </c>
      <c r="BE149" s="155">
        <f>IF(N149="základní",J149,0)</f>
        <v>0</v>
      </c>
      <c r="BF149" s="155">
        <f>IF(N149="snížená",J149,0)</f>
        <v>0</v>
      </c>
      <c r="BG149" s="155">
        <f>IF(N149="zákl. přenesená",J149,0)</f>
        <v>0</v>
      </c>
      <c r="BH149" s="155">
        <f>IF(N149="sníž. přenesená",J149,0)</f>
        <v>0</v>
      </c>
      <c r="BI149" s="155">
        <f>IF(N149="nulová",J149,0)</f>
        <v>0</v>
      </c>
      <c r="BJ149" s="17" t="s">
        <v>77</v>
      </c>
      <c r="BK149" s="155">
        <f>ROUND(I149*H149,2)</f>
        <v>0</v>
      </c>
      <c r="BL149" s="17" t="s">
        <v>140</v>
      </c>
      <c r="BM149" s="154" t="s">
        <v>354</v>
      </c>
    </row>
    <row r="150" spans="1:65" s="13" customFormat="1" ht="11.25" x14ac:dyDescent="0.2">
      <c r="B150" s="156"/>
      <c r="D150" s="157" t="s">
        <v>142</v>
      </c>
      <c r="E150" s="158" t="s">
        <v>3</v>
      </c>
      <c r="F150" s="159" t="s">
        <v>355</v>
      </c>
      <c r="H150" s="160">
        <v>1284</v>
      </c>
      <c r="I150" s="161"/>
      <c r="L150" s="156"/>
      <c r="M150" s="162"/>
      <c r="N150" s="163"/>
      <c r="O150" s="163"/>
      <c r="P150" s="163"/>
      <c r="Q150" s="163"/>
      <c r="R150" s="163"/>
      <c r="S150" s="163"/>
      <c r="T150" s="164"/>
      <c r="AT150" s="158" t="s">
        <v>142</v>
      </c>
      <c r="AU150" s="158" t="s">
        <v>79</v>
      </c>
      <c r="AV150" s="13" t="s">
        <v>79</v>
      </c>
      <c r="AW150" s="13" t="s">
        <v>31</v>
      </c>
      <c r="AX150" s="13" t="s">
        <v>70</v>
      </c>
      <c r="AY150" s="158" t="s">
        <v>132</v>
      </c>
    </row>
    <row r="151" spans="1:65" s="13" customFormat="1" ht="11.25" x14ac:dyDescent="0.2">
      <c r="B151" s="156"/>
      <c r="D151" s="157" t="s">
        <v>142</v>
      </c>
      <c r="E151" s="158" t="s">
        <v>3</v>
      </c>
      <c r="F151" s="159" t="s">
        <v>356</v>
      </c>
      <c r="H151" s="160">
        <v>850</v>
      </c>
      <c r="I151" s="161"/>
      <c r="L151" s="156"/>
      <c r="M151" s="162"/>
      <c r="N151" s="163"/>
      <c r="O151" s="163"/>
      <c r="P151" s="163"/>
      <c r="Q151" s="163"/>
      <c r="R151" s="163"/>
      <c r="S151" s="163"/>
      <c r="T151" s="164"/>
      <c r="AT151" s="158" t="s">
        <v>142</v>
      </c>
      <c r="AU151" s="158" t="s">
        <v>79</v>
      </c>
      <c r="AV151" s="13" t="s">
        <v>79</v>
      </c>
      <c r="AW151" s="13" t="s">
        <v>31</v>
      </c>
      <c r="AX151" s="13" t="s">
        <v>70</v>
      </c>
      <c r="AY151" s="158" t="s">
        <v>132</v>
      </c>
    </row>
    <row r="152" spans="1:65" s="14" customFormat="1" ht="11.25" x14ac:dyDescent="0.2">
      <c r="B152" s="165"/>
      <c r="D152" s="157" t="s">
        <v>142</v>
      </c>
      <c r="E152" s="166" t="s">
        <v>3</v>
      </c>
      <c r="F152" s="167" t="s">
        <v>144</v>
      </c>
      <c r="H152" s="168">
        <v>2134</v>
      </c>
      <c r="I152" s="169"/>
      <c r="L152" s="165"/>
      <c r="M152" s="170"/>
      <c r="N152" s="171"/>
      <c r="O152" s="171"/>
      <c r="P152" s="171"/>
      <c r="Q152" s="171"/>
      <c r="R152" s="171"/>
      <c r="S152" s="171"/>
      <c r="T152" s="172"/>
      <c r="AT152" s="166" t="s">
        <v>142</v>
      </c>
      <c r="AU152" s="166" t="s">
        <v>79</v>
      </c>
      <c r="AV152" s="14" t="s">
        <v>140</v>
      </c>
      <c r="AW152" s="14" t="s">
        <v>31</v>
      </c>
      <c r="AX152" s="14" t="s">
        <v>77</v>
      </c>
      <c r="AY152" s="166" t="s">
        <v>132</v>
      </c>
    </row>
    <row r="153" spans="1:65" s="2" customFormat="1" ht="37.9" customHeight="1" x14ac:dyDescent="0.2">
      <c r="A153" s="32"/>
      <c r="B153" s="142"/>
      <c r="C153" s="143" t="s">
        <v>8</v>
      </c>
      <c r="D153" s="143" t="s">
        <v>135</v>
      </c>
      <c r="E153" s="144" t="s">
        <v>357</v>
      </c>
      <c r="F153" s="145" t="s">
        <v>358</v>
      </c>
      <c r="G153" s="146" t="s">
        <v>353</v>
      </c>
      <c r="H153" s="147">
        <v>800</v>
      </c>
      <c r="I153" s="148"/>
      <c r="J153" s="149">
        <f>ROUND(I153*H153,2)</f>
        <v>0</v>
      </c>
      <c r="K153" s="145" t="s">
        <v>139</v>
      </c>
      <c r="L153" s="33"/>
      <c r="M153" s="150" t="s">
        <v>3</v>
      </c>
      <c r="N153" s="151" t="s">
        <v>41</v>
      </c>
      <c r="O153" s="53"/>
      <c r="P153" s="152">
        <f>O153*H153</f>
        <v>0</v>
      </c>
      <c r="Q153" s="152">
        <v>0</v>
      </c>
      <c r="R153" s="152">
        <f>Q153*H153</f>
        <v>0</v>
      </c>
      <c r="S153" s="152">
        <v>0</v>
      </c>
      <c r="T153" s="153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54" t="s">
        <v>140</v>
      </c>
      <c r="AT153" s="154" t="s">
        <v>135</v>
      </c>
      <c r="AU153" s="154" t="s">
        <v>79</v>
      </c>
      <c r="AY153" s="17" t="s">
        <v>132</v>
      </c>
      <c r="BE153" s="155">
        <f>IF(N153="základní",J153,0)</f>
        <v>0</v>
      </c>
      <c r="BF153" s="155">
        <f>IF(N153="snížená",J153,0)</f>
        <v>0</v>
      </c>
      <c r="BG153" s="155">
        <f>IF(N153="zákl. přenesená",J153,0)</f>
        <v>0</v>
      </c>
      <c r="BH153" s="155">
        <f>IF(N153="sníž. přenesená",J153,0)</f>
        <v>0</v>
      </c>
      <c r="BI153" s="155">
        <f>IF(N153="nulová",J153,0)</f>
        <v>0</v>
      </c>
      <c r="BJ153" s="17" t="s">
        <v>77</v>
      </c>
      <c r="BK153" s="155">
        <f>ROUND(I153*H153,2)</f>
        <v>0</v>
      </c>
      <c r="BL153" s="17" t="s">
        <v>140</v>
      </c>
      <c r="BM153" s="154" t="s">
        <v>359</v>
      </c>
    </row>
    <row r="154" spans="1:65" s="13" customFormat="1" ht="11.25" x14ac:dyDescent="0.2">
      <c r="B154" s="156"/>
      <c r="D154" s="157" t="s">
        <v>142</v>
      </c>
      <c r="E154" s="158" t="s">
        <v>3</v>
      </c>
      <c r="F154" s="159" t="s">
        <v>360</v>
      </c>
      <c r="H154" s="160">
        <v>800</v>
      </c>
      <c r="I154" s="161"/>
      <c r="L154" s="156"/>
      <c r="M154" s="162"/>
      <c r="N154" s="163"/>
      <c r="O154" s="163"/>
      <c r="P154" s="163"/>
      <c r="Q154" s="163"/>
      <c r="R154" s="163"/>
      <c r="S154" s="163"/>
      <c r="T154" s="164"/>
      <c r="AT154" s="158" t="s">
        <v>142</v>
      </c>
      <c r="AU154" s="158" t="s">
        <v>79</v>
      </c>
      <c r="AV154" s="13" t="s">
        <v>79</v>
      </c>
      <c r="AW154" s="13" t="s">
        <v>31</v>
      </c>
      <c r="AX154" s="13" t="s">
        <v>70</v>
      </c>
      <c r="AY154" s="158" t="s">
        <v>132</v>
      </c>
    </row>
    <row r="155" spans="1:65" s="14" customFormat="1" ht="11.25" x14ac:dyDescent="0.2">
      <c r="B155" s="165"/>
      <c r="D155" s="157" t="s">
        <v>142</v>
      </c>
      <c r="E155" s="166" t="s">
        <v>3</v>
      </c>
      <c r="F155" s="167" t="s">
        <v>144</v>
      </c>
      <c r="H155" s="168">
        <v>800</v>
      </c>
      <c r="I155" s="169"/>
      <c r="L155" s="165"/>
      <c r="M155" s="183"/>
      <c r="N155" s="184"/>
      <c r="O155" s="184"/>
      <c r="P155" s="184"/>
      <c r="Q155" s="184"/>
      <c r="R155" s="184"/>
      <c r="S155" s="184"/>
      <c r="T155" s="185"/>
      <c r="AT155" s="166" t="s">
        <v>142</v>
      </c>
      <c r="AU155" s="166" t="s">
        <v>79</v>
      </c>
      <c r="AV155" s="14" t="s">
        <v>140</v>
      </c>
      <c r="AW155" s="14" t="s">
        <v>31</v>
      </c>
      <c r="AX155" s="14" t="s">
        <v>77</v>
      </c>
      <c r="AY155" s="166" t="s">
        <v>132</v>
      </c>
    </row>
    <row r="156" spans="1:65" s="2" customFormat="1" ht="6.95" customHeight="1" x14ac:dyDescent="0.2">
      <c r="A156" s="32"/>
      <c r="B156" s="42"/>
      <c r="C156" s="43"/>
      <c r="D156" s="43"/>
      <c r="E156" s="43"/>
      <c r="F156" s="43"/>
      <c r="G156" s="43"/>
      <c r="H156" s="43"/>
      <c r="I156" s="43"/>
      <c r="J156" s="43"/>
      <c r="K156" s="43"/>
      <c r="L156" s="33"/>
      <c r="M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</row>
  </sheetData>
  <autoFilter ref="C86:K155" xr:uid="{00000000-0009-0000-0000-000002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34"/>
  <sheetViews>
    <sheetView showGridLines="0" workbookViewId="0">
      <selection activeCell="I111" sqref="I111"/>
    </sheetView>
  </sheetViews>
  <sheetFormatPr defaultRowHeight="12.7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317" t="s">
        <v>6</v>
      </c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7" t="s">
        <v>90</v>
      </c>
    </row>
    <row r="3" spans="1:46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 x14ac:dyDescent="0.2">
      <c r="B4" s="20"/>
      <c r="D4" s="21" t="s">
        <v>106</v>
      </c>
      <c r="L4" s="20"/>
      <c r="M4" s="93" t="s">
        <v>11</v>
      </c>
      <c r="AT4" s="17" t="s">
        <v>4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27" t="s">
        <v>17</v>
      </c>
      <c r="L6" s="20"/>
    </row>
    <row r="7" spans="1:46" s="1" customFormat="1" ht="16.5" customHeight="1" x14ac:dyDescent="0.2">
      <c r="B7" s="20"/>
      <c r="E7" s="318" t="str">
        <f>'Rekapitulace stavby'!K6</f>
        <v>Oprava kolejí v žst. Rohatec</v>
      </c>
      <c r="F7" s="319"/>
      <c r="G7" s="319"/>
      <c r="H7" s="319"/>
      <c r="L7" s="20"/>
    </row>
    <row r="8" spans="1:46" s="1" customFormat="1" ht="12" customHeight="1" x14ac:dyDescent="0.2">
      <c r="B8" s="20"/>
      <c r="D8" s="27" t="s">
        <v>107</v>
      </c>
      <c r="L8" s="20"/>
    </row>
    <row r="9" spans="1:46" s="2" customFormat="1" ht="16.5" customHeight="1" x14ac:dyDescent="0.2">
      <c r="A9" s="32"/>
      <c r="B9" s="33"/>
      <c r="C9" s="32"/>
      <c r="D9" s="32"/>
      <c r="E9" s="318" t="s">
        <v>108</v>
      </c>
      <c r="F9" s="320"/>
      <c r="G9" s="320"/>
      <c r="H9" s="320"/>
      <c r="I9" s="32"/>
      <c r="J9" s="32"/>
      <c r="K9" s="32"/>
      <c r="L9" s="94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3"/>
      <c r="C10" s="32"/>
      <c r="D10" s="27" t="s">
        <v>109</v>
      </c>
      <c r="E10" s="32"/>
      <c r="F10" s="32"/>
      <c r="G10" s="32"/>
      <c r="H10" s="32"/>
      <c r="I10" s="32"/>
      <c r="J10" s="32"/>
      <c r="K10" s="32"/>
      <c r="L10" s="94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 x14ac:dyDescent="0.2">
      <c r="A11" s="32"/>
      <c r="B11" s="33"/>
      <c r="C11" s="32"/>
      <c r="D11" s="32"/>
      <c r="E11" s="276" t="s">
        <v>361</v>
      </c>
      <c r="F11" s="320"/>
      <c r="G11" s="320"/>
      <c r="H11" s="320"/>
      <c r="I11" s="32"/>
      <c r="J11" s="32"/>
      <c r="K11" s="32"/>
      <c r="L11" s="94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 x14ac:dyDescent="0.2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94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 x14ac:dyDescent="0.2">
      <c r="A13" s="32"/>
      <c r="B13" s="33"/>
      <c r="C13" s="32"/>
      <c r="D13" s="27" t="s">
        <v>19</v>
      </c>
      <c r="E13" s="32"/>
      <c r="F13" s="25" t="s">
        <v>3</v>
      </c>
      <c r="G13" s="32"/>
      <c r="H13" s="32"/>
      <c r="I13" s="27" t="s">
        <v>20</v>
      </c>
      <c r="J13" s="25" t="s">
        <v>3</v>
      </c>
      <c r="K13" s="32"/>
      <c r="L13" s="94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21</v>
      </c>
      <c r="E14" s="32"/>
      <c r="F14" s="25" t="s">
        <v>22</v>
      </c>
      <c r="G14" s="32"/>
      <c r="H14" s="32"/>
      <c r="I14" s="27" t="s">
        <v>23</v>
      </c>
      <c r="J14" s="50">
        <f>'Rekapitulace stavby'!AN8</f>
        <v>45072</v>
      </c>
      <c r="K14" s="32"/>
      <c r="L14" s="94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 x14ac:dyDescent="0.2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94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 x14ac:dyDescent="0.2">
      <c r="A16" s="32"/>
      <c r="B16" s="33"/>
      <c r="C16" s="32"/>
      <c r="D16" s="27" t="s">
        <v>24</v>
      </c>
      <c r="E16" s="32"/>
      <c r="F16" s="32"/>
      <c r="G16" s="32"/>
      <c r="H16" s="32"/>
      <c r="I16" s="27" t="s">
        <v>25</v>
      </c>
      <c r="J16" s="25" t="str">
        <f>IF('Rekapitulace stavby'!AN10="","",'Rekapitulace stavby'!AN10)</f>
        <v/>
      </c>
      <c r="K16" s="32"/>
      <c r="L16" s="94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 x14ac:dyDescent="0.2">
      <c r="A17" s="32"/>
      <c r="B17" s="33"/>
      <c r="C17" s="32"/>
      <c r="D17" s="32"/>
      <c r="E17" s="25" t="str">
        <f>IF('Rekapitulace stavby'!E11="","",'Rekapitulace stavby'!E11)</f>
        <v xml:space="preserve"> </v>
      </c>
      <c r="F17" s="32"/>
      <c r="G17" s="32"/>
      <c r="H17" s="32"/>
      <c r="I17" s="27" t="s">
        <v>27</v>
      </c>
      <c r="J17" s="25" t="str">
        <f>IF('Rekapitulace stavby'!AN11="","",'Rekapitulace stavby'!AN11)</f>
        <v/>
      </c>
      <c r="K17" s="32"/>
      <c r="L17" s="94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 x14ac:dyDescent="0.2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94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 x14ac:dyDescent="0.2">
      <c r="A19" s="32"/>
      <c r="B19" s="33"/>
      <c r="C19" s="32"/>
      <c r="D19" s="27" t="s">
        <v>28</v>
      </c>
      <c r="E19" s="32"/>
      <c r="F19" s="32"/>
      <c r="G19" s="32"/>
      <c r="H19" s="32"/>
      <c r="I19" s="27" t="s">
        <v>25</v>
      </c>
      <c r="J19" s="28" t="str">
        <f>'Rekapitulace stavby'!AN13</f>
        <v>Vyplň údaj</v>
      </c>
      <c r="K19" s="32"/>
      <c r="L19" s="94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 x14ac:dyDescent="0.2">
      <c r="A20" s="32"/>
      <c r="B20" s="33"/>
      <c r="C20" s="32"/>
      <c r="D20" s="32"/>
      <c r="E20" s="321" t="str">
        <f>'Rekapitulace stavby'!E14</f>
        <v>Vyplň údaj</v>
      </c>
      <c r="F20" s="301"/>
      <c r="G20" s="301"/>
      <c r="H20" s="301"/>
      <c r="I20" s="27" t="s">
        <v>27</v>
      </c>
      <c r="J20" s="28" t="str">
        <f>'Rekapitulace stavby'!AN14</f>
        <v>Vyplň údaj</v>
      </c>
      <c r="K20" s="32"/>
      <c r="L20" s="94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 x14ac:dyDescent="0.2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94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 x14ac:dyDescent="0.2">
      <c r="A22" s="32"/>
      <c r="B22" s="33"/>
      <c r="C22" s="32"/>
      <c r="D22" s="27" t="s">
        <v>30</v>
      </c>
      <c r="E22" s="32"/>
      <c r="F22" s="32"/>
      <c r="G22" s="32"/>
      <c r="H22" s="32"/>
      <c r="I22" s="27" t="s">
        <v>25</v>
      </c>
      <c r="J22" s="25" t="str">
        <f>IF('Rekapitulace stavby'!AN16="","",'Rekapitulace stavby'!AN16)</f>
        <v/>
      </c>
      <c r="K22" s="32"/>
      <c r="L22" s="94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 x14ac:dyDescent="0.2">
      <c r="A23" s="32"/>
      <c r="B23" s="33"/>
      <c r="C23" s="32"/>
      <c r="D23" s="32"/>
      <c r="E23" s="25" t="str">
        <f>IF('Rekapitulace stavby'!E17="","",'Rekapitulace stavby'!E17)</f>
        <v xml:space="preserve"> </v>
      </c>
      <c r="F23" s="32"/>
      <c r="G23" s="32"/>
      <c r="H23" s="32"/>
      <c r="I23" s="27" t="s">
        <v>27</v>
      </c>
      <c r="J23" s="25" t="str">
        <f>IF('Rekapitulace stavby'!AN17="","",'Rekapitulace stavby'!AN17)</f>
        <v/>
      </c>
      <c r="K23" s="32"/>
      <c r="L23" s="94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 x14ac:dyDescent="0.2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94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 x14ac:dyDescent="0.2">
      <c r="A25" s="32"/>
      <c r="B25" s="33"/>
      <c r="C25" s="32"/>
      <c r="D25" s="27" t="s">
        <v>32</v>
      </c>
      <c r="E25" s="32"/>
      <c r="F25" s="32"/>
      <c r="G25" s="32"/>
      <c r="H25" s="32"/>
      <c r="I25" s="27" t="s">
        <v>25</v>
      </c>
      <c r="J25" s="25" t="s">
        <v>3</v>
      </c>
      <c r="K25" s="32"/>
      <c r="L25" s="94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 x14ac:dyDescent="0.2">
      <c r="A26" s="32"/>
      <c r="B26" s="33"/>
      <c r="C26" s="32"/>
      <c r="D26" s="32"/>
      <c r="E26" s="25" t="s">
        <v>33</v>
      </c>
      <c r="F26" s="32"/>
      <c r="G26" s="32"/>
      <c r="H26" s="32"/>
      <c r="I26" s="27" t="s">
        <v>27</v>
      </c>
      <c r="J26" s="25" t="s">
        <v>3</v>
      </c>
      <c r="K26" s="32"/>
      <c r="L26" s="94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94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 x14ac:dyDescent="0.2">
      <c r="A28" s="32"/>
      <c r="B28" s="33"/>
      <c r="C28" s="32"/>
      <c r="D28" s="27" t="s">
        <v>34</v>
      </c>
      <c r="E28" s="32"/>
      <c r="F28" s="32"/>
      <c r="G28" s="32"/>
      <c r="H28" s="32"/>
      <c r="I28" s="32"/>
      <c r="J28" s="32"/>
      <c r="K28" s="32"/>
      <c r="L28" s="94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 x14ac:dyDescent="0.2">
      <c r="A29" s="95"/>
      <c r="B29" s="96"/>
      <c r="C29" s="95"/>
      <c r="D29" s="95"/>
      <c r="E29" s="306" t="s">
        <v>3</v>
      </c>
      <c r="F29" s="306"/>
      <c r="G29" s="306"/>
      <c r="H29" s="306"/>
      <c r="I29" s="95"/>
      <c r="J29" s="95"/>
      <c r="K29" s="95"/>
      <c r="L29" s="97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2" customFormat="1" ht="6.95" customHeight="1" x14ac:dyDescent="0.2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94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 x14ac:dyDescent="0.2">
      <c r="A31" s="32"/>
      <c r="B31" s="33"/>
      <c r="C31" s="32"/>
      <c r="D31" s="61"/>
      <c r="E31" s="61"/>
      <c r="F31" s="61"/>
      <c r="G31" s="61"/>
      <c r="H31" s="61"/>
      <c r="I31" s="61"/>
      <c r="J31" s="61"/>
      <c r="K31" s="61"/>
      <c r="L31" s="94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 x14ac:dyDescent="0.2">
      <c r="A32" s="32"/>
      <c r="B32" s="33"/>
      <c r="C32" s="32"/>
      <c r="D32" s="98" t="s">
        <v>36</v>
      </c>
      <c r="E32" s="32"/>
      <c r="F32" s="32"/>
      <c r="G32" s="32"/>
      <c r="H32" s="32"/>
      <c r="I32" s="32"/>
      <c r="J32" s="66">
        <f>ROUND(J87, 2)</f>
        <v>2310890</v>
      </c>
      <c r="K32" s="32"/>
      <c r="L32" s="94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 x14ac:dyDescent="0.2">
      <c r="A33" s="32"/>
      <c r="B33" s="33"/>
      <c r="C33" s="32"/>
      <c r="D33" s="61"/>
      <c r="E33" s="61"/>
      <c r="F33" s="61"/>
      <c r="G33" s="61"/>
      <c r="H33" s="61"/>
      <c r="I33" s="61"/>
      <c r="J33" s="61"/>
      <c r="K33" s="61"/>
      <c r="L33" s="94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 x14ac:dyDescent="0.2">
      <c r="A34" s="32"/>
      <c r="B34" s="33"/>
      <c r="C34" s="32"/>
      <c r="D34" s="32"/>
      <c r="E34" s="32"/>
      <c r="F34" s="36" t="s">
        <v>38</v>
      </c>
      <c r="G34" s="32"/>
      <c r="H34" s="32"/>
      <c r="I34" s="36" t="s">
        <v>37</v>
      </c>
      <c r="J34" s="36" t="s">
        <v>39</v>
      </c>
      <c r="K34" s="32"/>
      <c r="L34" s="94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 x14ac:dyDescent="0.2">
      <c r="A35" s="32"/>
      <c r="B35" s="33"/>
      <c r="C35" s="32"/>
      <c r="D35" s="99" t="s">
        <v>40</v>
      </c>
      <c r="E35" s="27" t="s">
        <v>41</v>
      </c>
      <c r="F35" s="100">
        <f>ROUND((SUM(BE87:BE133)),  2)</f>
        <v>2310890</v>
      </c>
      <c r="G35" s="32"/>
      <c r="H35" s="32"/>
      <c r="I35" s="101">
        <v>0.21</v>
      </c>
      <c r="J35" s="100">
        <f>ROUND(((SUM(BE87:BE133))*I35),  2)</f>
        <v>485286.9</v>
      </c>
      <c r="K35" s="32"/>
      <c r="L35" s="94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 x14ac:dyDescent="0.2">
      <c r="A36" s="32"/>
      <c r="B36" s="33"/>
      <c r="C36" s="32"/>
      <c r="D36" s="32"/>
      <c r="E36" s="27" t="s">
        <v>42</v>
      </c>
      <c r="F36" s="100">
        <f>ROUND((SUM(BF87:BF133)),  2)</f>
        <v>0</v>
      </c>
      <c r="G36" s="32"/>
      <c r="H36" s="32"/>
      <c r="I36" s="101">
        <v>0.15</v>
      </c>
      <c r="J36" s="100">
        <f>ROUND(((SUM(BF87:BF133))*I36),  2)</f>
        <v>0</v>
      </c>
      <c r="K36" s="32"/>
      <c r="L36" s="94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 x14ac:dyDescent="0.2">
      <c r="A37" s="32"/>
      <c r="B37" s="33"/>
      <c r="C37" s="32"/>
      <c r="D37" s="32"/>
      <c r="E37" s="27" t="s">
        <v>43</v>
      </c>
      <c r="F37" s="100">
        <f>ROUND((SUM(BG87:BG133)),  2)</f>
        <v>0</v>
      </c>
      <c r="G37" s="32"/>
      <c r="H37" s="32"/>
      <c r="I37" s="101">
        <v>0.21</v>
      </c>
      <c r="J37" s="100">
        <f>0</f>
        <v>0</v>
      </c>
      <c r="K37" s="32"/>
      <c r="L37" s="94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 x14ac:dyDescent="0.2">
      <c r="A38" s="32"/>
      <c r="B38" s="33"/>
      <c r="C38" s="32"/>
      <c r="D38" s="32"/>
      <c r="E38" s="27" t="s">
        <v>44</v>
      </c>
      <c r="F38" s="100">
        <f>ROUND((SUM(BH87:BH133)),  2)</f>
        <v>0</v>
      </c>
      <c r="G38" s="32"/>
      <c r="H38" s="32"/>
      <c r="I38" s="101">
        <v>0.15</v>
      </c>
      <c r="J38" s="100">
        <f>0</f>
        <v>0</v>
      </c>
      <c r="K38" s="32"/>
      <c r="L38" s="94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 x14ac:dyDescent="0.2">
      <c r="A39" s="32"/>
      <c r="B39" s="33"/>
      <c r="C39" s="32"/>
      <c r="D39" s="32"/>
      <c r="E39" s="27" t="s">
        <v>45</v>
      </c>
      <c r="F39" s="100">
        <f>ROUND((SUM(BI87:BI133)),  2)</f>
        <v>0</v>
      </c>
      <c r="G39" s="32"/>
      <c r="H39" s="32"/>
      <c r="I39" s="101">
        <v>0</v>
      </c>
      <c r="J39" s="100">
        <f>0</f>
        <v>0</v>
      </c>
      <c r="K39" s="32"/>
      <c r="L39" s="94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94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 x14ac:dyDescent="0.2">
      <c r="A41" s="32"/>
      <c r="B41" s="33"/>
      <c r="C41" s="102"/>
      <c r="D41" s="103" t="s">
        <v>46</v>
      </c>
      <c r="E41" s="55"/>
      <c r="F41" s="55"/>
      <c r="G41" s="104" t="s">
        <v>47</v>
      </c>
      <c r="H41" s="105" t="s">
        <v>48</v>
      </c>
      <c r="I41" s="55"/>
      <c r="J41" s="106">
        <f>SUM(J32:J39)</f>
        <v>2796176.9</v>
      </c>
      <c r="K41" s="107"/>
      <c r="L41" s="94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 x14ac:dyDescent="0.2">
      <c r="A42" s="32"/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94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 x14ac:dyDescent="0.2">
      <c r="A46" s="32"/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94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 x14ac:dyDescent="0.2">
      <c r="A47" s="32"/>
      <c r="B47" s="33"/>
      <c r="C47" s="21" t="s">
        <v>111</v>
      </c>
      <c r="D47" s="32"/>
      <c r="E47" s="32"/>
      <c r="F47" s="32"/>
      <c r="G47" s="32"/>
      <c r="H47" s="32"/>
      <c r="I47" s="32"/>
      <c r="J47" s="32"/>
      <c r="K47" s="32"/>
      <c r="L47" s="94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 x14ac:dyDescent="0.2">
      <c r="A48" s="32"/>
      <c r="B48" s="33"/>
      <c r="C48" s="32"/>
      <c r="D48" s="32"/>
      <c r="E48" s="32"/>
      <c r="F48" s="32"/>
      <c r="G48" s="32"/>
      <c r="H48" s="32"/>
      <c r="I48" s="32"/>
      <c r="J48" s="32"/>
      <c r="K48" s="32"/>
      <c r="L48" s="94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 x14ac:dyDescent="0.2">
      <c r="A49" s="32"/>
      <c r="B49" s="33"/>
      <c r="C49" s="27" t="s">
        <v>17</v>
      </c>
      <c r="D49" s="32"/>
      <c r="E49" s="32"/>
      <c r="F49" s="32"/>
      <c r="G49" s="32"/>
      <c r="H49" s="32"/>
      <c r="I49" s="32"/>
      <c r="J49" s="32"/>
      <c r="K49" s="32"/>
      <c r="L49" s="94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 x14ac:dyDescent="0.2">
      <c r="A50" s="32"/>
      <c r="B50" s="33"/>
      <c r="C50" s="32"/>
      <c r="D50" s="32"/>
      <c r="E50" s="318" t="str">
        <f>E7</f>
        <v>Oprava kolejí v žst. Rohatec</v>
      </c>
      <c r="F50" s="319"/>
      <c r="G50" s="319"/>
      <c r="H50" s="319"/>
      <c r="I50" s="32"/>
      <c r="J50" s="32"/>
      <c r="K50" s="32"/>
      <c r="L50" s="94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 x14ac:dyDescent="0.2">
      <c r="B51" s="20"/>
      <c r="C51" s="27" t="s">
        <v>107</v>
      </c>
      <c r="L51" s="20"/>
    </row>
    <row r="52" spans="1:47" s="2" customFormat="1" ht="16.5" customHeight="1" x14ac:dyDescent="0.2">
      <c r="A52" s="32"/>
      <c r="B52" s="33"/>
      <c r="C52" s="32"/>
      <c r="D52" s="32"/>
      <c r="E52" s="318" t="s">
        <v>108</v>
      </c>
      <c r="F52" s="320"/>
      <c r="G52" s="320"/>
      <c r="H52" s="320"/>
      <c r="I52" s="32"/>
      <c r="J52" s="32"/>
      <c r="K52" s="32"/>
      <c r="L52" s="94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 x14ac:dyDescent="0.2">
      <c r="A53" s="32"/>
      <c r="B53" s="33"/>
      <c r="C53" s="27" t="s">
        <v>109</v>
      </c>
      <c r="D53" s="32"/>
      <c r="E53" s="32"/>
      <c r="F53" s="32"/>
      <c r="G53" s="32"/>
      <c r="H53" s="32"/>
      <c r="I53" s="32"/>
      <c r="J53" s="32"/>
      <c r="K53" s="32"/>
      <c r="L53" s="94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 x14ac:dyDescent="0.2">
      <c r="A54" s="32"/>
      <c r="B54" s="33"/>
      <c r="C54" s="32"/>
      <c r="D54" s="32"/>
      <c r="E54" s="276" t="str">
        <f>E11</f>
        <v>01.3 - Oprava výhybky č.20</v>
      </c>
      <c r="F54" s="320"/>
      <c r="G54" s="320"/>
      <c r="H54" s="320"/>
      <c r="I54" s="32"/>
      <c r="J54" s="32"/>
      <c r="K54" s="32"/>
      <c r="L54" s="94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 x14ac:dyDescent="0.2">
      <c r="A55" s="32"/>
      <c r="B55" s="33"/>
      <c r="C55" s="32"/>
      <c r="D55" s="32"/>
      <c r="E55" s="32"/>
      <c r="F55" s="32"/>
      <c r="G55" s="32"/>
      <c r="H55" s="32"/>
      <c r="I55" s="32"/>
      <c r="J55" s="32"/>
      <c r="K55" s="32"/>
      <c r="L55" s="94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 x14ac:dyDescent="0.2">
      <c r="A56" s="32"/>
      <c r="B56" s="33"/>
      <c r="C56" s="27" t="s">
        <v>21</v>
      </c>
      <c r="D56" s="32"/>
      <c r="E56" s="32"/>
      <c r="F56" s="25" t="str">
        <f>F14</f>
        <v>ŽST Rohatec</v>
      </c>
      <c r="G56" s="32"/>
      <c r="H56" s="32"/>
      <c r="I56" s="27" t="s">
        <v>23</v>
      </c>
      <c r="J56" s="50">
        <f>IF(J14="","",J14)</f>
        <v>45072</v>
      </c>
      <c r="K56" s="32"/>
      <c r="L56" s="94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6.95" customHeight="1" x14ac:dyDescent="0.2">
      <c r="A57" s="32"/>
      <c r="B57" s="33"/>
      <c r="C57" s="32"/>
      <c r="D57" s="32"/>
      <c r="E57" s="32"/>
      <c r="F57" s="32"/>
      <c r="G57" s="32"/>
      <c r="H57" s="32"/>
      <c r="I57" s="32"/>
      <c r="J57" s="32"/>
      <c r="K57" s="32"/>
      <c r="L57" s="94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5.2" customHeight="1" x14ac:dyDescent="0.2">
      <c r="A58" s="32"/>
      <c r="B58" s="33"/>
      <c r="C58" s="27" t="s">
        <v>24</v>
      </c>
      <c r="D58" s="32"/>
      <c r="E58" s="32"/>
      <c r="F58" s="25" t="str">
        <f>E17</f>
        <v xml:space="preserve"> </v>
      </c>
      <c r="G58" s="32"/>
      <c r="H58" s="32"/>
      <c r="I58" s="27" t="s">
        <v>30</v>
      </c>
      <c r="J58" s="30" t="str">
        <f>E23</f>
        <v xml:space="preserve"> </v>
      </c>
      <c r="K58" s="32"/>
      <c r="L58" s="94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15.2" customHeight="1" x14ac:dyDescent="0.2">
      <c r="A59" s="32"/>
      <c r="B59" s="33"/>
      <c r="C59" s="27" t="s">
        <v>28</v>
      </c>
      <c r="D59" s="32"/>
      <c r="E59" s="32"/>
      <c r="F59" s="25" t="str">
        <f>IF(E20="","",E20)</f>
        <v>Vyplň údaj</v>
      </c>
      <c r="G59" s="32"/>
      <c r="H59" s="32"/>
      <c r="I59" s="27" t="s">
        <v>32</v>
      </c>
      <c r="J59" s="30" t="str">
        <f>E26</f>
        <v>Ondřej Bozek</v>
      </c>
      <c r="K59" s="32"/>
      <c r="L59" s="94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 x14ac:dyDescent="0.2">
      <c r="A60" s="32"/>
      <c r="B60" s="33"/>
      <c r="C60" s="32"/>
      <c r="D60" s="32"/>
      <c r="E60" s="32"/>
      <c r="F60" s="32"/>
      <c r="G60" s="32"/>
      <c r="H60" s="32"/>
      <c r="I60" s="32"/>
      <c r="J60" s="32"/>
      <c r="K60" s="32"/>
      <c r="L60" s="94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 x14ac:dyDescent="0.2">
      <c r="A61" s="32"/>
      <c r="B61" s="33"/>
      <c r="C61" s="108" t="s">
        <v>112</v>
      </c>
      <c r="D61" s="102"/>
      <c r="E61" s="102"/>
      <c r="F61" s="102"/>
      <c r="G61" s="102"/>
      <c r="H61" s="102"/>
      <c r="I61" s="102"/>
      <c r="J61" s="109" t="s">
        <v>113</v>
      </c>
      <c r="K61" s="102"/>
      <c r="L61" s="94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35" customHeight="1" x14ac:dyDescent="0.2">
      <c r="A62" s="32"/>
      <c r="B62" s="33"/>
      <c r="C62" s="32"/>
      <c r="D62" s="32"/>
      <c r="E62" s="32"/>
      <c r="F62" s="32"/>
      <c r="G62" s="32"/>
      <c r="H62" s="32"/>
      <c r="I62" s="32"/>
      <c r="J62" s="32"/>
      <c r="K62" s="32"/>
      <c r="L62" s="94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 x14ac:dyDescent="0.2">
      <c r="A63" s="32"/>
      <c r="B63" s="33"/>
      <c r="C63" s="110" t="s">
        <v>68</v>
      </c>
      <c r="D63" s="32"/>
      <c r="E63" s="32"/>
      <c r="F63" s="32"/>
      <c r="G63" s="32"/>
      <c r="H63" s="32"/>
      <c r="I63" s="32"/>
      <c r="J63" s="66">
        <f>J87</f>
        <v>2310890</v>
      </c>
      <c r="K63" s="32"/>
      <c r="L63" s="94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7" t="s">
        <v>114</v>
      </c>
    </row>
    <row r="64" spans="1:47" s="9" customFormat="1" ht="24.95" customHeight="1" x14ac:dyDescent="0.2">
      <c r="B64" s="111"/>
      <c r="D64" s="112" t="s">
        <v>115</v>
      </c>
      <c r="E64" s="113"/>
      <c r="F64" s="113"/>
      <c r="G64" s="113"/>
      <c r="H64" s="113"/>
      <c r="I64" s="113"/>
      <c r="J64" s="114">
        <f>J88</f>
        <v>2310890</v>
      </c>
      <c r="L64" s="111"/>
    </row>
    <row r="65" spans="1:31" s="10" customFormat="1" ht="19.899999999999999" customHeight="1" x14ac:dyDescent="0.2">
      <c r="B65" s="115"/>
      <c r="D65" s="116" t="s">
        <v>116</v>
      </c>
      <c r="E65" s="117"/>
      <c r="F65" s="117"/>
      <c r="G65" s="117"/>
      <c r="H65" s="117"/>
      <c r="I65" s="117"/>
      <c r="J65" s="118">
        <f>J89</f>
        <v>2310890</v>
      </c>
      <c r="L65" s="115"/>
    </row>
    <row r="66" spans="1:31" s="2" customFormat="1" ht="21.75" customHeight="1" x14ac:dyDescent="0.2">
      <c r="A66" s="32"/>
      <c r="B66" s="33"/>
      <c r="C66" s="32"/>
      <c r="D66" s="32"/>
      <c r="E66" s="32"/>
      <c r="F66" s="32"/>
      <c r="G66" s="32"/>
      <c r="H66" s="32"/>
      <c r="I66" s="32"/>
      <c r="J66" s="32"/>
      <c r="K66" s="32"/>
      <c r="L66" s="94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31" s="2" customFormat="1" ht="6.95" customHeight="1" x14ac:dyDescent="0.2">
      <c r="A67" s="32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94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71" spans="1:31" s="2" customFormat="1" ht="6.95" customHeight="1" x14ac:dyDescent="0.2">
      <c r="A71" s="32"/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94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24.95" customHeight="1" x14ac:dyDescent="0.2">
      <c r="A72" s="32"/>
      <c r="B72" s="33"/>
      <c r="C72" s="21" t="s">
        <v>117</v>
      </c>
      <c r="D72" s="32"/>
      <c r="E72" s="32"/>
      <c r="F72" s="32"/>
      <c r="G72" s="32"/>
      <c r="H72" s="32"/>
      <c r="I72" s="32"/>
      <c r="J72" s="32"/>
      <c r="K72" s="32"/>
      <c r="L72" s="94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6.95" customHeight="1" x14ac:dyDescent="0.2">
      <c r="A73" s="32"/>
      <c r="B73" s="33"/>
      <c r="C73" s="32"/>
      <c r="D73" s="32"/>
      <c r="E73" s="32"/>
      <c r="F73" s="32"/>
      <c r="G73" s="32"/>
      <c r="H73" s="32"/>
      <c r="I73" s="32"/>
      <c r="J73" s="32"/>
      <c r="K73" s="32"/>
      <c r="L73" s="94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2" customHeight="1" x14ac:dyDescent="0.2">
      <c r="A74" s="32"/>
      <c r="B74" s="33"/>
      <c r="C74" s="27" t="s">
        <v>17</v>
      </c>
      <c r="D74" s="32"/>
      <c r="E74" s="32"/>
      <c r="F74" s="32"/>
      <c r="G74" s="32"/>
      <c r="H74" s="32"/>
      <c r="I74" s="32"/>
      <c r="J74" s="32"/>
      <c r="K74" s="32"/>
      <c r="L74" s="94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6.5" customHeight="1" x14ac:dyDescent="0.2">
      <c r="A75" s="32"/>
      <c r="B75" s="33"/>
      <c r="C75" s="32"/>
      <c r="D75" s="32"/>
      <c r="E75" s="318" t="str">
        <f>E7</f>
        <v>Oprava kolejí v žst. Rohatec</v>
      </c>
      <c r="F75" s="319"/>
      <c r="G75" s="319"/>
      <c r="H75" s="319"/>
      <c r="I75" s="32"/>
      <c r="J75" s="32"/>
      <c r="K75" s="32"/>
      <c r="L75" s="94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1" customFormat="1" ht="12" customHeight="1" x14ac:dyDescent="0.2">
      <c r="B76" s="20"/>
      <c r="C76" s="27" t="s">
        <v>107</v>
      </c>
      <c r="L76" s="20"/>
    </row>
    <row r="77" spans="1:31" s="2" customFormat="1" ht="16.5" customHeight="1" x14ac:dyDescent="0.2">
      <c r="A77" s="32"/>
      <c r="B77" s="33"/>
      <c r="C77" s="32"/>
      <c r="D77" s="32"/>
      <c r="E77" s="318" t="s">
        <v>108</v>
      </c>
      <c r="F77" s="320"/>
      <c r="G77" s="320"/>
      <c r="H77" s="320"/>
      <c r="I77" s="32"/>
      <c r="J77" s="32"/>
      <c r="K77" s="32"/>
      <c r="L77" s="94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2" customHeight="1" x14ac:dyDescent="0.2">
      <c r="A78" s="32"/>
      <c r="B78" s="33"/>
      <c r="C78" s="27" t="s">
        <v>109</v>
      </c>
      <c r="D78" s="32"/>
      <c r="E78" s="32"/>
      <c r="F78" s="32"/>
      <c r="G78" s="32"/>
      <c r="H78" s="32"/>
      <c r="I78" s="32"/>
      <c r="J78" s="32"/>
      <c r="K78" s="32"/>
      <c r="L78" s="94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6.5" customHeight="1" x14ac:dyDescent="0.2">
      <c r="A79" s="32"/>
      <c r="B79" s="33"/>
      <c r="C79" s="32"/>
      <c r="D79" s="32"/>
      <c r="E79" s="276" t="str">
        <f>E11</f>
        <v>01.3 - Oprava výhybky č.20</v>
      </c>
      <c r="F79" s="320"/>
      <c r="G79" s="320"/>
      <c r="H79" s="320"/>
      <c r="I79" s="32"/>
      <c r="J79" s="32"/>
      <c r="K79" s="32"/>
      <c r="L79" s="94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6.95" customHeight="1" x14ac:dyDescent="0.2">
      <c r="A80" s="32"/>
      <c r="B80" s="33"/>
      <c r="C80" s="32"/>
      <c r="D80" s="32"/>
      <c r="E80" s="32"/>
      <c r="F80" s="32"/>
      <c r="G80" s="32"/>
      <c r="H80" s="32"/>
      <c r="I80" s="32"/>
      <c r="J80" s="32"/>
      <c r="K80" s="32"/>
      <c r="L80" s="94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2" customHeight="1" x14ac:dyDescent="0.2">
      <c r="A81" s="32"/>
      <c r="B81" s="33"/>
      <c r="C81" s="27" t="s">
        <v>21</v>
      </c>
      <c r="D81" s="32"/>
      <c r="E81" s="32"/>
      <c r="F81" s="25" t="str">
        <f>F14</f>
        <v>ŽST Rohatec</v>
      </c>
      <c r="G81" s="32"/>
      <c r="H81" s="32"/>
      <c r="I81" s="27" t="s">
        <v>23</v>
      </c>
      <c r="J81" s="50">
        <f>IF(J14="","",J14)</f>
        <v>45072</v>
      </c>
      <c r="K81" s="32"/>
      <c r="L81" s="94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6.95" customHeight="1" x14ac:dyDescent="0.2">
      <c r="A82" s="32"/>
      <c r="B82" s="33"/>
      <c r="C82" s="32"/>
      <c r="D82" s="32"/>
      <c r="E82" s="32"/>
      <c r="F82" s="32"/>
      <c r="G82" s="32"/>
      <c r="H82" s="32"/>
      <c r="I82" s="32"/>
      <c r="J82" s="32"/>
      <c r="K82" s="32"/>
      <c r="L82" s="94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5.2" customHeight="1" x14ac:dyDescent="0.2">
      <c r="A83" s="32"/>
      <c r="B83" s="33"/>
      <c r="C83" s="27" t="s">
        <v>24</v>
      </c>
      <c r="D83" s="32"/>
      <c r="E83" s="32"/>
      <c r="F83" s="25" t="str">
        <f>E17</f>
        <v xml:space="preserve"> </v>
      </c>
      <c r="G83" s="32"/>
      <c r="H83" s="32"/>
      <c r="I83" s="27" t="s">
        <v>30</v>
      </c>
      <c r="J83" s="30" t="str">
        <f>E23</f>
        <v xml:space="preserve"> </v>
      </c>
      <c r="K83" s="32"/>
      <c r="L83" s="94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5.2" customHeight="1" x14ac:dyDescent="0.2">
      <c r="A84" s="32"/>
      <c r="B84" s="33"/>
      <c r="C84" s="27" t="s">
        <v>28</v>
      </c>
      <c r="D84" s="32"/>
      <c r="E84" s="32"/>
      <c r="F84" s="25" t="str">
        <f>IF(E20="","",E20)</f>
        <v>Vyplň údaj</v>
      </c>
      <c r="G84" s="32"/>
      <c r="H84" s="32"/>
      <c r="I84" s="27" t="s">
        <v>32</v>
      </c>
      <c r="J84" s="30" t="str">
        <f>E26</f>
        <v>Ondřej Bozek</v>
      </c>
      <c r="K84" s="32"/>
      <c r="L84" s="94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10.35" customHeight="1" x14ac:dyDescent="0.2">
      <c r="A85" s="32"/>
      <c r="B85" s="33"/>
      <c r="C85" s="32"/>
      <c r="D85" s="32"/>
      <c r="E85" s="32"/>
      <c r="F85" s="32"/>
      <c r="G85" s="32"/>
      <c r="H85" s="32"/>
      <c r="I85" s="32"/>
      <c r="J85" s="32"/>
      <c r="K85" s="32"/>
      <c r="L85" s="94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11" customFormat="1" ht="29.25" customHeight="1" x14ac:dyDescent="0.2">
      <c r="A86" s="119"/>
      <c r="B86" s="120"/>
      <c r="C86" s="121" t="s">
        <v>118</v>
      </c>
      <c r="D86" s="122" t="s">
        <v>55</v>
      </c>
      <c r="E86" s="122" t="s">
        <v>51</v>
      </c>
      <c r="F86" s="122" t="s">
        <v>52</v>
      </c>
      <c r="G86" s="122" t="s">
        <v>119</v>
      </c>
      <c r="H86" s="122" t="s">
        <v>120</v>
      </c>
      <c r="I86" s="122" t="s">
        <v>121</v>
      </c>
      <c r="J86" s="122" t="s">
        <v>113</v>
      </c>
      <c r="K86" s="123" t="s">
        <v>122</v>
      </c>
      <c r="L86" s="124"/>
      <c r="M86" s="57" t="s">
        <v>3</v>
      </c>
      <c r="N86" s="58" t="s">
        <v>40</v>
      </c>
      <c r="O86" s="58" t="s">
        <v>123</v>
      </c>
      <c r="P86" s="58" t="s">
        <v>124</v>
      </c>
      <c r="Q86" s="58" t="s">
        <v>125</v>
      </c>
      <c r="R86" s="58" t="s">
        <v>126</v>
      </c>
      <c r="S86" s="58" t="s">
        <v>127</v>
      </c>
      <c r="T86" s="59" t="s">
        <v>128</v>
      </c>
      <c r="U86" s="119"/>
      <c r="V86" s="119"/>
      <c r="W86" s="119"/>
      <c r="X86" s="119"/>
      <c r="Y86" s="119"/>
      <c r="Z86" s="119"/>
      <c r="AA86" s="119"/>
      <c r="AB86" s="119"/>
      <c r="AC86" s="119"/>
      <c r="AD86" s="119"/>
      <c r="AE86" s="119"/>
    </row>
    <row r="87" spans="1:65" s="2" customFormat="1" ht="22.9" customHeight="1" x14ac:dyDescent="0.25">
      <c r="A87" s="32"/>
      <c r="B87" s="33"/>
      <c r="C87" s="64" t="s">
        <v>129</v>
      </c>
      <c r="D87" s="32"/>
      <c r="E87" s="32"/>
      <c r="F87" s="32"/>
      <c r="G87" s="32"/>
      <c r="H87" s="32"/>
      <c r="I87" s="32"/>
      <c r="J87" s="125">
        <f>BK87</f>
        <v>2310890</v>
      </c>
      <c r="K87" s="32"/>
      <c r="L87" s="33"/>
      <c r="M87" s="60"/>
      <c r="N87" s="51"/>
      <c r="O87" s="61"/>
      <c r="P87" s="126">
        <f>P88</f>
        <v>0</v>
      </c>
      <c r="Q87" s="61"/>
      <c r="R87" s="126">
        <f>R88</f>
        <v>111.8458</v>
      </c>
      <c r="S87" s="61"/>
      <c r="T87" s="127">
        <f>T88</f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7" t="s">
        <v>69</v>
      </c>
      <c r="AU87" s="17" t="s">
        <v>114</v>
      </c>
      <c r="BK87" s="128">
        <f>BK88</f>
        <v>2310890</v>
      </c>
    </row>
    <row r="88" spans="1:65" s="12" customFormat="1" ht="25.9" customHeight="1" x14ac:dyDescent="0.2">
      <c r="B88" s="129"/>
      <c r="D88" s="130" t="s">
        <v>69</v>
      </c>
      <c r="E88" s="131" t="s">
        <v>130</v>
      </c>
      <c r="F88" s="131" t="s">
        <v>131</v>
      </c>
      <c r="I88" s="132"/>
      <c r="J88" s="133">
        <f>BK88</f>
        <v>2310890</v>
      </c>
      <c r="L88" s="129"/>
      <c r="M88" s="134"/>
      <c r="N88" s="135"/>
      <c r="O88" s="135"/>
      <c r="P88" s="136">
        <f>P89</f>
        <v>0</v>
      </c>
      <c r="Q88" s="135"/>
      <c r="R88" s="136">
        <f>R89</f>
        <v>111.8458</v>
      </c>
      <c r="S88" s="135"/>
      <c r="T88" s="137">
        <f>T89</f>
        <v>0</v>
      </c>
      <c r="AR88" s="130" t="s">
        <v>77</v>
      </c>
      <c r="AT88" s="138" t="s">
        <v>69</v>
      </c>
      <c r="AU88" s="138" t="s">
        <v>70</v>
      </c>
      <c r="AY88" s="130" t="s">
        <v>132</v>
      </c>
      <c r="BK88" s="139">
        <f>BK89</f>
        <v>2310890</v>
      </c>
    </row>
    <row r="89" spans="1:65" s="12" customFormat="1" ht="22.9" customHeight="1" x14ac:dyDescent="0.2">
      <c r="B89" s="129"/>
      <c r="D89" s="130" t="s">
        <v>69</v>
      </c>
      <c r="E89" s="140" t="s">
        <v>133</v>
      </c>
      <c r="F89" s="140" t="s">
        <v>134</v>
      </c>
      <c r="I89" s="132"/>
      <c r="J89" s="141">
        <f>BK89</f>
        <v>2310890</v>
      </c>
      <c r="L89" s="129"/>
      <c r="M89" s="134"/>
      <c r="N89" s="135"/>
      <c r="O89" s="135"/>
      <c r="P89" s="136">
        <f>SUM(P90:P133)</f>
        <v>0</v>
      </c>
      <c r="Q89" s="135"/>
      <c r="R89" s="136">
        <f>SUM(R90:R133)</f>
        <v>111.8458</v>
      </c>
      <c r="S89" s="135"/>
      <c r="T89" s="137">
        <f>SUM(T90:T133)</f>
        <v>0</v>
      </c>
      <c r="AR89" s="130" t="s">
        <v>77</v>
      </c>
      <c r="AT89" s="138" t="s">
        <v>69</v>
      </c>
      <c r="AU89" s="138" t="s">
        <v>77</v>
      </c>
      <c r="AY89" s="130" t="s">
        <v>132</v>
      </c>
      <c r="BK89" s="139">
        <f>SUM(BK90:BK133)</f>
        <v>2310890</v>
      </c>
    </row>
    <row r="90" spans="1:65" s="2" customFormat="1" ht="37.9" customHeight="1" x14ac:dyDescent="0.2">
      <c r="A90" s="32"/>
      <c r="B90" s="142"/>
      <c r="C90" s="143" t="s">
        <v>77</v>
      </c>
      <c r="D90" s="143" t="s">
        <v>135</v>
      </c>
      <c r="E90" s="144" t="s">
        <v>362</v>
      </c>
      <c r="F90" s="145" t="s">
        <v>363</v>
      </c>
      <c r="G90" s="146" t="s">
        <v>138</v>
      </c>
      <c r="H90" s="147">
        <v>48.7</v>
      </c>
      <c r="I90" s="148"/>
      <c r="J90" s="149">
        <f>ROUND(I90*H90,2)</f>
        <v>0</v>
      </c>
      <c r="K90" s="145" t="s">
        <v>139</v>
      </c>
      <c r="L90" s="33"/>
      <c r="M90" s="150" t="s">
        <v>3</v>
      </c>
      <c r="N90" s="151" t="s">
        <v>41</v>
      </c>
      <c r="O90" s="53"/>
      <c r="P90" s="152">
        <f>O90*H90</f>
        <v>0</v>
      </c>
      <c r="Q90" s="152">
        <v>0</v>
      </c>
      <c r="R90" s="152">
        <f>Q90*H90</f>
        <v>0</v>
      </c>
      <c r="S90" s="152">
        <v>0</v>
      </c>
      <c r="T90" s="153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54" t="s">
        <v>140</v>
      </c>
      <c r="AT90" s="154" t="s">
        <v>135</v>
      </c>
      <c r="AU90" s="154" t="s">
        <v>79</v>
      </c>
      <c r="AY90" s="17" t="s">
        <v>132</v>
      </c>
      <c r="BE90" s="155">
        <f>IF(N90="základní",J90,0)</f>
        <v>0</v>
      </c>
      <c r="BF90" s="155">
        <f>IF(N90="snížená",J90,0)</f>
        <v>0</v>
      </c>
      <c r="BG90" s="155">
        <f>IF(N90="zákl. přenesená",J90,0)</f>
        <v>0</v>
      </c>
      <c r="BH90" s="155">
        <f>IF(N90="sníž. přenesená",J90,0)</f>
        <v>0</v>
      </c>
      <c r="BI90" s="155">
        <f>IF(N90="nulová",J90,0)</f>
        <v>0</v>
      </c>
      <c r="BJ90" s="17" t="s">
        <v>77</v>
      </c>
      <c r="BK90" s="155">
        <f>ROUND(I90*H90,2)</f>
        <v>0</v>
      </c>
      <c r="BL90" s="17" t="s">
        <v>140</v>
      </c>
      <c r="BM90" s="154" t="s">
        <v>364</v>
      </c>
    </row>
    <row r="91" spans="1:65" s="13" customFormat="1" ht="11.25" x14ac:dyDescent="0.2">
      <c r="B91" s="156"/>
      <c r="D91" s="157" t="s">
        <v>142</v>
      </c>
      <c r="E91" s="158" t="s">
        <v>3</v>
      </c>
      <c r="F91" s="159" t="s">
        <v>365</v>
      </c>
      <c r="H91" s="160">
        <v>48.7</v>
      </c>
      <c r="I91" s="161"/>
      <c r="L91" s="156"/>
      <c r="M91" s="162"/>
      <c r="N91" s="163"/>
      <c r="O91" s="163"/>
      <c r="P91" s="163"/>
      <c r="Q91" s="163"/>
      <c r="R91" s="163"/>
      <c r="S91" s="163"/>
      <c r="T91" s="164"/>
      <c r="AT91" s="158" t="s">
        <v>142</v>
      </c>
      <c r="AU91" s="158" t="s">
        <v>79</v>
      </c>
      <c r="AV91" s="13" t="s">
        <v>79</v>
      </c>
      <c r="AW91" s="13" t="s">
        <v>31</v>
      </c>
      <c r="AX91" s="13" t="s">
        <v>70</v>
      </c>
      <c r="AY91" s="158" t="s">
        <v>132</v>
      </c>
    </row>
    <row r="92" spans="1:65" s="14" customFormat="1" ht="11.25" x14ac:dyDescent="0.2">
      <c r="B92" s="165"/>
      <c r="D92" s="157" t="s">
        <v>142</v>
      </c>
      <c r="E92" s="166" t="s">
        <v>3</v>
      </c>
      <c r="F92" s="167" t="s">
        <v>144</v>
      </c>
      <c r="H92" s="168">
        <v>48.7</v>
      </c>
      <c r="I92" s="169"/>
      <c r="L92" s="165"/>
      <c r="M92" s="170"/>
      <c r="N92" s="171"/>
      <c r="O92" s="171"/>
      <c r="P92" s="171"/>
      <c r="Q92" s="171"/>
      <c r="R92" s="171"/>
      <c r="S92" s="171"/>
      <c r="T92" s="172"/>
      <c r="AT92" s="166" t="s">
        <v>142</v>
      </c>
      <c r="AU92" s="166" t="s">
        <v>79</v>
      </c>
      <c r="AV92" s="14" t="s">
        <v>140</v>
      </c>
      <c r="AW92" s="14" t="s">
        <v>31</v>
      </c>
      <c r="AX92" s="14" t="s">
        <v>77</v>
      </c>
      <c r="AY92" s="166" t="s">
        <v>132</v>
      </c>
    </row>
    <row r="93" spans="1:65" s="2" customFormat="1" ht="24.2" customHeight="1" x14ac:dyDescent="0.2">
      <c r="A93" s="32"/>
      <c r="B93" s="142"/>
      <c r="C93" s="143" t="s">
        <v>79</v>
      </c>
      <c r="D93" s="143" t="s">
        <v>135</v>
      </c>
      <c r="E93" s="144" t="s">
        <v>366</v>
      </c>
      <c r="F93" s="145" t="s">
        <v>367</v>
      </c>
      <c r="G93" s="146" t="s">
        <v>138</v>
      </c>
      <c r="H93" s="147">
        <v>48.7</v>
      </c>
      <c r="I93" s="148"/>
      <c r="J93" s="149">
        <f>ROUND(I93*H93,2)</f>
        <v>0</v>
      </c>
      <c r="K93" s="145" t="s">
        <v>139</v>
      </c>
      <c r="L93" s="33"/>
      <c r="M93" s="150" t="s">
        <v>3</v>
      </c>
      <c r="N93" s="151" t="s">
        <v>41</v>
      </c>
      <c r="O93" s="53"/>
      <c r="P93" s="152">
        <f>O93*H93</f>
        <v>0</v>
      </c>
      <c r="Q93" s="152">
        <v>0</v>
      </c>
      <c r="R93" s="152">
        <f>Q93*H93</f>
        <v>0</v>
      </c>
      <c r="S93" s="152">
        <v>0</v>
      </c>
      <c r="T93" s="153">
        <f>S93*H93</f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54" t="s">
        <v>140</v>
      </c>
      <c r="AT93" s="154" t="s">
        <v>135</v>
      </c>
      <c r="AU93" s="154" t="s">
        <v>79</v>
      </c>
      <c r="AY93" s="17" t="s">
        <v>132</v>
      </c>
      <c r="BE93" s="155">
        <f>IF(N93="základní",J93,0)</f>
        <v>0</v>
      </c>
      <c r="BF93" s="155">
        <f>IF(N93="snížená",J93,0)</f>
        <v>0</v>
      </c>
      <c r="BG93" s="155">
        <f>IF(N93="zákl. přenesená",J93,0)</f>
        <v>0</v>
      </c>
      <c r="BH93" s="155">
        <f>IF(N93="sníž. přenesená",J93,0)</f>
        <v>0</v>
      </c>
      <c r="BI93" s="155">
        <f>IF(N93="nulová",J93,0)</f>
        <v>0</v>
      </c>
      <c r="BJ93" s="17" t="s">
        <v>77</v>
      </c>
      <c r="BK93" s="155">
        <f>ROUND(I93*H93,2)</f>
        <v>0</v>
      </c>
      <c r="BL93" s="17" t="s">
        <v>140</v>
      </c>
      <c r="BM93" s="154" t="s">
        <v>368</v>
      </c>
    </row>
    <row r="94" spans="1:65" s="13" customFormat="1" ht="11.25" x14ac:dyDescent="0.2">
      <c r="B94" s="156"/>
      <c r="D94" s="157" t="s">
        <v>142</v>
      </c>
      <c r="E94" s="158" t="s">
        <v>3</v>
      </c>
      <c r="F94" s="159" t="s">
        <v>369</v>
      </c>
      <c r="H94" s="160">
        <v>48.7</v>
      </c>
      <c r="I94" s="161"/>
      <c r="L94" s="156"/>
      <c r="M94" s="162"/>
      <c r="N94" s="163"/>
      <c r="O94" s="163"/>
      <c r="P94" s="163"/>
      <c r="Q94" s="163"/>
      <c r="R94" s="163"/>
      <c r="S94" s="163"/>
      <c r="T94" s="164"/>
      <c r="AT94" s="158" t="s">
        <v>142</v>
      </c>
      <c r="AU94" s="158" t="s">
        <v>79</v>
      </c>
      <c r="AV94" s="13" t="s">
        <v>79</v>
      </c>
      <c r="AW94" s="13" t="s">
        <v>31</v>
      </c>
      <c r="AX94" s="13" t="s">
        <v>70</v>
      </c>
      <c r="AY94" s="158" t="s">
        <v>132</v>
      </c>
    </row>
    <row r="95" spans="1:65" s="14" customFormat="1" ht="11.25" x14ac:dyDescent="0.2">
      <c r="B95" s="165"/>
      <c r="D95" s="157" t="s">
        <v>142</v>
      </c>
      <c r="E95" s="166" t="s">
        <v>3</v>
      </c>
      <c r="F95" s="167" t="s">
        <v>144</v>
      </c>
      <c r="H95" s="168">
        <v>48.7</v>
      </c>
      <c r="I95" s="169"/>
      <c r="L95" s="165"/>
      <c r="M95" s="170"/>
      <c r="N95" s="171"/>
      <c r="O95" s="171"/>
      <c r="P95" s="171"/>
      <c r="Q95" s="171"/>
      <c r="R95" s="171"/>
      <c r="S95" s="171"/>
      <c r="T95" s="172"/>
      <c r="AT95" s="166" t="s">
        <v>142</v>
      </c>
      <c r="AU95" s="166" t="s">
        <v>79</v>
      </c>
      <c r="AV95" s="14" t="s">
        <v>140</v>
      </c>
      <c r="AW95" s="14" t="s">
        <v>31</v>
      </c>
      <c r="AX95" s="14" t="s">
        <v>77</v>
      </c>
      <c r="AY95" s="166" t="s">
        <v>132</v>
      </c>
    </row>
    <row r="96" spans="1:65" s="2" customFormat="1" ht="37.9" customHeight="1" x14ac:dyDescent="0.2">
      <c r="A96" s="32"/>
      <c r="B96" s="142"/>
      <c r="C96" s="143" t="s">
        <v>151</v>
      </c>
      <c r="D96" s="143" t="s">
        <v>135</v>
      </c>
      <c r="E96" s="144" t="s">
        <v>156</v>
      </c>
      <c r="F96" s="145" t="s">
        <v>157</v>
      </c>
      <c r="G96" s="146" t="s">
        <v>158</v>
      </c>
      <c r="H96" s="147">
        <v>8</v>
      </c>
      <c r="I96" s="148"/>
      <c r="J96" s="149">
        <f>ROUND(I96*H96,2)</f>
        <v>0</v>
      </c>
      <c r="K96" s="145" t="s">
        <v>139</v>
      </c>
      <c r="L96" s="33"/>
      <c r="M96" s="150" t="s">
        <v>3</v>
      </c>
      <c r="N96" s="151" t="s">
        <v>41</v>
      </c>
      <c r="O96" s="53"/>
      <c r="P96" s="152">
        <f>O96*H96</f>
        <v>0</v>
      </c>
      <c r="Q96" s="152">
        <v>0</v>
      </c>
      <c r="R96" s="152">
        <f>Q96*H96</f>
        <v>0</v>
      </c>
      <c r="S96" s="152">
        <v>0</v>
      </c>
      <c r="T96" s="153">
        <f>S96*H96</f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54" t="s">
        <v>140</v>
      </c>
      <c r="AT96" s="154" t="s">
        <v>135</v>
      </c>
      <c r="AU96" s="154" t="s">
        <v>79</v>
      </c>
      <c r="AY96" s="17" t="s">
        <v>132</v>
      </c>
      <c r="BE96" s="155">
        <f>IF(N96="základní",J96,0)</f>
        <v>0</v>
      </c>
      <c r="BF96" s="155">
        <f>IF(N96="snížená",J96,0)</f>
        <v>0</v>
      </c>
      <c r="BG96" s="155">
        <f>IF(N96="zákl. přenesená",J96,0)</f>
        <v>0</v>
      </c>
      <c r="BH96" s="155">
        <f>IF(N96="sníž. přenesená",J96,0)</f>
        <v>0</v>
      </c>
      <c r="BI96" s="155">
        <f>IF(N96="nulová",J96,0)</f>
        <v>0</v>
      </c>
      <c r="BJ96" s="17" t="s">
        <v>77</v>
      </c>
      <c r="BK96" s="155">
        <f>ROUND(I96*H96,2)</f>
        <v>0</v>
      </c>
      <c r="BL96" s="17" t="s">
        <v>140</v>
      </c>
      <c r="BM96" s="154" t="s">
        <v>370</v>
      </c>
    </row>
    <row r="97" spans="1:65" s="13" customFormat="1" ht="11.25" x14ac:dyDescent="0.2">
      <c r="B97" s="156"/>
      <c r="D97" s="157" t="s">
        <v>142</v>
      </c>
      <c r="E97" s="158" t="s">
        <v>3</v>
      </c>
      <c r="F97" s="159" t="s">
        <v>371</v>
      </c>
      <c r="H97" s="160">
        <v>8</v>
      </c>
      <c r="I97" s="161"/>
      <c r="L97" s="156"/>
      <c r="M97" s="162"/>
      <c r="N97" s="163"/>
      <c r="O97" s="163"/>
      <c r="P97" s="163"/>
      <c r="Q97" s="163"/>
      <c r="R97" s="163"/>
      <c r="S97" s="163"/>
      <c r="T97" s="164"/>
      <c r="AT97" s="158" t="s">
        <v>142</v>
      </c>
      <c r="AU97" s="158" t="s">
        <v>79</v>
      </c>
      <c r="AV97" s="13" t="s">
        <v>79</v>
      </c>
      <c r="AW97" s="13" t="s">
        <v>31</v>
      </c>
      <c r="AX97" s="13" t="s">
        <v>70</v>
      </c>
      <c r="AY97" s="158" t="s">
        <v>132</v>
      </c>
    </row>
    <row r="98" spans="1:65" s="14" customFormat="1" ht="11.25" x14ac:dyDescent="0.2">
      <c r="B98" s="165"/>
      <c r="D98" s="157" t="s">
        <v>142</v>
      </c>
      <c r="E98" s="166" t="s">
        <v>3</v>
      </c>
      <c r="F98" s="167" t="s">
        <v>144</v>
      </c>
      <c r="H98" s="168">
        <v>8</v>
      </c>
      <c r="I98" s="169"/>
      <c r="L98" s="165"/>
      <c r="M98" s="170"/>
      <c r="N98" s="171"/>
      <c r="O98" s="171"/>
      <c r="P98" s="171"/>
      <c r="Q98" s="171"/>
      <c r="R98" s="171"/>
      <c r="S98" s="171"/>
      <c r="T98" s="172"/>
      <c r="AT98" s="166" t="s">
        <v>142</v>
      </c>
      <c r="AU98" s="166" t="s">
        <v>79</v>
      </c>
      <c r="AV98" s="14" t="s">
        <v>140</v>
      </c>
      <c r="AW98" s="14" t="s">
        <v>31</v>
      </c>
      <c r="AX98" s="14" t="s">
        <v>77</v>
      </c>
      <c r="AY98" s="166" t="s">
        <v>132</v>
      </c>
    </row>
    <row r="99" spans="1:65" s="2" customFormat="1" ht="37.9" customHeight="1" x14ac:dyDescent="0.2">
      <c r="A99" s="32"/>
      <c r="B99" s="142"/>
      <c r="C99" s="143" t="s">
        <v>140</v>
      </c>
      <c r="D99" s="143" t="s">
        <v>135</v>
      </c>
      <c r="E99" s="144" t="s">
        <v>372</v>
      </c>
      <c r="F99" s="145" t="s">
        <v>373</v>
      </c>
      <c r="G99" s="146" t="s">
        <v>163</v>
      </c>
      <c r="H99" s="147">
        <v>58</v>
      </c>
      <c r="I99" s="148"/>
      <c r="J99" s="149">
        <f>ROUND(I99*H99,2)</f>
        <v>0</v>
      </c>
      <c r="K99" s="145" t="s">
        <v>139</v>
      </c>
      <c r="L99" s="33"/>
      <c r="M99" s="150" t="s">
        <v>3</v>
      </c>
      <c r="N99" s="151" t="s">
        <v>41</v>
      </c>
      <c r="O99" s="53"/>
      <c r="P99" s="152">
        <f>O99*H99</f>
        <v>0</v>
      </c>
      <c r="Q99" s="152">
        <v>0</v>
      </c>
      <c r="R99" s="152">
        <f>Q99*H99</f>
        <v>0</v>
      </c>
      <c r="S99" s="152">
        <v>0</v>
      </c>
      <c r="T99" s="153">
        <f>S99*H99</f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54" t="s">
        <v>140</v>
      </c>
      <c r="AT99" s="154" t="s">
        <v>135</v>
      </c>
      <c r="AU99" s="154" t="s">
        <v>79</v>
      </c>
      <c r="AY99" s="17" t="s">
        <v>132</v>
      </c>
      <c r="BE99" s="155">
        <f>IF(N99="základní",J99,0)</f>
        <v>0</v>
      </c>
      <c r="BF99" s="155">
        <f>IF(N99="snížená",J99,0)</f>
        <v>0</v>
      </c>
      <c r="BG99" s="155">
        <f>IF(N99="zákl. přenesená",J99,0)</f>
        <v>0</v>
      </c>
      <c r="BH99" s="155">
        <f>IF(N99="sníž. přenesená",J99,0)</f>
        <v>0</v>
      </c>
      <c r="BI99" s="155">
        <f>IF(N99="nulová",J99,0)</f>
        <v>0</v>
      </c>
      <c r="BJ99" s="17" t="s">
        <v>77</v>
      </c>
      <c r="BK99" s="155">
        <f>ROUND(I99*H99,2)</f>
        <v>0</v>
      </c>
      <c r="BL99" s="17" t="s">
        <v>140</v>
      </c>
      <c r="BM99" s="154" t="s">
        <v>374</v>
      </c>
    </row>
    <row r="100" spans="1:65" s="13" customFormat="1" ht="11.25" x14ac:dyDescent="0.2">
      <c r="B100" s="156"/>
      <c r="D100" s="157" t="s">
        <v>142</v>
      </c>
      <c r="E100" s="158" t="s">
        <v>3</v>
      </c>
      <c r="F100" s="159" t="s">
        <v>375</v>
      </c>
      <c r="H100" s="160">
        <v>58</v>
      </c>
      <c r="I100" s="161"/>
      <c r="L100" s="156"/>
      <c r="M100" s="162"/>
      <c r="N100" s="163"/>
      <c r="O100" s="163"/>
      <c r="P100" s="163"/>
      <c r="Q100" s="163"/>
      <c r="R100" s="163"/>
      <c r="S100" s="163"/>
      <c r="T100" s="164"/>
      <c r="AT100" s="158" t="s">
        <v>142</v>
      </c>
      <c r="AU100" s="158" t="s">
        <v>79</v>
      </c>
      <c r="AV100" s="13" t="s">
        <v>79</v>
      </c>
      <c r="AW100" s="13" t="s">
        <v>31</v>
      </c>
      <c r="AX100" s="13" t="s">
        <v>70</v>
      </c>
      <c r="AY100" s="158" t="s">
        <v>132</v>
      </c>
    </row>
    <row r="101" spans="1:65" s="14" customFormat="1" ht="11.25" x14ac:dyDescent="0.2">
      <c r="B101" s="165"/>
      <c r="D101" s="157" t="s">
        <v>142</v>
      </c>
      <c r="E101" s="166" t="s">
        <v>3</v>
      </c>
      <c r="F101" s="167" t="s">
        <v>144</v>
      </c>
      <c r="H101" s="168">
        <v>58</v>
      </c>
      <c r="I101" s="169"/>
      <c r="L101" s="165"/>
      <c r="M101" s="170"/>
      <c r="N101" s="171"/>
      <c r="O101" s="171"/>
      <c r="P101" s="171"/>
      <c r="Q101" s="171"/>
      <c r="R101" s="171"/>
      <c r="S101" s="171"/>
      <c r="T101" s="172"/>
      <c r="AT101" s="166" t="s">
        <v>142</v>
      </c>
      <c r="AU101" s="166" t="s">
        <v>79</v>
      </c>
      <c r="AV101" s="14" t="s">
        <v>140</v>
      </c>
      <c r="AW101" s="14" t="s">
        <v>31</v>
      </c>
      <c r="AX101" s="14" t="s">
        <v>77</v>
      </c>
      <c r="AY101" s="166" t="s">
        <v>132</v>
      </c>
    </row>
    <row r="102" spans="1:65" s="2" customFormat="1" ht="37.9" customHeight="1" x14ac:dyDescent="0.2">
      <c r="A102" s="32"/>
      <c r="B102" s="142"/>
      <c r="C102" s="143" t="s">
        <v>133</v>
      </c>
      <c r="D102" s="143" t="s">
        <v>135</v>
      </c>
      <c r="E102" s="144" t="s">
        <v>376</v>
      </c>
      <c r="F102" s="145" t="s">
        <v>377</v>
      </c>
      <c r="G102" s="146" t="s">
        <v>163</v>
      </c>
      <c r="H102" s="147">
        <v>47</v>
      </c>
      <c r="I102" s="148"/>
      <c r="J102" s="149">
        <f>ROUND(I102*H102,2)</f>
        <v>0</v>
      </c>
      <c r="K102" s="145" t="s">
        <v>139</v>
      </c>
      <c r="L102" s="33"/>
      <c r="M102" s="150" t="s">
        <v>3</v>
      </c>
      <c r="N102" s="151" t="s">
        <v>41</v>
      </c>
      <c r="O102" s="53"/>
      <c r="P102" s="152">
        <f>O102*H102</f>
        <v>0</v>
      </c>
      <c r="Q102" s="152">
        <v>0</v>
      </c>
      <c r="R102" s="152">
        <f>Q102*H102</f>
        <v>0</v>
      </c>
      <c r="S102" s="152">
        <v>0</v>
      </c>
      <c r="T102" s="153">
        <f>S102*H102</f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54" t="s">
        <v>140</v>
      </c>
      <c r="AT102" s="154" t="s">
        <v>135</v>
      </c>
      <c r="AU102" s="154" t="s">
        <v>79</v>
      </c>
      <c r="AY102" s="17" t="s">
        <v>132</v>
      </c>
      <c r="BE102" s="155">
        <f>IF(N102="základní",J102,0)</f>
        <v>0</v>
      </c>
      <c r="BF102" s="155">
        <f>IF(N102="snížená",J102,0)</f>
        <v>0</v>
      </c>
      <c r="BG102" s="155">
        <f>IF(N102="zákl. přenesená",J102,0)</f>
        <v>0</v>
      </c>
      <c r="BH102" s="155">
        <f>IF(N102="sníž. přenesená",J102,0)</f>
        <v>0</v>
      </c>
      <c r="BI102" s="155">
        <f>IF(N102="nulová",J102,0)</f>
        <v>0</v>
      </c>
      <c r="BJ102" s="17" t="s">
        <v>77</v>
      </c>
      <c r="BK102" s="155">
        <f>ROUND(I102*H102,2)</f>
        <v>0</v>
      </c>
      <c r="BL102" s="17" t="s">
        <v>140</v>
      </c>
      <c r="BM102" s="154" t="s">
        <v>378</v>
      </c>
    </row>
    <row r="103" spans="1:65" s="13" customFormat="1" ht="11.25" x14ac:dyDescent="0.2">
      <c r="B103" s="156"/>
      <c r="D103" s="157" t="s">
        <v>142</v>
      </c>
      <c r="E103" s="158" t="s">
        <v>3</v>
      </c>
      <c r="F103" s="159" t="s">
        <v>379</v>
      </c>
      <c r="H103" s="160">
        <v>47</v>
      </c>
      <c r="I103" s="161"/>
      <c r="L103" s="156"/>
      <c r="M103" s="162"/>
      <c r="N103" s="163"/>
      <c r="O103" s="163"/>
      <c r="P103" s="163"/>
      <c r="Q103" s="163"/>
      <c r="R103" s="163"/>
      <c r="S103" s="163"/>
      <c r="T103" s="164"/>
      <c r="AT103" s="158" t="s">
        <v>142</v>
      </c>
      <c r="AU103" s="158" t="s">
        <v>79</v>
      </c>
      <c r="AV103" s="13" t="s">
        <v>79</v>
      </c>
      <c r="AW103" s="13" t="s">
        <v>31</v>
      </c>
      <c r="AX103" s="13" t="s">
        <v>70</v>
      </c>
      <c r="AY103" s="158" t="s">
        <v>132</v>
      </c>
    </row>
    <row r="104" spans="1:65" s="14" customFormat="1" ht="11.25" x14ac:dyDescent="0.2">
      <c r="B104" s="165"/>
      <c r="D104" s="157" t="s">
        <v>142</v>
      </c>
      <c r="E104" s="166" t="s">
        <v>3</v>
      </c>
      <c r="F104" s="167" t="s">
        <v>144</v>
      </c>
      <c r="H104" s="168">
        <v>47</v>
      </c>
      <c r="I104" s="169"/>
      <c r="L104" s="165"/>
      <c r="M104" s="170"/>
      <c r="N104" s="171"/>
      <c r="O104" s="171"/>
      <c r="P104" s="171"/>
      <c r="Q104" s="171"/>
      <c r="R104" s="171"/>
      <c r="S104" s="171"/>
      <c r="T104" s="172"/>
      <c r="AT104" s="166" t="s">
        <v>142</v>
      </c>
      <c r="AU104" s="166" t="s">
        <v>79</v>
      </c>
      <c r="AV104" s="14" t="s">
        <v>140</v>
      </c>
      <c r="AW104" s="14" t="s">
        <v>31</v>
      </c>
      <c r="AX104" s="14" t="s">
        <v>77</v>
      </c>
      <c r="AY104" s="166" t="s">
        <v>132</v>
      </c>
    </row>
    <row r="105" spans="1:65" s="2" customFormat="1" ht="16.5" customHeight="1" x14ac:dyDescent="0.2">
      <c r="A105" s="32"/>
      <c r="B105" s="142"/>
      <c r="C105" s="173" t="s">
        <v>168</v>
      </c>
      <c r="D105" s="173" t="s">
        <v>183</v>
      </c>
      <c r="E105" s="174" t="s">
        <v>184</v>
      </c>
      <c r="F105" s="175" t="s">
        <v>185</v>
      </c>
      <c r="G105" s="176" t="s">
        <v>186</v>
      </c>
      <c r="H105" s="177">
        <v>79.900000000000006</v>
      </c>
      <c r="I105" s="178"/>
      <c r="J105" s="179">
        <f>ROUND(I105*H105,2)</f>
        <v>0</v>
      </c>
      <c r="K105" s="175" t="s">
        <v>139</v>
      </c>
      <c r="L105" s="180"/>
      <c r="M105" s="181" t="s">
        <v>3</v>
      </c>
      <c r="N105" s="182" t="s">
        <v>41</v>
      </c>
      <c r="O105" s="53"/>
      <c r="P105" s="152">
        <f>O105*H105</f>
        <v>0</v>
      </c>
      <c r="Q105" s="152">
        <v>1</v>
      </c>
      <c r="R105" s="152">
        <f>Q105*H105</f>
        <v>79.900000000000006</v>
      </c>
      <c r="S105" s="152">
        <v>0</v>
      </c>
      <c r="T105" s="153">
        <f>S105*H105</f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54" t="s">
        <v>182</v>
      </c>
      <c r="AT105" s="154" t="s">
        <v>183</v>
      </c>
      <c r="AU105" s="154" t="s">
        <v>79</v>
      </c>
      <c r="AY105" s="17" t="s">
        <v>132</v>
      </c>
      <c r="BE105" s="155">
        <f>IF(N105="základní",J105,0)</f>
        <v>0</v>
      </c>
      <c r="BF105" s="155">
        <f>IF(N105="snížená",J105,0)</f>
        <v>0</v>
      </c>
      <c r="BG105" s="155">
        <f>IF(N105="zákl. přenesená",J105,0)</f>
        <v>0</v>
      </c>
      <c r="BH105" s="155">
        <f>IF(N105="sníž. přenesená",J105,0)</f>
        <v>0</v>
      </c>
      <c r="BI105" s="155">
        <f>IF(N105="nulová",J105,0)</f>
        <v>0</v>
      </c>
      <c r="BJ105" s="17" t="s">
        <v>77</v>
      </c>
      <c r="BK105" s="155">
        <f>ROUND(I105*H105,2)</f>
        <v>0</v>
      </c>
      <c r="BL105" s="17" t="s">
        <v>140</v>
      </c>
      <c r="BM105" s="154" t="s">
        <v>380</v>
      </c>
    </row>
    <row r="106" spans="1:65" s="13" customFormat="1" ht="11.25" x14ac:dyDescent="0.2">
      <c r="B106" s="156"/>
      <c r="D106" s="157" t="s">
        <v>142</v>
      </c>
      <c r="E106" s="158" t="s">
        <v>3</v>
      </c>
      <c r="F106" s="159" t="s">
        <v>381</v>
      </c>
      <c r="H106" s="160">
        <v>79.900000000000006</v>
      </c>
      <c r="I106" s="161"/>
      <c r="L106" s="156"/>
      <c r="M106" s="162"/>
      <c r="N106" s="163"/>
      <c r="O106" s="163"/>
      <c r="P106" s="163"/>
      <c r="Q106" s="163"/>
      <c r="R106" s="163"/>
      <c r="S106" s="163"/>
      <c r="T106" s="164"/>
      <c r="AT106" s="158" t="s">
        <v>142</v>
      </c>
      <c r="AU106" s="158" t="s">
        <v>79</v>
      </c>
      <c r="AV106" s="13" t="s">
        <v>79</v>
      </c>
      <c r="AW106" s="13" t="s">
        <v>31</v>
      </c>
      <c r="AX106" s="13" t="s">
        <v>70</v>
      </c>
      <c r="AY106" s="158" t="s">
        <v>132</v>
      </c>
    </row>
    <row r="107" spans="1:65" s="14" customFormat="1" ht="11.25" x14ac:dyDescent="0.2">
      <c r="B107" s="165"/>
      <c r="D107" s="157" t="s">
        <v>142</v>
      </c>
      <c r="E107" s="166" t="s">
        <v>3</v>
      </c>
      <c r="F107" s="167" t="s">
        <v>144</v>
      </c>
      <c r="H107" s="168">
        <v>79.900000000000006</v>
      </c>
      <c r="I107" s="169"/>
      <c r="L107" s="165"/>
      <c r="M107" s="170"/>
      <c r="N107" s="171"/>
      <c r="O107" s="171"/>
      <c r="P107" s="171"/>
      <c r="Q107" s="171"/>
      <c r="R107" s="171"/>
      <c r="S107" s="171"/>
      <c r="T107" s="172"/>
      <c r="AT107" s="166" t="s">
        <v>142</v>
      </c>
      <c r="AU107" s="166" t="s">
        <v>79</v>
      </c>
      <c r="AV107" s="14" t="s">
        <v>140</v>
      </c>
      <c r="AW107" s="14" t="s">
        <v>31</v>
      </c>
      <c r="AX107" s="14" t="s">
        <v>77</v>
      </c>
      <c r="AY107" s="166" t="s">
        <v>132</v>
      </c>
    </row>
    <row r="108" spans="1:65" s="2" customFormat="1" ht="37.9" customHeight="1" x14ac:dyDescent="0.2">
      <c r="A108" s="32"/>
      <c r="B108" s="142"/>
      <c r="C108" s="143" t="s">
        <v>173</v>
      </c>
      <c r="D108" s="143" t="s">
        <v>135</v>
      </c>
      <c r="E108" s="144" t="s">
        <v>382</v>
      </c>
      <c r="F108" s="145" t="s">
        <v>383</v>
      </c>
      <c r="G108" s="146" t="s">
        <v>138</v>
      </c>
      <c r="H108" s="147">
        <v>43.75</v>
      </c>
      <c r="I108" s="148"/>
      <c r="J108" s="149">
        <f>ROUND(I108*H108,2)</f>
        <v>0</v>
      </c>
      <c r="K108" s="145" t="s">
        <v>139</v>
      </c>
      <c r="L108" s="33"/>
      <c r="M108" s="150" t="s">
        <v>3</v>
      </c>
      <c r="N108" s="151" t="s">
        <v>41</v>
      </c>
      <c r="O108" s="53"/>
      <c r="P108" s="152">
        <f>O108*H108</f>
        <v>0</v>
      </c>
      <c r="Q108" s="152">
        <v>0</v>
      </c>
      <c r="R108" s="152">
        <f>Q108*H108</f>
        <v>0</v>
      </c>
      <c r="S108" s="152">
        <v>0</v>
      </c>
      <c r="T108" s="153">
        <f>S108*H108</f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54" t="s">
        <v>140</v>
      </c>
      <c r="AT108" s="154" t="s">
        <v>135</v>
      </c>
      <c r="AU108" s="154" t="s">
        <v>79</v>
      </c>
      <c r="AY108" s="17" t="s">
        <v>132</v>
      </c>
      <c r="BE108" s="155">
        <f>IF(N108="základní",J108,0)</f>
        <v>0</v>
      </c>
      <c r="BF108" s="155">
        <f>IF(N108="snížená",J108,0)</f>
        <v>0</v>
      </c>
      <c r="BG108" s="155">
        <f>IF(N108="zákl. přenesená",J108,0)</f>
        <v>0</v>
      </c>
      <c r="BH108" s="155">
        <f>IF(N108="sníž. přenesená",J108,0)</f>
        <v>0</v>
      </c>
      <c r="BI108" s="155">
        <f>IF(N108="nulová",J108,0)</f>
        <v>0</v>
      </c>
      <c r="BJ108" s="17" t="s">
        <v>77</v>
      </c>
      <c r="BK108" s="155">
        <f>ROUND(I108*H108,2)</f>
        <v>0</v>
      </c>
      <c r="BL108" s="17" t="s">
        <v>140</v>
      </c>
      <c r="BM108" s="154" t="s">
        <v>384</v>
      </c>
    </row>
    <row r="109" spans="1:65" s="13" customFormat="1" ht="11.25" x14ac:dyDescent="0.2">
      <c r="B109" s="156"/>
      <c r="D109" s="157" t="s">
        <v>142</v>
      </c>
      <c r="E109" s="158" t="s">
        <v>3</v>
      </c>
      <c r="F109" s="159" t="s">
        <v>385</v>
      </c>
      <c r="H109" s="160">
        <v>43.75</v>
      </c>
      <c r="I109" s="161"/>
      <c r="L109" s="156"/>
      <c r="M109" s="162"/>
      <c r="N109" s="163"/>
      <c r="O109" s="163"/>
      <c r="P109" s="163"/>
      <c r="Q109" s="163"/>
      <c r="R109" s="163"/>
      <c r="S109" s="163"/>
      <c r="T109" s="164"/>
      <c r="AT109" s="158" t="s">
        <v>142</v>
      </c>
      <c r="AU109" s="158" t="s">
        <v>79</v>
      </c>
      <c r="AV109" s="13" t="s">
        <v>79</v>
      </c>
      <c r="AW109" s="13" t="s">
        <v>31</v>
      </c>
      <c r="AX109" s="13" t="s">
        <v>70</v>
      </c>
      <c r="AY109" s="158" t="s">
        <v>132</v>
      </c>
    </row>
    <row r="110" spans="1:65" s="14" customFormat="1" ht="11.25" x14ac:dyDescent="0.2">
      <c r="B110" s="165"/>
      <c r="D110" s="157" t="s">
        <v>142</v>
      </c>
      <c r="E110" s="166" t="s">
        <v>3</v>
      </c>
      <c r="F110" s="167" t="s">
        <v>144</v>
      </c>
      <c r="H110" s="168">
        <v>43.75</v>
      </c>
      <c r="I110" s="169"/>
      <c r="L110" s="165"/>
      <c r="M110" s="170"/>
      <c r="N110" s="171"/>
      <c r="O110" s="171"/>
      <c r="P110" s="171"/>
      <c r="Q110" s="171"/>
      <c r="R110" s="171"/>
      <c r="S110" s="171"/>
      <c r="T110" s="172"/>
      <c r="AT110" s="166" t="s">
        <v>142</v>
      </c>
      <c r="AU110" s="166" t="s">
        <v>79</v>
      </c>
      <c r="AV110" s="14" t="s">
        <v>140</v>
      </c>
      <c r="AW110" s="14" t="s">
        <v>31</v>
      </c>
      <c r="AX110" s="14" t="s">
        <v>77</v>
      </c>
      <c r="AY110" s="166" t="s">
        <v>132</v>
      </c>
    </row>
    <row r="111" spans="1:65" s="2" customFormat="1" ht="24" x14ac:dyDescent="0.2">
      <c r="A111" s="32"/>
      <c r="B111" s="142"/>
      <c r="C111" s="173" t="s">
        <v>182</v>
      </c>
      <c r="D111" s="173" t="s">
        <v>183</v>
      </c>
      <c r="E111" s="174" t="s">
        <v>386</v>
      </c>
      <c r="F111" s="175" t="s">
        <v>762</v>
      </c>
      <c r="G111" s="176" t="s">
        <v>158</v>
      </c>
      <c r="H111" s="177">
        <v>1</v>
      </c>
      <c r="I111" s="331">
        <v>2310890</v>
      </c>
      <c r="J111" s="179">
        <f>ROUND(I111*H111,2)</f>
        <v>2310890</v>
      </c>
      <c r="K111" s="175" t="s">
        <v>139</v>
      </c>
      <c r="L111" s="180"/>
      <c r="M111" s="181" t="s">
        <v>3</v>
      </c>
      <c r="N111" s="182" t="s">
        <v>41</v>
      </c>
      <c r="O111" s="53"/>
      <c r="P111" s="152">
        <f>O111*H111</f>
        <v>0</v>
      </c>
      <c r="Q111" s="152">
        <v>31.443000000000001</v>
      </c>
      <c r="R111" s="152">
        <f>Q111*H111</f>
        <v>31.443000000000001</v>
      </c>
      <c r="S111" s="152">
        <v>0</v>
      </c>
      <c r="T111" s="153">
        <f>S111*H111</f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54" t="s">
        <v>182</v>
      </c>
      <c r="AT111" s="154" t="s">
        <v>183</v>
      </c>
      <c r="AU111" s="154" t="s">
        <v>79</v>
      </c>
      <c r="AY111" s="17" t="s">
        <v>132</v>
      </c>
      <c r="BE111" s="155">
        <f>IF(N111="základní",J111,0)</f>
        <v>2310890</v>
      </c>
      <c r="BF111" s="155">
        <f>IF(N111="snížená",J111,0)</f>
        <v>0</v>
      </c>
      <c r="BG111" s="155">
        <f>IF(N111="zákl. přenesená",J111,0)</f>
        <v>0</v>
      </c>
      <c r="BH111" s="155">
        <f>IF(N111="sníž. přenesená",J111,0)</f>
        <v>0</v>
      </c>
      <c r="BI111" s="155">
        <f>IF(N111="nulová",J111,0)</f>
        <v>0</v>
      </c>
      <c r="BJ111" s="17" t="s">
        <v>77</v>
      </c>
      <c r="BK111" s="155">
        <f>ROUND(I111*H111,2)</f>
        <v>2310890</v>
      </c>
      <c r="BL111" s="17" t="s">
        <v>140</v>
      </c>
      <c r="BM111" s="154" t="s">
        <v>387</v>
      </c>
    </row>
    <row r="112" spans="1:65" s="13" customFormat="1" ht="11.25" x14ac:dyDescent="0.2">
      <c r="B112" s="156"/>
      <c r="D112" s="157" t="s">
        <v>142</v>
      </c>
      <c r="E112" s="158" t="s">
        <v>3</v>
      </c>
      <c r="F112" s="159" t="s">
        <v>77</v>
      </c>
      <c r="H112" s="160">
        <v>1</v>
      </c>
      <c r="I112" s="161"/>
      <c r="L112" s="156"/>
      <c r="M112" s="162"/>
      <c r="N112" s="163"/>
      <c r="O112" s="163"/>
      <c r="P112" s="163"/>
      <c r="Q112" s="163"/>
      <c r="R112" s="163"/>
      <c r="S112" s="163"/>
      <c r="T112" s="164"/>
      <c r="AT112" s="158" t="s">
        <v>142</v>
      </c>
      <c r="AU112" s="158" t="s">
        <v>79</v>
      </c>
      <c r="AV112" s="13" t="s">
        <v>79</v>
      </c>
      <c r="AW112" s="13" t="s">
        <v>31</v>
      </c>
      <c r="AX112" s="13" t="s">
        <v>70</v>
      </c>
      <c r="AY112" s="158" t="s">
        <v>132</v>
      </c>
    </row>
    <row r="113" spans="1:65" s="14" customFormat="1" ht="11.25" x14ac:dyDescent="0.2">
      <c r="B113" s="165"/>
      <c r="D113" s="157" t="s">
        <v>142</v>
      </c>
      <c r="E113" s="166" t="s">
        <v>3</v>
      </c>
      <c r="F113" s="167" t="s">
        <v>144</v>
      </c>
      <c r="H113" s="168">
        <v>1</v>
      </c>
      <c r="I113" s="169"/>
      <c r="L113" s="165"/>
      <c r="M113" s="170"/>
      <c r="N113" s="171"/>
      <c r="O113" s="171"/>
      <c r="P113" s="171"/>
      <c r="Q113" s="171"/>
      <c r="R113" s="171"/>
      <c r="S113" s="171"/>
      <c r="T113" s="172"/>
      <c r="AT113" s="166" t="s">
        <v>142</v>
      </c>
      <c r="AU113" s="166" t="s">
        <v>79</v>
      </c>
      <c r="AV113" s="14" t="s">
        <v>140</v>
      </c>
      <c r="AW113" s="14" t="s">
        <v>31</v>
      </c>
      <c r="AX113" s="14" t="s">
        <v>77</v>
      </c>
      <c r="AY113" s="166" t="s">
        <v>132</v>
      </c>
    </row>
    <row r="114" spans="1:65" s="2" customFormat="1" ht="37.9" customHeight="1" x14ac:dyDescent="0.2">
      <c r="A114" s="32"/>
      <c r="B114" s="142"/>
      <c r="C114" s="143" t="s">
        <v>190</v>
      </c>
      <c r="D114" s="143" t="s">
        <v>135</v>
      </c>
      <c r="E114" s="144" t="s">
        <v>388</v>
      </c>
      <c r="F114" s="145" t="s">
        <v>389</v>
      </c>
      <c r="G114" s="146" t="s">
        <v>138</v>
      </c>
      <c r="H114" s="147">
        <v>43.75</v>
      </c>
      <c r="I114" s="148"/>
      <c r="J114" s="149">
        <f>ROUND(I114*H114,2)</f>
        <v>0</v>
      </c>
      <c r="K114" s="145" t="s">
        <v>139</v>
      </c>
      <c r="L114" s="33"/>
      <c r="M114" s="150" t="s">
        <v>3</v>
      </c>
      <c r="N114" s="151" t="s">
        <v>41</v>
      </c>
      <c r="O114" s="53"/>
      <c r="P114" s="152">
        <f>O114*H114</f>
        <v>0</v>
      </c>
      <c r="Q114" s="152">
        <v>0</v>
      </c>
      <c r="R114" s="152">
        <f>Q114*H114</f>
        <v>0</v>
      </c>
      <c r="S114" s="152">
        <v>0</v>
      </c>
      <c r="T114" s="153">
        <f>S114*H114</f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54" t="s">
        <v>140</v>
      </c>
      <c r="AT114" s="154" t="s">
        <v>135</v>
      </c>
      <c r="AU114" s="154" t="s">
        <v>79</v>
      </c>
      <c r="AY114" s="17" t="s">
        <v>132</v>
      </c>
      <c r="BE114" s="155">
        <f>IF(N114="základní",J114,0)</f>
        <v>0</v>
      </c>
      <c r="BF114" s="155">
        <f>IF(N114="snížená",J114,0)</f>
        <v>0</v>
      </c>
      <c r="BG114" s="155">
        <f>IF(N114="zákl. přenesená",J114,0)</f>
        <v>0</v>
      </c>
      <c r="BH114" s="155">
        <f>IF(N114="sníž. přenesená",J114,0)</f>
        <v>0</v>
      </c>
      <c r="BI114" s="155">
        <f>IF(N114="nulová",J114,0)</f>
        <v>0</v>
      </c>
      <c r="BJ114" s="17" t="s">
        <v>77</v>
      </c>
      <c r="BK114" s="155">
        <f>ROUND(I114*H114,2)</f>
        <v>0</v>
      </c>
      <c r="BL114" s="17" t="s">
        <v>140</v>
      </c>
      <c r="BM114" s="154" t="s">
        <v>390</v>
      </c>
    </row>
    <row r="115" spans="1:65" s="13" customFormat="1" ht="11.25" x14ac:dyDescent="0.2">
      <c r="B115" s="156"/>
      <c r="D115" s="157" t="s">
        <v>142</v>
      </c>
      <c r="E115" s="158" t="s">
        <v>3</v>
      </c>
      <c r="F115" s="159" t="s">
        <v>391</v>
      </c>
      <c r="H115" s="160">
        <v>43.75</v>
      </c>
      <c r="I115" s="161"/>
      <c r="L115" s="156"/>
      <c r="M115" s="162"/>
      <c r="N115" s="163"/>
      <c r="O115" s="163"/>
      <c r="P115" s="163"/>
      <c r="Q115" s="163"/>
      <c r="R115" s="163"/>
      <c r="S115" s="163"/>
      <c r="T115" s="164"/>
      <c r="AT115" s="158" t="s">
        <v>142</v>
      </c>
      <c r="AU115" s="158" t="s">
        <v>79</v>
      </c>
      <c r="AV115" s="13" t="s">
        <v>79</v>
      </c>
      <c r="AW115" s="13" t="s">
        <v>31</v>
      </c>
      <c r="AX115" s="13" t="s">
        <v>70</v>
      </c>
      <c r="AY115" s="158" t="s">
        <v>132</v>
      </c>
    </row>
    <row r="116" spans="1:65" s="14" customFormat="1" ht="11.25" x14ac:dyDescent="0.2">
      <c r="B116" s="165"/>
      <c r="D116" s="157" t="s">
        <v>142</v>
      </c>
      <c r="E116" s="166" t="s">
        <v>3</v>
      </c>
      <c r="F116" s="167" t="s">
        <v>144</v>
      </c>
      <c r="H116" s="168">
        <v>43.75</v>
      </c>
      <c r="I116" s="169"/>
      <c r="L116" s="165"/>
      <c r="M116" s="170"/>
      <c r="N116" s="171"/>
      <c r="O116" s="171"/>
      <c r="P116" s="171"/>
      <c r="Q116" s="171"/>
      <c r="R116" s="171"/>
      <c r="S116" s="171"/>
      <c r="T116" s="172"/>
      <c r="AT116" s="166" t="s">
        <v>142</v>
      </c>
      <c r="AU116" s="166" t="s">
        <v>79</v>
      </c>
      <c r="AV116" s="14" t="s">
        <v>140</v>
      </c>
      <c r="AW116" s="14" t="s">
        <v>31</v>
      </c>
      <c r="AX116" s="14" t="s">
        <v>77</v>
      </c>
      <c r="AY116" s="166" t="s">
        <v>132</v>
      </c>
    </row>
    <row r="117" spans="1:65" s="2" customFormat="1" ht="37.9" customHeight="1" x14ac:dyDescent="0.2">
      <c r="A117" s="32"/>
      <c r="B117" s="142"/>
      <c r="C117" s="143" t="s">
        <v>197</v>
      </c>
      <c r="D117" s="143" t="s">
        <v>135</v>
      </c>
      <c r="E117" s="144" t="s">
        <v>392</v>
      </c>
      <c r="F117" s="145" t="s">
        <v>393</v>
      </c>
      <c r="G117" s="146" t="s">
        <v>138</v>
      </c>
      <c r="H117" s="147">
        <v>43.75</v>
      </c>
      <c r="I117" s="148"/>
      <c r="J117" s="149">
        <f>ROUND(I117*H117,2)</f>
        <v>0</v>
      </c>
      <c r="K117" s="145" t="s">
        <v>139</v>
      </c>
      <c r="L117" s="33"/>
      <c r="M117" s="150" t="s">
        <v>3</v>
      </c>
      <c r="N117" s="151" t="s">
        <v>41</v>
      </c>
      <c r="O117" s="53"/>
      <c r="P117" s="152">
        <f>O117*H117</f>
        <v>0</v>
      </c>
      <c r="Q117" s="152">
        <v>0</v>
      </c>
      <c r="R117" s="152">
        <f>Q117*H117</f>
        <v>0</v>
      </c>
      <c r="S117" s="152">
        <v>0</v>
      </c>
      <c r="T117" s="153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54" t="s">
        <v>140</v>
      </c>
      <c r="AT117" s="154" t="s">
        <v>135</v>
      </c>
      <c r="AU117" s="154" t="s">
        <v>79</v>
      </c>
      <c r="AY117" s="17" t="s">
        <v>132</v>
      </c>
      <c r="BE117" s="155">
        <f>IF(N117="základní",J117,0)</f>
        <v>0</v>
      </c>
      <c r="BF117" s="155">
        <f>IF(N117="snížená",J117,0)</f>
        <v>0</v>
      </c>
      <c r="BG117" s="155">
        <f>IF(N117="zákl. přenesená",J117,0)</f>
        <v>0</v>
      </c>
      <c r="BH117" s="155">
        <f>IF(N117="sníž. přenesená",J117,0)</f>
        <v>0</v>
      </c>
      <c r="BI117" s="155">
        <f>IF(N117="nulová",J117,0)</f>
        <v>0</v>
      </c>
      <c r="BJ117" s="17" t="s">
        <v>77</v>
      </c>
      <c r="BK117" s="155">
        <f>ROUND(I117*H117,2)</f>
        <v>0</v>
      </c>
      <c r="BL117" s="17" t="s">
        <v>140</v>
      </c>
      <c r="BM117" s="154" t="s">
        <v>394</v>
      </c>
    </row>
    <row r="118" spans="1:65" s="13" customFormat="1" ht="11.25" x14ac:dyDescent="0.2">
      <c r="B118" s="156"/>
      <c r="D118" s="157" t="s">
        <v>142</v>
      </c>
      <c r="E118" s="158" t="s">
        <v>3</v>
      </c>
      <c r="F118" s="159" t="s">
        <v>395</v>
      </c>
      <c r="H118" s="160">
        <v>43.75</v>
      </c>
      <c r="I118" s="161"/>
      <c r="L118" s="156"/>
      <c r="M118" s="162"/>
      <c r="N118" s="163"/>
      <c r="O118" s="163"/>
      <c r="P118" s="163"/>
      <c r="Q118" s="163"/>
      <c r="R118" s="163"/>
      <c r="S118" s="163"/>
      <c r="T118" s="164"/>
      <c r="AT118" s="158" t="s">
        <v>142</v>
      </c>
      <c r="AU118" s="158" t="s">
        <v>79</v>
      </c>
      <c r="AV118" s="13" t="s">
        <v>79</v>
      </c>
      <c r="AW118" s="13" t="s">
        <v>31</v>
      </c>
      <c r="AX118" s="13" t="s">
        <v>70</v>
      </c>
      <c r="AY118" s="158" t="s">
        <v>132</v>
      </c>
    </row>
    <row r="119" spans="1:65" s="14" customFormat="1" ht="11.25" x14ac:dyDescent="0.2">
      <c r="B119" s="165"/>
      <c r="D119" s="157" t="s">
        <v>142</v>
      </c>
      <c r="E119" s="166" t="s">
        <v>3</v>
      </c>
      <c r="F119" s="167" t="s">
        <v>144</v>
      </c>
      <c r="H119" s="168">
        <v>43.75</v>
      </c>
      <c r="I119" s="169"/>
      <c r="L119" s="165"/>
      <c r="M119" s="170"/>
      <c r="N119" s="171"/>
      <c r="O119" s="171"/>
      <c r="P119" s="171"/>
      <c r="Q119" s="171"/>
      <c r="R119" s="171"/>
      <c r="S119" s="171"/>
      <c r="T119" s="172"/>
      <c r="AT119" s="166" t="s">
        <v>142</v>
      </c>
      <c r="AU119" s="166" t="s">
        <v>79</v>
      </c>
      <c r="AV119" s="14" t="s">
        <v>140</v>
      </c>
      <c r="AW119" s="14" t="s">
        <v>31</v>
      </c>
      <c r="AX119" s="14" t="s">
        <v>77</v>
      </c>
      <c r="AY119" s="166" t="s">
        <v>132</v>
      </c>
    </row>
    <row r="120" spans="1:65" s="2" customFormat="1" ht="33" customHeight="1" x14ac:dyDescent="0.2">
      <c r="A120" s="32"/>
      <c r="B120" s="142"/>
      <c r="C120" s="143" t="s">
        <v>202</v>
      </c>
      <c r="D120" s="143" t="s">
        <v>135</v>
      </c>
      <c r="E120" s="144" t="s">
        <v>396</v>
      </c>
      <c r="F120" s="145" t="s">
        <v>397</v>
      </c>
      <c r="G120" s="146" t="s">
        <v>138</v>
      </c>
      <c r="H120" s="147">
        <v>43.75</v>
      </c>
      <c r="I120" s="148"/>
      <c r="J120" s="149">
        <f>ROUND(I120*H120,2)</f>
        <v>0</v>
      </c>
      <c r="K120" s="145" t="s">
        <v>139</v>
      </c>
      <c r="L120" s="33"/>
      <c r="M120" s="150" t="s">
        <v>3</v>
      </c>
      <c r="N120" s="151" t="s">
        <v>41</v>
      </c>
      <c r="O120" s="53"/>
      <c r="P120" s="152">
        <f>O120*H120</f>
        <v>0</v>
      </c>
      <c r="Q120" s="152">
        <v>0</v>
      </c>
      <c r="R120" s="152">
        <f>Q120*H120</f>
        <v>0</v>
      </c>
      <c r="S120" s="152">
        <v>0</v>
      </c>
      <c r="T120" s="153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54" t="s">
        <v>140</v>
      </c>
      <c r="AT120" s="154" t="s">
        <v>135</v>
      </c>
      <c r="AU120" s="154" t="s">
        <v>79</v>
      </c>
      <c r="AY120" s="17" t="s">
        <v>132</v>
      </c>
      <c r="BE120" s="155">
        <f>IF(N120="základní",J120,0)</f>
        <v>0</v>
      </c>
      <c r="BF120" s="155">
        <f>IF(N120="snížená",J120,0)</f>
        <v>0</v>
      </c>
      <c r="BG120" s="155">
        <f>IF(N120="zákl. přenesená",J120,0)</f>
        <v>0</v>
      </c>
      <c r="BH120" s="155">
        <f>IF(N120="sníž. přenesená",J120,0)</f>
        <v>0</v>
      </c>
      <c r="BI120" s="155">
        <f>IF(N120="nulová",J120,0)</f>
        <v>0</v>
      </c>
      <c r="BJ120" s="17" t="s">
        <v>77</v>
      </c>
      <c r="BK120" s="155">
        <f>ROUND(I120*H120,2)</f>
        <v>0</v>
      </c>
      <c r="BL120" s="17" t="s">
        <v>140</v>
      </c>
      <c r="BM120" s="154" t="s">
        <v>398</v>
      </c>
    </row>
    <row r="121" spans="1:65" s="13" customFormat="1" ht="11.25" x14ac:dyDescent="0.2">
      <c r="B121" s="156"/>
      <c r="D121" s="157" t="s">
        <v>142</v>
      </c>
      <c r="E121" s="158" t="s">
        <v>3</v>
      </c>
      <c r="F121" s="159" t="s">
        <v>399</v>
      </c>
      <c r="H121" s="160">
        <v>43.75</v>
      </c>
      <c r="I121" s="161"/>
      <c r="L121" s="156"/>
      <c r="M121" s="162"/>
      <c r="N121" s="163"/>
      <c r="O121" s="163"/>
      <c r="P121" s="163"/>
      <c r="Q121" s="163"/>
      <c r="R121" s="163"/>
      <c r="S121" s="163"/>
      <c r="T121" s="164"/>
      <c r="AT121" s="158" t="s">
        <v>142</v>
      </c>
      <c r="AU121" s="158" t="s">
        <v>79</v>
      </c>
      <c r="AV121" s="13" t="s">
        <v>79</v>
      </c>
      <c r="AW121" s="13" t="s">
        <v>31</v>
      </c>
      <c r="AX121" s="13" t="s">
        <v>70</v>
      </c>
      <c r="AY121" s="158" t="s">
        <v>132</v>
      </c>
    </row>
    <row r="122" spans="1:65" s="14" customFormat="1" ht="11.25" x14ac:dyDescent="0.2">
      <c r="B122" s="165"/>
      <c r="D122" s="157" t="s">
        <v>142</v>
      </c>
      <c r="E122" s="166" t="s">
        <v>3</v>
      </c>
      <c r="F122" s="167" t="s">
        <v>144</v>
      </c>
      <c r="H122" s="168">
        <v>43.75</v>
      </c>
      <c r="I122" s="169"/>
      <c r="L122" s="165"/>
      <c r="M122" s="170"/>
      <c r="N122" s="171"/>
      <c r="O122" s="171"/>
      <c r="P122" s="171"/>
      <c r="Q122" s="171"/>
      <c r="R122" s="171"/>
      <c r="S122" s="171"/>
      <c r="T122" s="172"/>
      <c r="AT122" s="166" t="s">
        <v>142</v>
      </c>
      <c r="AU122" s="166" t="s">
        <v>79</v>
      </c>
      <c r="AV122" s="14" t="s">
        <v>140</v>
      </c>
      <c r="AW122" s="14" t="s">
        <v>31</v>
      </c>
      <c r="AX122" s="14" t="s">
        <v>77</v>
      </c>
      <c r="AY122" s="166" t="s">
        <v>132</v>
      </c>
    </row>
    <row r="123" spans="1:65" s="2" customFormat="1" ht="37.9" customHeight="1" x14ac:dyDescent="0.2">
      <c r="A123" s="32"/>
      <c r="B123" s="142"/>
      <c r="C123" s="143" t="s">
        <v>207</v>
      </c>
      <c r="D123" s="143" t="s">
        <v>135</v>
      </c>
      <c r="E123" s="144" t="s">
        <v>291</v>
      </c>
      <c r="F123" s="145" t="s">
        <v>292</v>
      </c>
      <c r="G123" s="146" t="s">
        <v>293</v>
      </c>
      <c r="H123" s="147">
        <v>8</v>
      </c>
      <c r="I123" s="148"/>
      <c r="J123" s="149">
        <f>ROUND(I123*H123,2)</f>
        <v>0</v>
      </c>
      <c r="K123" s="145" t="s">
        <v>139</v>
      </c>
      <c r="L123" s="33"/>
      <c r="M123" s="150" t="s">
        <v>3</v>
      </c>
      <c r="N123" s="151" t="s">
        <v>41</v>
      </c>
      <c r="O123" s="53"/>
      <c r="P123" s="152">
        <f>O123*H123</f>
        <v>0</v>
      </c>
      <c r="Q123" s="152">
        <v>0</v>
      </c>
      <c r="R123" s="152">
        <f>Q123*H123</f>
        <v>0</v>
      </c>
      <c r="S123" s="152">
        <v>0</v>
      </c>
      <c r="T123" s="153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54" t="s">
        <v>140</v>
      </c>
      <c r="AT123" s="154" t="s">
        <v>135</v>
      </c>
      <c r="AU123" s="154" t="s">
        <v>79</v>
      </c>
      <c r="AY123" s="17" t="s">
        <v>132</v>
      </c>
      <c r="BE123" s="155">
        <f>IF(N123="základní",J123,0)</f>
        <v>0</v>
      </c>
      <c r="BF123" s="155">
        <f>IF(N123="snížená",J123,0)</f>
        <v>0</v>
      </c>
      <c r="BG123" s="155">
        <f>IF(N123="zákl. přenesená",J123,0)</f>
        <v>0</v>
      </c>
      <c r="BH123" s="155">
        <f>IF(N123="sníž. přenesená",J123,0)</f>
        <v>0</v>
      </c>
      <c r="BI123" s="155">
        <f>IF(N123="nulová",J123,0)</f>
        <v>0</v>
      </c>
      <c r="BJ123" s="17" t="s">
        <v>77</v>
      </c>
      <c r="BK123" s="155">
        <f>ROUND(I123*H123,2)</f>
        <v>0</v>
      </c>
      <c r="BL123" s="17" t="s">
        <v>140</v>
      </c>
      <c r="BM123" s="154" t="s">
        <v>400</v>
      </c>
    </row>
    <row r="124" spans="1:65" s="13" customFormat="1" ht="11.25" x14ac:dyDescent="0.2">
      <c r="B124" s="156"/>
      <c r="D124" s="157" t="s">
        <v>142</v>
      </c>
      <c r="E124" s="158" t="s">
        <v>3</v>
      </c>
      <c r="F124" s="159" t="s">
        <v>401</v>
      </c>
      <c r="H124" s="160">
        <v>8</v>
      </c>
      <c r="I124" s="161"/>
      <c r="L124" s="156"/>
      <c r="M124" s="162"/>
      <c r="N124" s="163"/>
      <c r="O124" s="163"/>
      <c r="P124" s="163"/>
      <c r="Q124" s="163"/>
      <c r="R124" s="163"/>
      <c r="S124" s="163"/>
      <c r="T124" s="164"/>
      <c r="AT124" s="158" t="s">
        <v>142</v>
      </c>
      <c r="AU124" s="158" t="s">
        <v>79</v>
      </c>
      <c r="AV124" s="13" t="s">
        <v>79</v>
      </c>
      <c r="AW124" s="13" t="s">
        <v>31</v>
      </c>
      <c r="AX124" s="13" t="s">
        <v>70</v>
      </c>
      <c r="AY124" s="158" t="s">
        <v>132</v>
      </c>
    </row>
    <row r="125" spans="1:65" s="14" customFormat="1" ht="11.25" x14ac:dyDescent="0.2">
      <c r="B125" s="165"/>
      <c r="D125" s="157" t="s">
        <v>142</v>
      </c>
      <c r="E125" s="166" t="s">
        <v>3</v>
      </c>
      <c r="F125" s="167" t="s">
        <v>144</v>
      </c>
      <c r="H125" s="168">
        <v>8</v>
      </c>
      <c r="I125" s="169"/>
      <c r="L125" s="165"/>
      <c r="M125" s="170"/>
      <c r="N125" s="171"/>
      <c r="O125" s="171"/>
      <c r="P125" s="171"/>
      <c r="Q125" s="171"/>
      <c r="R125" s="171"/>
      <c r="S125" s="171"/>
      <c r="T125" s="172"/>
      <c r="AT125" s="166" t="s">
        <v>142</v>
      </c>
      <c r="AU125" s="166" t="s">
        <v>79</v>
      </c>
      <c r="AV125" s="14" t="s">
        <v>140</v>
      </c>
      <c r="AW125" s="14" t="s">
        <v>31</v>
      </c>
      <c r="AX125" s="14" t="s">
        <v>77</v>
      </c>
      <c r="AY125" s="166" t="s">
        <v>132</v>
      </c>
    </row>
    <row r="126" spans="1:65" s="2" customFormat="1" ht="16.5" customHeight="1" x14ac:dyDescent="0.2">
      <c r="A126" s="32"/>
      <c r="B126" s="142"/>
      <c r="C126" s="143" t="s">
        <v>212</v>
      </c>
      <c r="D126" s="143" t="s">
        <v>135</v>
      </c>
      <c r="E126" s="144" t="s">
        <v>402</v>
      </c>
      <c r="F126" s="145" t="s">
        <v>403</v>
      </c>
      <c r="G126" s="146" t="s">
        <v>158</v>
      </c>
      <c r="H126" s="147">
        <v>1</v>
      </c>
      <c r="I126" s="148"/>
      <c r="J126" s="149">
        <f>ROUND(I126*H126,2)</f>
        <v>0</v>
      </c>
      <c r="K126" s="145" t="s">
        <v>3</v>
      </c>
      <c r="L126" s="33"/>
      <c r="M126" s="150" t="s">
        <v>3</v>
      </c>
      <c r="N126" s="151" t="s">
        <v>41</v>
      </c>
      <c r="O126" s="53"/>
      <c r="P126" s="152">
        <f>O126*H126</f>
        <v>0</v>
      </c>
      <c r="Q126" s="152">
        <v>0</v>
      </c>
      <c r="R126" s="152">
        <f>Q126*H126</f>
        <v>0</v>
      </c>
      <c r="S126" s="152">
        <v>0</v>
      </c>
      <c r="T126" s="153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54" t="s">
        <v>140</v>
      </c>
      <c r="AT126" s="154" t="s">
        <v>135</v>
      </c>
      <c r="AU126" s="154" t="s">
        <v>79</v>
      </c>
      <c r="AY126" s="17" t="s">
        <v>132</v>
      </c>
      <c r="BE126" s="155">
        <f>IF(N126="základní",J126,0)</f>
        <v>0</v>
      </c>
      <c r="BF126" s="155">
        <f>IF(N126="snížená",J126,0)</f>
        <v>0</v>
      </c>
      <c r="BG126" s="155">
        <f>IF(N126="zákl. přenesená",J126,0)</f>
        <v>0</v>
      </c>
      <c r="BH126" s="155">
        <f>IF(N126="sníž. přenesená",J126,0)</f>
        <v>0</v>
      </c>
      <c r="BI126" s="155">
        <f>IF(N126="nulová",J126,0)</f>
        <v>0</v>
      </c>
      <c r="BJ126" s="17" t="s">
        <v>77</v>
      </c>
      <c r="BK126" s="155">
        <f>ROUND(I126*H126,2)</f>
        <v>0</v>
      </c>
      <c r="BL126" s="17" t="s">
        <v>140</v>
      </c>
      <c r="BM126" s="154" t="s">
        <v>404</v>
      </c>
    </row>
    <row r="127" spans="1:65" s="2" customFormat="1" ht="16.5" customHeight="1" x14ac:dyDescent="0.2">
      <c r="A127" s="32"/>
      <c r="B127" s="142"/>
      <c r="C127" s="173" t="s">
        <v>217</v>
      </c>
      <c r="D127" s="173" t="s">
        <v>183</v>
      </c>
      <c r="E127" s="174" t="s">
        <v>405</v>
      </c>
      <c r="F127" s="175" t="s">
        <v>406</v>
      </c>
      <c r="G127" s="176" t="s">
        <v>163</v>
      </c>
      <c r="H127" s="177">
        <v>0.2</v>
      </c>
      <c r="I127" s="178"/>
      <c r="J127" s="179">
        <f>ROUND(I127*H127,2)</f>
        <v>0</v>
      </c>
      <c r="K127" s="175" t="s">
        <v>139</v>
      </c>
      <c r="L127" s="180"/>
      <c r="M127" s="181" t="s">
        <v>3</v>
      </c>
      <c r="N127" s="182" t="s">
        <v>41</v>
      </c>
      <c r="O127" s="53"/>
      <c r="P127" s="152">
        <f>O127*H127</f>
        <v>0</v>
      </c>
      <c r="Q127" s="152">
        <v>2.234</v>
      </c>
      <c r="R127" s="152">
        <f>Q127*H127</f>
        <v>0.44680000000000003</v>
      </c>
      <c r="S127" s="152">
        <v>0</v>
      </c>
      <c r="T127" s="153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54" t="s">
        <v>182</v>
      </c>
      <c r="AT127" s="154" t="s">
        <v>183</v>
      </c>
      <c r="AU127" s="154" t="s">
        <v>79</v>
      </c>
      <c r="AY127" s="17" t="s">
        <v>132</v>
      </c>
      <c r="BE127" s="155">
        <f>IF(N127="základní",J127,0)</f>
        <v>0</v>
      </c>
      <c r="BF127" s="155">
        <f>IF(N127="snížená",J127,0)</f>
        <v>0</v>
      </c>
      <c r="BG127" s="155">
        <f>IF(N127="zákl. přenesená",J127,0)</f>
        <v>0</v>
      </c>
      <c r="BH127" s="155">
        <f>IF(N127="sníž. přenesená",J127,0)</f>
        <v>0</v>
      </c>
      <c r="BI127" s="155">
        <f>IF(N127="nulová",J127,0)</f>
        <v>0</v>
      </c>
      <c r="BJ127" s="17" t="s">
        <v>77</v>
      </c>
      <c r="BK127" s="155">
        <f>ROUND(I127*H127,2)</f>
        <v>0</v>
      </c>
      <c r="BL127" s="17" t="s">
        <v>140</v>
      </c>
      <c r="BM127" s="154" t="s">
        <v>407</v>
      </c>
    </row>
    <row r="128" spans="1:65" s="13" customFormat="1" ht="11.25" x14ac:dyDescent="0.2">
      <c r="B128" s="156"/>
      <c r="D128" s="157" t="s">
        <v>142</v>
      </c>
      <c r="E128" s="158" t="s">
        <v>3</v>
      </c>
      <c r="F128" s="159" t="s">
        <v>408</v>
      </c>
      <c r="H128" s="160">
        <v>0.2</v>
      </c>
      <c r="I128" s="161"/>
      <c r="L128" s="156"/>
      <c r="M128" s="162"/>
      <c r="N128" s="163"/>
      <c r="O128" s="163"/>
      <c r="P128" s="163"/>
      <c r="Q128" s="163"/>
      <c r="R128" s="163"/>
      <c r="S128" s="163"/>
      <c r="T128" s="164"/>
      <c r="AT128" s="158" t="s">
        <v>142</v>
      </c>
      <c r="AU128" s="158" t="s">
        <v>79</v>
      </c>
      <c r="AV128" s="13" t="s">
        <v>79</v>
      </c>
      <c r="AW128" s="13" t="s">
        <v>31</v>
      </c>
      <c r="AX128" s="13" t="s">
        <v>70</v>
      </c>
      <c r="AY128" s="158" t="s">
        <v>132</v>
      </c>
    </row>
    <row r="129" spans="1:65" s="14" customFormat="1" ht="11.25" x14ac:dyDescent="0.2">
      <c r="B129" s="165"/>
      <c r="D129" s="157" t="s">
        <v>142</v>
      </c>
      <c r="E129" s="166" t="s">
        <v>3</v>
      </c>
      <c r="F129" s="167" t="s">
        <v>144</v>
      </c>
      <c r="H129" s="168">
        <v>0.2</v>
      </c>
      <c r="I129" s="169"/>
      <c r="L129" s="165"/>
      <c r="M129" s="170"/>
      <c r="N129" s="171"/>
      <c r="O129" s="171"/>
      <c r="P129" s="171"/>
      <c r="Q129" s="171"/>
      <c r="R129" s="171"/>
      <c r="S129" s="171"/>
      <c r="T129" s="172"/>
      <c r="AT129" s="166" t="s">
        <v>142</v>
      </c>
      <c r="AU129" s="166" t="s">
        <v>79</v>
      </c>
      <c r="AV129" s="14" t="s">
        <v>140</v>
      </c>
      <c r="AW129" s="14" t="s">
        <v>31</v>
      </c>
      <c r="AX129" s="14" t="s">
        <v>77</v>
      </c>
      <c r="AY129" s="166" t="s">
        <v>132</v>
      </c>
    </row>
    <row r="130" spans="1:65" s="2" customFormat="1" ht="37.9" customHeight="1" x14ac:dyDescent="0.2">
      <c r="A130" s="32"/>
      <c r="B130" s="142"/>
      <c r="C130" s="143" t="s">
        <v>9</v>
      </c>
      <c r="D130" s="143" t="s">
        <v>135</v>
      </c>
      <c r="E130" s="144" t="s">
        <v>409</v>
      </c>
      <c r="F130" s="145" t="s">
        <v>410</v>
      </c>
      <c r="G130" s="146" t="s">
        <v>158</v>
      </c>
      <c r="H130" s="147">
        <v>1</v>
      </c>
      <c r="I130" s="148"/>
      <c r="J130" s="149">
        <f>ROUND(I130*H130,2)</f>
        <v>0</v>
      </c>
      <c r="K130" s="145" t="s">
        <v>139</v>
      </c>
      <c r="L130" s="33"/>
      <c r="M130" s="150" t="s">
        <v>3</v>
      </c>
      <c r="N130" s="151" t="s">
        <v>41</v>
      </c>
      <c r="O130" s="53"/>
      <c r="P130" s="152">
        <f>O130*H130</f>
        <v>0</v>
      </c>
      <c r="Q130" s="152">
        <v>0</v>
      </c>
      <c r="R130" s="152">
        <f>Q130*H130</f>
        <v>0</v>
      </c>
      <c r="S130" s="152">
        <v>0</v>
      </c>
      <c r="T130" s="153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54" t="s">
        <v>140</v>
      </c>
      <c r="AT130" s="154" t="s">
        <v>135</v>
      </c>
      <c r="AU130" s="154" t="s">
        <v>79</v>
      </c>
      <c r="AY130" s="17" t="s">
        <v>132</v>
      </c>
      <c r="BE130" s="155">
        <f>IF(N130="základní",J130,0)</f>
        <v>0</v>
      </c>
      <c r="BF130" s="155">
        <f>IF(N130="snížená",J130,0)</f>
        <v>0</v>
      </c>
      <c r="BG130" s="155">
        <f>IF(N130="zákl. přenesená",J130,0)</f>
        <v>0</v>
      </c>
      <c r="BH130" s="155">
        <f>IF(N130="sníž. přenesená",J130,0)</f>
        <v>0</v>
      </c>
      <c r="BI130" s="155">
        <f>IF(N130="nulová",J130,0)</f>
        <v>0</v>
      </c>
      <c r="BJ130" s="17" t="s">
        <v>77</v>
      </c>
      <c r="BK130" s="155">
        <f>ROUND(I130*H130,2)</f>
        <v>0</v>
      </c>
      <c r="BL130" s="17" t="s">
        <v>140</v>
      </c>
      <c r="BM130" s="154" t="s">
        <v>411</v>
      </c>
    </row>
    <row r="131" spans="1:65" s="13" customFormat="1" ht="11.25" x14ac:dyDescent="0.2">
      <c r="B131" s="156"/>
      <c r="D131" s="157" t="s">
        <v>142</v>
      </c>
      <c r="E131" s="158" t="s">
        <v>3</v>
      </c>
      <c r="F131" s="159" t="s">
        <v>412</v>
      </c>
      <c r="H131" s="160">
        <v>1</v>
      </c>
      <c r="I131" s="161"/>
      <c r="L131" s="156"/>
      <c r="M131" s="162"/>
      <c r="N131" s="163"/>
      <c r="O131" s="163"/>
      <c r="P131" s="163"/>
      <c r="Q131" s="163"/>
      <c r="R131" s="163"/>
      <c r="S131" s="163"/>
      <c r="T131" s="164"/>
      <c r="AT131" s="158" t="s">
        <v>142</v>
      </c>
      <c r="AU131" s="158" t="s">
        <v>79</v>
      </c>
      <c r="AV131" s="13" t="s">
        <v>79</v>
      </c>
      <c r="AW131" s="13" t="s">
        <v>31</v>
      </c>
      <c r="AX131" s="13" t="s">
        <v>77</v>
      </c>
      <c r="AY131" s="158" t="s">
        <v>132</v>
      </c>
    </row>
    <row r="132" spans="1:65" s="2" customFormat="1" ht="16.5" customHeight="1" x14ac:dyDescent="0.2">
      <c r="A132" s="32"/>
      <c r="B132" s="142"/>
      <c r="C132" s="173" t="s">
        <v>226</v>
      </c>
      <c r="D132" s="173" t="s">
        <v>183</v>
      </c>
      <c r="E132" s="174" t="s">
        <v>413</v>
      </c>
      <c r="F132" s="175" t="s">
        <v>414</v>
      </c>
      <c r="G132" s="176" t="s">
        <v>158</v>
      </c>
      <c r="H132" s="177">
        <v>1</v>
      </c>
      <c r="I132" s="178"/>
      <c r="J132" s="179">
        <f>ROUND(I132*H132,2)</f>
        <v>0</v>
      </c>
      <c r="K132" s="175" t="s">
        <v>139</v>
      </c>
      <c r="L132" s="180"/>
      <c r="M132" s="181" t="s">
        <v>3</v>
      </c>
      <c r="N132" s="182" t="s">
        <v>41</v>
      </c>
      <c r="O132" s="53"/>
      <c r="P132" s="152">
        <f>O132*H132</f>
        <v>0</v>
      </c>
      <c r="Q132" s="152">
        <v>5.6000000000000001E-2</v>
      </c>
      <c r="R132" s="152">
        <f>Q132*H132</f>
        <v>5.6000000000000001E-2</v>
      </c>
      <c r="S132" s="152">
        <v>0</v>
      </c>
      <c r="T132" s="153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54" t="s">
        <v>182</v>
      </c>
      <c r="AT132" s="154" t="s">
        <v>183</v>
      </c>
      <c r="AU132" s="154" t="s">
        <v>79</v>
      </c>
      <c r="AY132" s="17" t="s">
        <v>132</v>
      </c>
      <c r="BE132" s="155">
        <f>IF(N132="základní",J132,0)</f>
        <v>0</v>
      </c>
      <c r="BF132" s="155">
        <f>IF(N132="snížená",J132,0)</f>
        <v>0</v>
      </c>
      <c r="BG132" s="155">
        <f>IF(N132="zákl. přenesená",J132,0)</f>
        <v>0</v>
      </c>
      <c r="BH132" s="155">
        <f>IF(N132="sníž. přenesená",J132,0)</f>
        <v>0</v>
      </c>
      <c r="BI132" s="155">
        <f>IF(N132="nulová",J132,0)</f>
        <v>0</v>
      </c>
      <c r="BJ132" s="17" t="s">
        <v>77</v>
      </c>
      <c r="BK132" s="155">
        <f>ROUND(I132*H132,2)</f>
        <v>0</v>
      </c>
      <c r="BL132" s="17" t="s">
        <v>140</v>
      </c>
      <c r="BM132" s="154" t="s">
        <v>415</v>
      </c>
    </row>
    <row r="133" spans="1:65" s="13" customFormat="1" ht="11.25" x14ac:dyDescent="0.2">
      <c r="B133" s="156"/>
      <c r="D133" s="157" t="s">
        <v>142</v>
      </c>
      <c r="E133" s="158" t="s">
        <v>3</v>
      </c>
      <c r="F133" s="159" t="s">
        <v>412</v>
      </c>
      <c r="H133" s="160">
        <v>1</v>
      </c>
      <c r="I133" s="161"/>
      <c r="L133" s="156"/>
      <c r="M133" s="186"/>
      <c r="N133" s="187"/>
      <c r="O133" s="187"/>
      <c r="P133" s="187"/>
      <c r="Q133" s="187"/>
      <c r="R133" s="187"/>
      <c r="S133" s="187"/>
      <c r="T133" s="188"/>
      <c r="AT133" s="158" t="s">
        <v>142</v>
      </c>
      <c r="AU133" s="158" t="s">
        <v>79</v>
      </c>
      <c r="AV133" s="13" t="s">
        <v>79</v>
      </c>
      <c r="AW133" s="13" t="s">
        <v>31</v>
      </c>
      <c r="AX133" s="13" t="s">
        <v>77</v>
      </c>
      <c r="AY133" s="158" t="s">
        <v>132</v>
      </c>
    </row>
    <row r="134" spans="1:65" s="2" customFormat="1" ht="6.95" customHeight="1" x14ac:dyDescent="0.2">
      <c r="A134" s="32"/>
      <c r="B134" s="42"/>
      <c r="C134" s="43"/>
      <c r="D134" s="43"/>
      <c r="E134" s="43"/>
      <c r="F134" s="43"/>
      <c r="G134" s="43"/>
      <c r="H134" s="43"/>
      <c r="I134" s="43"/>
      <c r="J134" s="43"/>
      <c r="K134" s="43"/>
      <c r="L134" s="33"/>
      <c r="M134" s="32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</sheetData>
  <autoFilter ref="C86:K133" xr:uid="{00000000-0009-0000-0000-000003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36"/>
  <sheetViews>
    <sheetView showGridLines="0" workbookViewId="0">
      <selection activeCell="I111" sqref="I111"/>
    </sheetView>
  </sheetViews>
  <sheetFormatPr defaultRowHeight="12.7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317" t="s">
        <v>6</v>
      </c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7" t="s">
        <v>93</v>
      </c>
    </row>
    <row r="3" spans="1:46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 x14ac:dyDescent="0.2">
      <c r="B4" s="20"/>
      <c r="D4" s="21" t="s">
        <v>106</v>
      </c>
      <c r="L4" s="20"/>
      <c r="M4" s="93" t="s">
        <v>11</v>
      </c>
      <c r="AT4" s="17" t="s">
        <v>4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27" t="s">
        <v>17</v>
      </c>
      <c r="L6" s="20"/>
    </row>
    <row r="7" spans="1:46" s="1" customFormat="1" ht="16.5" customHeight="1" x14ac:dyDescent="0.2">
      <c r="B7" s="20"/>
      <c r="E7" s="318" t="str">
        <f>'Rekapitulace stavby'!K6</f>
        <v>Oprava kolejí v žst. Rohatec</v>
      </c>
      <c r="F7" s="319"/>
      <c r="G7" s="319"/>
      <c r="H7" s="319"/>
      <c r="L7" s="20"/>
    </row>
    <row r="8" spans="1:46" s="1" customFormat="1" ht="12" customHeight="1" x14ac:dyDescent="0.2">
      <c r="B8" s="20"/>
      <c r="D8" s="27" t="s">
        <v>107</v>
      </c>
      <c r="L8" s="20"/>
    </row>
    <row r="9" spans="1:46" s="2" customFormat="1" ht="16.5" customHeight="1" x14ac:dyDescent="0.2">
      <c r="A9" s="32"/>
      <c r="B9" s="33"/>
      <c r="C9" s="32"/>
      <c r="D9" s="32"/>
      <c r="E9" s="318" t="s">
        <v>108</v>
      </c>
      <c r="F9" s="320"/>
      <c r="G9" s="320"/>
      <c r="H9" s="320"/>
      <c r="I9" s="32"/>
      <c r="J9" s="32"/>
      <c r="K9" s="32"/>
      <c r="L9" s="94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3"/>
      <c r="C10" s="32"/>
      <c r="D10" s="27" t="s">
        <v>109</v>
      </c>
      <c r="E10" s="32"/>
      <c r="F10" s="32"/>
      <c r="G10" s="32"/>
      <c r="H10" s="32"/>
      <c r="I10" s="32"/>
      <c r="J10" s="32"/>
      <c r="K10" s="32"/>
      <c r="L10" s="94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 x14ac:dyDescent="0.2">
      <c r="A11" s="32"/>
      <c r="B11" s="33"/>
      <c r="C11" s="32"/>
      <c r="D11" s="32"/>
      <c r="E11" s="276" t="s">
        <v>416</v>
      </c>
      <c r="F11" s="320"/>
      <c r="G11" s="320"/>
      <c r="H11" s="320"/>
      <c r="I11" s="32"/>
      <c r="J11" s="32"/>
      <c r="K11" s="32"/>
      <c r="L11" s="94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 x14ac:dyDescent="0.2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94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 x14ac:dyDescent="0.2">
      <c r="A13" s="32"/>
      <c r="B13" s="33"/>
      <c r="C13" s="32"/>
      <c r="D13" s="27" t="s">
        <v>19</v>
      </c>
      <c r="E13" s="32"/>
      <c r="F13" s="25" t="s">
        <v>3</v>
      </c>
      <c r="G13" s="32"/>
      <c r="H13" s="32"/>
      <c r="I13" s="27" t="s">
        <v>20</v>
      </c>
      <c r="J13" s="25" t="s">
        <v>3</v>
      </c>
      <c r="K13" s="32"/>
      <c r="L13" s="94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21</v>
      </c>
      <c r="E14" s="32"/>
      <c r="F14" s="25" t="s">
        <v>22</v>
      </c>
      <c r="G14" s="32"/>
      <c r="H14" s="32"/>
      <c r="I14" s="27" t="s">
        <v>23</v>
      </c>
      <c r="J14" s="50">
        <f>'Rekapitulace stavby'!AN8</f>
        <v>45072</v>
      </c>
      <c r="K14" s="32"/>
      <c r="L14" s="94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 x14ac:dyDescent="0.2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94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 x14ac:dyDescent="0.2">
      <c r="A16" s="32"/>
      <c r="B16" s="33"/>
      <c r="C16" s="32"/>
      <c r="D16" s="27" t="s">
        <v>24</v>
      </c>
      <c r="E16" s="32"/>
      <c r="F16" s="32"/>
      <c r="G16" s="32"/>
      <c r="H16" s="32"/>
      <c r="I16" s="27" t="s">
        <v>25</v>
      </c>
      <c r="J16" s="25" t="str">
        <f>IF('Rekapitulace stavby'!AN10="","",'Rekapitulace stavby'!AN10)</f>
        <v/>
      </c>
      <c r="K16" s="32"/>
      <c r="L16" s="94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 x14ac:dyDescent="0.2">
      <c r="A17" s="32"/>
      <c r="B17" s="33"/>
      <c r="C17" s="32"/>
      <c r="D17" s="32"/>
      <c r="E17" s="25" t="str">
        <f>IF('Rekapitulace stavby'!E11="","",'Rekapitulace stavby'!E11)</f>
        <v xml:space="preserve"> </v>
      </c>
      <c r="F17" s="32"/>
      <c r="G17" s="32"/>
      <c r="H17" s="32"/>
      <c r="I17" s="27" t="s">
        <v>27</v>
      </c>
      <c r="J17" s="25" t="str">
        <f>IF('Rekapitulace stavby'!AN11="","",'Rekapitulace stavby'!AN11)</f>
        <v/>
      </c>
      <c r="K17" s="32"/>
      <c r="L17" s="94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 x14ac:dyDescent="0.2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94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 x14ac:dyDescent="0.2">
      <c r="A19" s="32"/>
      <c r="B19" s="33"/>
      <c r="C19" s="32"/>
      <c r="D19" s="27" t="s">
        <v>28</v>
      </c>
      <c r="E19" s="32"/>
      <c r="F19" s="32"/>
      <c r="G19" s="32"/>
      <c r="H19" s="32"/>
      <c r="I19" s="27" t="s">
        <v>25</v>
      </c>
      <c r="J19" s="28" t="str">
        <f>'Rekapitulace stavby'!AN13</f>
        <v>Vyplň údaj</v>
      </c>
      <c r="K19" s="32"/>
      <c r="L19" s="94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 x14ac:dyDescent="0.2">
      <c r="A20" s="32"/>
      <c r="B20" s="33"/>
      <c r="C20" s="32"/>
      <c r="D20" s="32"/>
      <c r="E20" s="321" t="str">
        <f>'Rekapitulace stavby'!E14</f>
        <v>Vyplň údaj</v>
      </c>
      <c r="F20" s="301"/>
      <c r="G20" s="301"/>
      <c r="H20" s="301"/>
      <c r="I20" s="27" t="s">
        <v>27</v>
      </c>
      <c r="J20" s="28" t="str">
        <f>'Rekapitulace stavby'!AN14</f>
        <v>Vyplň údaj</v>
      </c>
      <c r="K20" s="32"/>
      <c r="L20" s="94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 x14ac:dyDescent="0.2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94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 x14ac:dyDescent="0.2">
      <c r="A22" s="32"/>
      <c r="B22" s="33"/>
      <c r="C22" s="32"/>
      <c r="D22" s="27" t="s">
        <v>30</v>
      </c>
      <c r="E22" s="32"/>
      <c r="F22" s="32"/>
      <c r="G22" s="32"/>
      <c r="H22" s="32"/>
      <c r="I22" s="27" t="s">
        <v>25</v>
      </c>
      <c r="J22" s="25" t="str">
        <f>IF('Rekapitulace stavby'!AN16="","",'Rekapitulace stavby'!AN16)</f>
        <v/>
      </c>
      <c r="K22" s="32"/>
      <c r="L22" s="94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 x14ac:dyDescent="0.2">
      <c r="A23" s="32"/>
      <c r="B23" s="33"/>
      <c r="C23" s="32"/>
      <c r="D23" s="32"/>
      <c r="E23" s="25" t="str">
        <f>IF('Rekapitulace stavby'!E17="","",'Rekapitulace stavby'!E17)</f>
        <v xml:space="preserve"> </v>
      </c>
      <c r="F23" s="32"/>
      <c r="G23" s="32"/>
      <c r="H23" s="32"/>
      <c r="I23" s="27" t="s">
        <v>27</v>
      </c>
      <c r="J23" s="25" t="str">
        <f>IF('Rekapitulace stavby'!AN17="","",'Rekapitulace stavby'!AN17)</f>
        <v/>
      </c>
      <c r="K23" s="32"/>
      <c r="L23" s="94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 x14ac:dyDescent="0.2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94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 x14ac:dyDescent="0.2">
      <c r="A25" s="32"/>
      <c r="B25" s="33"/>
      <c r="C25" s="32"/>
      <c r="D25" s="27" t="s">
        <v>32</v>
      </c>
      <c r="E25" s="32"/>
      <c r="F25" s="32"/>
      <c r="G25" s="32"/>
      <c r="H25" s="32"/>
      <c r="I25" s="27" t="s">
        <v>25</v>
      </c>
      <c r="J25" s="25" t="s">
        <v>3</v>
      </c>
      <c r="K25" s="32"/>
      <c r="L25" s="94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 x14ac:dyDescent="0.2">
      <c r="A26" s="32"/>
      <c r="B26" s="33"/>
      <c r="C26" s="32"/>
      <c r="D26" s="32"/>
      <c r="E26" s="25" t="s">
        <v>33</v>
      </c>
      <c r="F26" s="32"/>
      <c r="G26" s="32"/>
      <c r="H26" s="32"/>
      <c r="I26" s="27" t="s">
        <v>27</v>
      </c>
      <c r="J26" s="25" t="s">
        <v>3</v>
      </c>
      <c r="K26" s="32"/>
      <c r="L26" s="94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94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 x14ac:dyDescent="0.2">
      <c r="A28" s="32"/>
      <c r="B28" s="33"/>
      <c r="C28" s="32"/>
      <c r="D28" s="27" t="s">
        <v>34</v>
      </c>
      <c r="E28" s="32"/>
      <c r="F28" s="32"/>
      <c r="G28" s="32"/>
      <c r="H28" s="32"/>
      <c r="I28" s="32"/>
      <c r="J28" s="32"/>
      <c r="K28" s="32"/>
      <c r="L28" s="94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 x14ac:dyDescent="0.2">
      <c r="A29" s="95"/>
      <c r="B29" s="96"/>
      <c r="C29" s="95"/>
      <c r="D29" s="95"/>
      <c r="E29" s="306" t="s">
        <v>3</v>
      </c>
      <c r="F29" s="306"/>
      <c r="G29" s="306"/>
      <c r="H29" s="306"/>
      <c r="I29" s="95"/>
      <c r="J29" s="95"/>
      <c r="K29" s="95"/>
      <c r="L29" s="97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2" customFormat="1" ht="6.95" customHeight="1" x14ac:dyDescent="0.2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94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 x14ac:dyDescent="0.2">
      <c r="A31" s="32"/>
      <c r="B31" s="33"/>
      <c r="C31" s="32"/>
      <c r="D31" s="61"/>
      <c r="E31" s="61"/>
      <c r="F31" s="61"/>
      <c r="G31" s="61"/>
      <c r="H31" s="61"/>
      <c r="I31" s="61"/>
      <c r="J31" s="61"/>
      <c r="K31" s="61"/>
      <c r="L31" s="94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 x14ac:dyDescent="0.2">
      <c r="A32" s="32"/>
      <c r="B32" s="33"/>
      <c r="C32" s="32"/>
      <c r="D32" s="98" t="s">
        <v>36</v>
      </c>
      <c r="E32" s="32"/>
      <c r="F32" s="32"/>
      <c r="G32" s="32"/>
      <c r="H32" s="32"/>
      <c r="I32" s="32"/>
      <c r="J32" s="66">
        <f>ROUND(J87, 2)</f>
        <v>2310890</v>
      </c>
      <c r="K32" s="32"/>
      <c r="L32" s="94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 x14ac:dyDescent="0.2">
      <c r="A33" s="32"/>
      <c r="B33" s="33"/>
      <c r="C33" s="32"/>
      <c r="D33" s="61"/>
      <c r="E33" s="61"/>
      <c r="F33" s="61"/>
      <c r="G33" s="61"/>
      <c r="H33" s="61"/>
      <c r="I33" s="61"/>
      <c r="J33" s="61"/>
      <c r="K33" s="61"/>
      <c r="L33" s="94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 x14ac:dyDescent="0.2">
      <c r="A34" s="32"/>
      <c r="B34" s="33"/>
      <c r="C34" s="32"/>
      <c r="D34" s="32"/>
      <c r="E34" s="32"/>
      <c r="F34" s="36" t="s">
        <v>38</v>
      </c>
      <c r="G34" s="32"/>
      <c r="H34" s="32"/>
      <c r="I34" s="36" t="s">
        <v>37</v>
      </c>
      <c r="J34" s="36" t="s">
        <v>39</v>
      </c>
      <c r="K34" s="32"/>
      <c r="L34" s="94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 x14ac:dyDescent="0.2">
      <c r="A35" s="32"/>
      <c r="B35" s="33"/>
      <c r="C35" s="32"/>
      <c r="D35" s="99" t="s">
        <v>40</v>
      </c>
      <c r="E35" s="27" t="s">
        <v>41</v>
      </c>
      <c r="F35" s="100">
        <f>ROUND((SUM(BE87:BE135)),  2)</f>
        <v>2310890</v>
      </c>
      <c r="G35" s="32"/>
      <c r="H35" s="32"/>
      <c r="I35" s="101">
        <v>0.21</v>
      </c>
      <c r="J35" s="100">
        <f>ROUND(((SUM(BE87:BE135))*I35),  2)</f>
        <v>485286.9</v>
      </c>
      <c r="K35" s="32"/>
      <c r="L35" s="94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 x14ac:dyDescent="0.2">
      <c r="A36" s="32"/>
      <c r="B36" s="33"/>
      <c r="C36" s="32"/>
      <c r="D36" s="32"/>
      <c r="E36" s="27" t="s">
        <v>42</v>
      </c>
      <c r="F36" s="100">
        <f>ROUND((SUM(BF87:BF135)),  2)</f>
        <v>0</v>
      </c>
      <c r="G36" s="32"/>
      <c r="H36" s="32"/>
      <c r="I36" s="101">
        <v>0.15</v>
      </c>
      <c r="J36" s="100">
        <f>ROUND(((SUM(BF87:BF135))*I36),  2)</f>
        <v>0</v>
      </c>
      <c r="K36" s="32"/>
      <c r="L36" s="94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 x14ac:dyDescent="0.2">
      <c r="A37" s="32"/>
      <c r="B37" s="33"/>
      <c r="C37" s="32"/>
      <c r="D37" s="32"/>
      <c r="E37" s="27" t="s">
        <v>43</v>
      </c>
      <c r="F37" s="100">
        <f>ROUND((SUM(BG87:BG135)),  2)</f>
        <v>0</v>
      </c>
      <c r="G37" s="32"/>
      <c r="H37" s="32"/>
      <c r="I37" s="101">
        <v>0.21</v>
      </c>
      <c r="J37" s="100">
        <f>0</f>
        <v>0</v>
      </c>
      <c r="K37" s="32"/>
      <c r="L37" s="94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 x14ac:dyDescent="0.2">
      <c r="A38" s="32"/>
      <c r="B38" s="33"/>
      <c r="C38" s="32"/>
      <c r="D38" s="32"/>
      <c r="E38" s="27" t="s">
        <v>44</v>
      </c>
      <c r="F38" s="100">
        <f>ROUND((SUM(BH87:BH135)),  2)</f>
        <v>0</v>
      </c>
      <c r="G38" s="32"/>
      <c r="H38" s="32"/>
      <c r="I38" s="101">
        <v>0.15</v>
      </c>
      <c r="J38" s="100">
        <f>0</f>
        <v>0</v>
      </c>
      <c r="K38" s="32"/>
      <c r="L38" s="94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 x14ac:dyDescent="0.2">
      <c r="A39" s="32"/>
      <c r="B39" s="33"/>
      <c r="C39" s="32"/>
      <c r="D39" s="32"/>
      <c r="E39" s="27" t="s">
        <v>45</v>
      </c>
      <c r="F39" s="100">
        <f>ROUND((SUM(BI87:BI135)),  2)</f>
        <v>0</v>
      </c>
      <c r="G39" s="32"/>
      <c r="H39" s="32"/>
      <c r="I39" s="101">
        <v>0</v>
      </c>
      <c r="J39" s="100">
        <f>0</f>
        <v>0</v>
      </c>
      <c r="K39" s="32"/>
      <c r="L39" s="94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94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 x14ac:dyDescent="0.2">
      <c r="A41" s="32"/>
      <c r="B41" s="33"/>
      <c r="C41" s="102"/>
      <c r="D41" s="103" t="s">
        <v>46</v>
      </c>
      <c r="E41" s="55"/>
      <c r="F41" s="55"/>
      <c r="G41" s="104" t="s">
        <v>47</v>
      </c>
      <c r="H41" s="105" t="s">
        <v>48</v>
      </c>
      <c r="I41" s="55"/>
      <c r="J41" s="106">
        <f>SUM(J32:J39)</f>
        <v>2796176.9</v>
      </c>
      <c r="K41" s="107"/>
      <c r="L41" s="94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 x14ac:dyDescent="0.2">
      <c r="A42" s="32"/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94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 x14ac:dyDescent="0.2">
      <c r="A46" s="32"/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94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 x14ac:dyDescent="0.2">
      <c r="A47" s="32"/>
      <c r="B47" s="33"/>
      <c r="C47" s="21" t="s">
        <v>111</v>
      </c>
      <c r="D47" s="32"/>
      <c r="E47" s="32"/>
      <c r="F47" s="32"/>
      <c r="G47" s="32"/>
      <c r="H47" s="32"/>
      <c r="I47" s="32"/>
      <c r="J47" s="32"/>
      <c r="K47" s="32"/>
      <c r="L47" s="94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 x14ac:dyDescent="0.2">
      <c r="A48" s="32"/>
      <c r="B48" s="33"/>
      <c r="C48" s="32"/>
      <c r="D48" s="32"/>
      <c r="E48" s="32"/>
      <c r="F48" s="32"/>
      <c r="G48" s="32"/>
      <c r="H48" s="32"/>
      <c r="I48" s="32"/>
      <c r="J48" s="32"/>
      <c r="K48" s="32"/>
      <c r="L48" s="94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 x14ac:dyDescent="0.2">
      <c r="A49" s="32"/>
      <c r="B49" s="33"/>
      <c r="C49" s="27" t="s">
        <v>17</v>
      </c>
      <c r="D49" s="32"/>
      <c r="E49" s="32"/>
      <c r="F49" s="32"/>
      <c r="G49" s="32"/>
      <c r="H49" s="32"/>
      <c r="I49" s="32"/>
      <c r="J49" s="32"/>
      <c r="K49" s="32"/>
      <c r="L49" s="94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 x14ac:dyDescent="0.2">
      <c r="A50" s="32"/>
      <c r="B50" s="33"/>
      <c r="C50" s="32"/>
      <c r="D50" s="32"/>
      <c r="E50" s="318" t="str">
        <f>E7</f>
        <v>Oprava kolejí v žst. Rohatec</v>
      </c>
      <c r="F50" s="319"/>
      <c r="G50" s="319"/>
      <c r="H50" s="319"/>
      <c r="I50" s="32"/>
      <c r="J50" s="32"/>
      <c r="K50" s="32"/>
      <c r="L50" s="94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 x14ac:dyDescent="0.2">
      <c r="B51" s="20"/>
      <c r="C51" s="27" t="s">
        <v>107</v>
      </c>
      <c r="L51" s="20"/>
    </row>
    <row r="52" spans="1:47" s="2" customFormat="1" ht="16.5" customHeight="1" x14ac:dyDescent="0.2">
      <c r="A52" s="32"/>
      <c r="B52" s="33"/>
      <c r="C52" s="32"/>
      <c r="D52" s="32"/>
      <c r="E52" s="318" t="s">
        <v>108</v>
      </c>
      <c r="F52" s="320"/>
      <c r="G52" s="320"/>
      <c r="H52" s="320"/>
      <c r="I52" s="32"/>
      <c r="J52" s="32"/>
      <c r="K52" s="32"/>
      <c r="L52" s="94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 x14ac:dyDescent="0.2">
      <c r="A53" s="32"/>
      <c r="B53" s="33"/>
      <c r="C53" s="27" t="s">
        <v>109</v>
      </c>
      <c r="D53" s="32"/>
      <c r="E53" s="32"/>
      <c r="F53" s="32"/>
      <c r="G53" s="32"/>
      <c r="H53" s="32"/>
      <c r="I53" s="32"/>
      <c r="J53" s="32"/>
      <c r="K53" s="32"/>
      <c r="L53" s="94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 x14ac:dyDescent="0.2">
      <c r="A54" s="32"/>
      <c r="B54" s="33"/>
      <c r="C54" s="32"/>
      <c r="D54" s="32"/>
      <c r="E54" s="276" t="str">
        <f>E11</f>
        <v>01.4 - Oprava výhybky č.21</v>
      </c>
      <c r="F54" s="320"/>
      <c r="G54" s="320"/>
      <c r="H54" s="320"/>
      <c r="I54" s="32"/>
      <c r="J54" s="32"/>
      <c r="K54" s="32"/>
      <c r="L54" s="94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 x14ac:dyDescent="0.2">
      <c r="A55" s="32"/>
      <c r="B55" s="33"/>
      <c r="C55" s="32"/>
      <c r="D55" s="32"/>
      <c r="E55" s="32"/>
      <c r="F55" s="32"/>
      <c r="G55" s="32"/>
      <c r="H55" s="32"/>
      <c r="I55" s="32"/>
      <c r="J55" s="32"/>
      <c r="K55" s="32"/>
      <c r="L55" s="94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 x14ac:dyDescent="0.2">
      <c r="A56" s="32"/>
      <c r="B56" s="33"/>
      <c r="C56" s="27" t="s">
        <v>21</v>
      </c>
      <c r="D56" s="32"/>
      <c r="E56" s="32"/>
      <c r="F56" s="25" t="str">
        <f>F14</f>
        <v>ŽST Rohatec</v>
      </c>
      <c r="G56" s="32"/>
      <c r="H56" s="32"/>
      <c r="I56" s="27" t="s">
        <v>23</v>
      </c>
      <c r="J56" s="50">
        <f>IF(J14="","",J14)</f>
        <v>45072</v>
      </c>
      <c r="K56" s="32"/>
      <c r="L56" s="94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6.95" customHeight="1" x14ac:dyDescent="0.2">
      <c r="A57" s="32"/>
      <c r="B57" s="33"/>
      <c r="C57" s="32"/>
      <c r="D57" s="32"/>
      <c r="E57" s="32"/>
      <c r="F57" s="32"/>
      <c r="G57" s="32"/>
      <c r="H57" s="32"/>
      <c r="I57" s="32"/>
      <c r="J57" s="32"/>
      <c r="K57" s="32"/>
      <c r="L57" s="94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5.2" customHeight="1" x14ac:dyDescent="0.2">
      <c r="A58" s="32"/>
      <c r="B58" s="33"/>
      <c r="C58" s="27" t="s">
        <v>24</v>
      </c>
      <c r="D58" s="32"/>
      <c r="E58" s="32"/>
      <c r="F58" s="25" t="str">
        <f>E17</f>
        <v xml:space="preserve"> </v>
      </c>
      <c r="G58" s="32"/>
      <c r="H58" s="32"/>
      <c r="I58" s="27" t="s">
        <v>30</v>
      </c>
      <c r="J58" s="30" t="str">
        <f>E23</f>
        <v xml:space="preserve"> </v>
      </c>
      <c r="K58" s="32"/>
      <c r="L58" s="94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15.2" customHeight="1" x14ac:dyDescent="0.2">
      <c r="A59" s="32"/>
      <c r="B59" s="33"/>
      <c r="C59" s="27" t="s">
        <v>28</v>
      </c>
      <c r="D59" s="32"/>
      <c r="E59" s="32"/>
      <c r="F59" s="25" t="str">
        <f>IF(E20="","",E20)</f>
        <v>Vyplň údaj</v>
      </c>
      <c r="G59" s="32"/>
      <c r="H59" s="32"/>
      <c r="I59" s="27" t="s">
        <v>32</v>
      </c>
      <c r="J59" s="30" t="str">
        <f>E26</f>
        <v>Ondřej Bozek</v>
      </c>
      <c r="K59" s="32"/>
      <c r="L59" s="94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 x14ac:dyDescent="0.2">
      <c r="A60" s="32"/>
      <c r="B60" s="33"/>
      <c r="C60" s="32"/>
      <c r="D60" s="32"/>
      <c r="E60" s="32"/>
      <c r="F60" s="32"/>
      <c r="G60" s="32"/>
      <c r="H60" s="32"/>
      <c r="I60" s="32"/>
      <c r="J60" s="32"/>
      <c r="K60" s="32"/>
      <c r="L60" s="94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 x14ac:dyDescent="0.2">
      <c r="A61" s="32"/>
      <c r="B61" s="33"/>
      <c r="C61" s="108" t="s">
        <v>112</v>
      </c>
      <c r="D61" s="102"/>
      <c r="E61" s="102"/>
      <c r="F61" s="102"/>
      <c r="G61" s="102"/>
      <c r="H61" s="102"/>
      <c r="I61" s="102"/>
      <c r="J61" s="109" t="s">
        <v>113</v>
      </c>
      <c r="K61" s="102"/>
      <c r="L61" s="94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35" customHeight="1" x14ac:dyDescent="0.2">
      <c r="A62" s="32"/>
      <c r="B62" s="33"/>
      <c r="C62" s="32"/>
      <c r="D62" s="32"/>
      <c r="E62" s="32"/>
      <c r="F62" s="32"/>
      <c r="G62" s="32"/>
      <c r="H62" s="32"/>
      <c r="I62" s="32"/>
      <c r="J62" s="32"/>
      <c r="K62" s="32"/>
      <c r="L62" s="94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 x14ac:dyDescent="0.2">
      <c r="A63" s="32"/>
      <c r="B63" s="33"/>
      <c r="C63" s="110" t="s">
        <v>68</v>
      </c>
      <c r="D63" s="32"/>
      <c r="E63" s="32"/>
      <c r="F63" s="32"/>
      <c r="G63" s="32"/>
      <c r="H63" s="32"/>
      <c r="I63" s="32"/>
      <c r="J63" s="66">
        <f>J87</f>
        <v>2310890</v>
      </c>
      <c r="K63" s="32"/>
      <c r="L63" s="94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7" t="s">
        <v>114</v>
      </c>
    </row>
    <row r="64" spans="1:47" s="9" customFormat="1" ht="24.95" customHeight="1" x14ac:dyDescent="0.2">
      <c r="B64" s="111"/>
      <c r="D64" s="112" t="s">
        <v>115</v>
      </c>
      <c r="E64" s="113"/>
      <c r="F64" s="113"/>
      <c r="G64" s="113"/>
      <c r="H64" s="113"/>
      <c r="I64" s="113"/>
      <c r="J64" s="114">
        <f>J88</f>
        <v>2310890</v>
      </c>
      <c r="L64" s="111"/>
    </row>
    <row r="65" spans="1:31" s="10" customFormat="1" ht="19.899999999999999" customHeight="1" x14ac:dyDescent="0.2">
      <c r="B65" s="115"/>
      <c r="D65" s="116" t="s">
        <v>116</v>
      </c>
      <c r="E65" s="117"/>
      <c r="F65" s="117"/>
      <c r="G65" s="117"/>
      <c r="H65" s="117"/>
      <c r="I65" s="117"/>
      <c r="J65" s="118">
        <f>J89</f>
        <v>2310890</v>
      </c>
      <c r="L65" s="115"/>
    </row>
    <row r="66" spans="1:31" s="2" customFormat="1" ht="21.75" customHeight="1" x14ac:dyDescent="0.2">
      <c r="A66" s="32"/>
      <c r="B66" s="33"/>
      <c r="C66" s="32"/>
      <c r="D66" s="32"/>
      <c r="E66" s="32"/>
      <c r="F66" s="32"/>
      <c r="G66" s="32"/>
      <c r="H66" s="32"/>
      <c r="I66" s="32"/>
      <c r="J66" s="32"/>
      <c r="K66" s="32"/>
      <c r="L66" s="94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31" s="2" customFormat="1" ht="6.95" customHeight="1" x14ac:dyDescent="0.2">
      <c r="A67" s="32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94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71" spans="1:31" s="2" customFormat="1" ht="6.95" customHeight="1" x14ac:dyDescent="0.2">
      <c r="A71" s="32"/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94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24.95" customHeight="1" x14ac:dyDescent="0.2">
      <c r="A72" s="32"/>
      <c r="B72" s="33"/>
      <c r="C72" s="21" t="s">
        <v>117</v>
      </c>
      <c r="D72" s="32"/>
      <c r="E72" s="32"/>
      <c r="F72" s="32"/>
      <c r="G72" s="32"/>
      <c r="H72" s="32"/>
      <c r="I72" s="32"/>
      <c r="J72" s="32"/>
      <c r="K72" s="32"/>
      <c r="L72" s="94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6.95" customHeight="1" x14ac:dyDescent="0.2">
      <c r="A73" s="32"/>
      <c r="B73" s="33"/>
      <c r="C73" s="32"/>
      <c r="D73" s="32"/>
      <c r="E73" s="32"/>
      <c r="F73" s="32"/>
      <c r="G73" s="32"/>
      <c r="H73" s="32"/>
      <c r="I73" s="32"/>
      <c r="J73" s="32"/>
      <c r="K73" s="32"/>
      <c r="L73" s="94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2" customHeight="1" x14ac:dyDescent="0.2">
      <c r="A74" s="32"/>
      <c r="B74" s="33"/>
      <c r="C74" s="27" t="s">
        <v>17</v>
      </c>
      <c r="D74" s="32"/>
      <c r="E74" s="32"/>
      <c r="F74" s="32"/>
      <c r="G74" s="32"/>
      <c r="H74" s="32"/>
      <c r="I74" s="32"/>
      <c r="J74" s="32"/>
      <c r="K74" s="32"/>
      <c r="L74" s="94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6.5" customHeight="1" x14ac:dyDescent="0.2">
      <c r="A75" s="32"/>
      <c r="B75" s="33"/>
      <c r="C75" s="32"/>
      <c r="D75" s="32"/>
      <c r="E75" s="318" t="str">
        <f>E7</f>
        <v>Oprava kolejí v žst. Rohatec</v>
      </c>
      <c r="F75" s="319"/>
      <c r="G75" s="319"/>
      <c r="H75" s="319"/>
      <c r="I75" s="32"/>
      <c r="J75" s="32"/>
      <c r="K75" s="32"/>
      <c r="L75" s="94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1" customFormat="1" ht="12" customHeight="1" x14ac:dyDescent="0.2">
      <c r="B76" s="20"/>
      <c r="C76" s="27" t="s">
        <v>107</v>
      </c>
      <c r="L76" s="20"/>
    </row>
    <row r="77" spans="1:31" s="2" customFormat="1" ht="16.5" customHeight="1" x14ac:dyDescent="0.2">
      <c r="A77" s="32"/>
      <c r="B77" s="33"/>
      <c r="C77" s="32"/>
      <c r="D77" s="32"/>
      <c r="E77" s="318" t="s">
        <v>108</v>
      </c>
      <c r="F77" s="320"/>
      <c r="G77" s="320"/>
      <c r="H77" s="320"/>
      <c r="I77" s="32"/>
      <c r="J77" s="32"/>
      <c r="K77" s="32"/>
      <c r="L77" s="94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2" customHeight="1" x14ac:dyDescent="0.2">
      <c r="A78" s="32"/>
      <c r="B78" s="33"/>
      <c r="C78" s="27" t="s">
        <v>109</v>
      </c>
      <c r="D78" s="32"/>
      <c r="E78" s="32"/>
      <c r="F78" s="32"/>
      <c r="G78" s="32"/>
      <c r="H78" s="32"/>
      <c r="I78" s="32"/>
      <c r="J78" s="32"/>
      <c r="K78" s="32"/>
      <c r="L78" s="94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6.5" customHeight="1" x14ac:dyDescent="0.2">
      <c r="A79" s="32"/>
      <c r="B79" s="33"/>
      <c r="C79" s="32"/>
      <c r="D79" s="32"/>
      <c r="E79" s="276" t="str">
        <f>E11</f>
        <v>01.4 - Oprava výhybky č.21</v>
      </c>
      <c r="F79" s="320"/>
      <c r="G79" s="320"/>
      <c r="H79" s="320"/>
      <c r="I79" s="32"/>
      <c r="J79" s="32"/>
      <c r="K79" s="32"/>
      <c r="L79" s="94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6.95" customHeight="1" x14ac:dyDescent="0.2">
      <c r="A80" s="32"/>
      <c r="B80" s="33"/>
      <c r="C80" s="32"/>
      <c r="D80" s="32"/>
      <c r="E80" s="32"/>
      <c r="F80" s="32"/>
      <c r="G80" s="32"/>
      <c r="H80" s="32"/>
      <c r="I80" s="32"/>
      <c r="J80" s="32"/>
      <c r="K80" s="32"/>
      <c r="L80" s="94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2" customHeight="1" x14ac:dyDescent="0.2">
      <c r="A81" s="32"/>
      <c r="B81" s="33"/>
      <c r="C81" s="27" t="s">
        <v>21</v>
      </c>
      <c r="D81" s="32"/>
      <c r="E81" s="32"/>
      <c r="F81" s="25" t="str">
        <f>F14</f>
        <v>ŽST Rohatec</v>
      </c>
      <c r="G81" s="32"/>
      <c r="H81" s="32"/>
      <c r="I81" s="27" t="s">
        <v>23</v>
      </c>
      <c r="J81" s="50">
        <f>IF(J14="","",J14)</f>
        <v>45072</v>
      </c>
      <c r="K81" s="32"/>
      <c r="L81" s="94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6.95" customHeight="1" x14ac:dyDescent="0.2">
      <c r="A82" s="32"/>
      <c r="B82" s="33"/>
      <c r="C82" s="32"/>
      <c r="D82" s="32"/>
      <c r="E82" s="32"/>
      <c r="F82" s="32"/>
      <c r="G82" s="32"/>
      <c r="H82" s="32"/>
      <c r="I82" s="32"/>
      <c r="J82" s="32"/>
      <c r="K82" s="32"/>
      <c r="L82" s="94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5.2" customHeight="1" x14ac:dyDescent="0.2">
      <c r="A83" s="32"/>
      <c r="B83" s="33"/>
      <c r="C83" s="27" t="s">
        <v>24</v>
      </c>
      <c r="D83" s="32"/>
      <c r="E83" s="32"/>
      <c r="F83" s="25" t="str">
        <f>E17</f>
        <v xml:space="preserve"> </v>
      </c>
      <c r="G83" s="32"/>
      <c r="H83" s="32"/>
      <c r="I83" s="27" t="s">
        <v>30</v>
      </c>
      <c r="J83" s="30" t="str">
        <f>E23</f>
        <v xml:space="preserve"> </v>
      </c>
      <c r="K83" s="32"/>
      <c r="L83" s="94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5.2" customHeight="1" x14ac:dyDescent="0.2">
      <c r="A84" s="32"/>
      <c r="B84" s="33"/>
      <c r="C84" s="27" t="s">
        <v>28</v>
      </c>
      <c r="D84" s="32"/>
      <c r="E84" s="32"/>
      <c r="F84" s="25" t="str">
        <f>IF(E20="","",E20)</f>
        <v>Vyplň údaj</v>
      </c>
      <c r="G84" s="32"/>
      <c r="H84" s="32"/>
      <c r="I84" s="27" t="s">
        <v>32</v>
      </c>
      <c r="J84" s="30" t="str">
        <f>E26</f>
        <v>Ondřej Bozek</v>
      </c>
      <c r="K84" s="32"/>
      <c r="L84" s="94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10.35" customHeight="1" x14ac:dyDescent="0.2">
      <c r="A85" s="32"/>
      <c r="B85" s="33"/>
      <c r="C85" s="32"/>
      <c r="D85" s="32"/>
      <c r="E85" s="32"/>
      <c r="F85" s="32"/>
      <c r="G85" s="32"/>
      <c r="H85" s="32"/>
      <c r="I85" s="32"/>
      <c r="J85" s="32"/>
      <c r="K85" s="32"/>
      <c r="L85" s="94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11" customFormat="1" ht="29.25" customHeight="1" x14ac:dyDescent="0.2">
      <c r="A86" s="119"/>
      <c r="B86" s="120"/>
      <c r="C86" s="121" t="s">
        <v>118</v>
      </c>
      <c r="D86" s="122" t="s">
        <v>55</v>
      </c>
      <c r="E86" s="122" t="s">
        <v>51</v>
      </c>
      <c r="F86" s="122" t="s">
        <v>52</v>
      </c>
      <c r="G86" s="122" t="s">
        <v>119</v>
      </c>
      <c r="H86" s="122" t="s">
        <v>120</v>
      </c>
      <c r="I86" s="122" t="s">
        <v>121</v>
      </c>
      <c r="J86" s="122" t="s">
        <v>113</v>
      </c>
      <c r="K86" s="123" t="s">
        <v>122</v>
      </c>
      <c r="L86" s="124"/>
      <c r="M86" s="57" t="s">
        <v>3</v>
      </c>
      <c r="N86" s="58" t="s">
        <v>40</v>
      </c>
      <c r="O86" s="58" t="s">
        <v>123</v>
      </c>
      <c r="P86" s="58" t="s">
        <v>124</v>
      </c>
      <c r="Q86" s="58" t="s">
        <v>125</v>
      </c>
      <c r="R86" s="58" t="s">
        <v>126</v>
      </c>
      <c r="S86" s="58" t="s">
        <v>127</v>
      </c>
      <c r="T86" s="59" t="s">
        <v>128</v>
      </c>
      <c r="U86" s="119"/>
      <c r="V86" s="119"/>
      <c r="W86" s="119"/>
      <c r="X86" s="119"/>
      <c r="Y86" s="119"/>
      <c r="Z86" s="119"/>
      <c r="AA86" s="119"/>
      <c r="AB86" s="119"/>
      <c r="AC86" s="119"/>
      <c r="AD86" s="119"/>
      <c r="AE86" s="119"/>
    </row>
    <row r="87" spans="1:65" s="2" customFormat="1" ht="22.9" customHeight="1" x14ac:dyDescent="0.25">
      <c r="A87" s="32"/>
      <c r="B87" s="33"/>
      <c r="C87" s="64" t="s">
        <v>129</v>
      </c>
      <c r="D87" s="32"/>
      <c r="E87" s="32"/>
      <c r="F87" s="32"/>
      <c r="G87" s="32"/>
      <c r="H87" s="32"/>
      <c r="I87" s="32"/>
      <c r="J87" s="125">
        <f>BK87</f>
        <v>2310890</v>
      </c>
      <c r="K87" s="32"/>
      <c r="L87" s="33"/>
      <c r="M87" s="60"/>
      <c r="N87" s="51"/>
      <c r="O87" s="61"/>
      <c r="P87" s="126">
        <f>P88</f>
        <v>0</v>
      </c>
      <c r="Q87" s="61"/>
      <c r="R87" s="126">
        <f>R88</f>
        <v>111.8458</v>
      </c>
      <c r="S87" s="61"/>
      <c r="T87" s="127">
        <f>T88</f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7" t="s">
        <v>69</v>
      </c>
      <c r="AU87" s="17" t="s">
        <v>114</v>
      </c>
      <c r="BK87" s="128">
        <f>BK88</f>
        <v>2310890</v>
      </c>
    </row>
    <row r="88" spans="1:65" s="12" customFormat="1" ht="25.9" customHeight="1" x14ac:dyDescent="0.2">
      <c r="B88" s="129"/>
      <c r="D88" s="130" t="s">
        <v>69</v>
      </c>
      <c r="E88" s="131" t="s">
        <v>130</v>
      </c>
      <c r="F88" s="131" t="s">
        <v>131</v>
      </c>
      <c r="I88" s="132"/>
      <c r="J88" s="133">
        <f>BK88</f>
        <v>2310890</v>
      </c>
      <c r="L88" s="129"/>
      <c r="M88" s="134"/>
      <c r="N88" s="135"/>
      <c r="O88" s="135"/>
      <c r="P88" s="136">
        <f>P89</f>
        <v>0</v>
      </c>
      <c r="Q88" s="135"/>
      <c r="R88" s="136">
        <f>R89</f>
        <v>111.8458</v>
      </c>
      <c r="S88" s="135"/>
      <c r="T88" s="137">
        <f>T89</f>
        <v>0</v>
      </c>
      <c r="AR88" s="130" t="s">
        <v>77</v>
      </c>
      <c r="AT88" s="138" t="s">
        <v>69</v>
      </c>
      <c r="AU88" s="138" t="s">
        <v>70</v>
      </c>
      <c r="AY88" s="130" t="s">
        <v>132</v>
      </c>
      <c r="BK88" s="139">
        <f>BK89</f>
        <v>2310890</v>
      </c>
    </row>
    <row r="89" spans="1:65" s="12" customFormat="1" ht="22.9" customHeight="1" x14ac:dyDescent="0.2">
      <c r="B89" s="129"/>
      <c r="D89" s="130" t="s">
        <v>69</v>
      </c>
      <c r="E89" s="140" t="s">
        <v>133</v>
      </c>
      <c r="F89" s="140" t="s">
        <v>134</v>
      </c>
      <c r="I89" s="132"/>
      <c r="J89" s="141">
        <f>BK89</f>
        <v>2310890</v>
      </c>
      <c r="L89" s="129"/>
      <c r="M89" s="134"/>
      <c r="N89" s="135"/>
      <c r="O89" s="135"/>
      <c r="P89" s="136">
        <f>SUM(P90:P135)</f>
        <v>0</v>
      </c>
      <c r="Q89" s="135"/>
      <c r="R89" s="136">
        <f>SUM(R90:R135)</f>
        <v>111.8458</v>
      </c>
      <c r="S89" s="135"/>
      <c r="T89" s="137">
        <f>SUM(T90:T135)</f>
        <v>0</v>
      </c>
      <c r="AR89" s="130" t="s">
        <v>77</v>
      </c>
      <c r="AT89" s="138" t="s">
        <v>69</v>
      </c>
      <c r="AU89" s="138" t="s">
        <v>77</v>
      </c>
      <c r="AY89" s="130" t="s">
        <v>132</v>
      </c>
      <c r="BK89" s="139">
        <f>SUM(BK90:BK135)</f>
        <v>2310890</v>
      </c>
    </row>
    <row r="90" spans="1:65" s="2" customFormat="1" ht="37.9" customHeight="1" x14ac:dyDescent="0.2">
      <c r="A90" s="32"/>
      <c r="B90" s="142"/>
      <c r="C90" s="143" t="s">
        <v>77</v>
      </c>
      <c r="D90" s="143" t="s">
        <v>135</v>
      </c>
      <c r="E90" s="144" t="s">
        <v>362</v>
      </c>
      <c r="F90" s="145" t="s">
        <v>363</v>
      </c>
      <c r="G90" s="146" t="s">
        <v>138</v>
      </c>
      <c r="H90" s="147">
        <v>48.7</v>
      </c>
      <c r="I90" s="148"/>
      <c r="J90" s="149">
        <f>ROUND(I90*H90,2)</f>
        <v>0</v>
      </c>
      <c r="K90" s="145" t="s">
        <v>139</v>
      </c>
      <c r="L90" s="33"/>
      <c r="M90" s="150" t="s">
        <v>3</v>
      </c>
      <c r="N90" s="151" t="s">
        <v>41</v>
      </c>
      <c r="O90" s="53"/>
      <c r="P90" s="152">
        <f>O90*H90</f>
        <v>0</v>
      </c>
      <c r="Q90" s="152">
        <v>0</v>
      </c>
      <c r="R90" s="152">
        <f>Q90*H90</f>
        <v>0</v>
      </c>
      <c r="S90" s="152">
        <v>0</v>
      </c>
      <c r="T90" s="153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54" t="s">
        <v>140</v>
      </c>
      <c r="AT90" s="154" t="s">
        <v>135</v>
      </c>
      <c r="AU90" s="154" t="s">
        <v>79</v>
      </c>
      <c r="AY90" s="17" t="s">
        <v>132</v>
      </c>
      <c r="BE90" s="155">
        <f>IF(N90="základní",J90,0)</f>
        <v>0</v>
      </c>
      <c r="BF90" s="155">
        <f>IF(N90="snížená",J90,0)</f>
        <v>0</v>
      </c>
      <c r="BG90" s="155">
        <f>IF(N90="zákl. přenesená",J90,0)</f>
        <v>0</v>
      </c>
      <c r="BH90" s="155">
        <f>IF(N90="sníž. přenesená",J90,0)</f>
        <v>0</v>
      </c>
      <c r="BI90" s="155">
        <f>IF(N90="nulová",J90,0)</f>
        <v>0</v>
      </c>
      <c r="BJ90" s="17" t="s">
        <v>77</v>
      </c>
      <c r="BK90" s="155">
        <f>ROUND(I90*H90,2)</f>
        <v>0</v>
      </c>
      <c r="BL90" s="17" t="s">
        <v>140</v>
      </c>
      <c r="BM90" s="154" t="s">
        <v>417</v>
      </c>
    </row>
    <row r="91" spans="1:65" s="13" customFormat="1" ht="11.25" x14ac:dyDescent="0.2">
      <c r="B91" s="156"/>
      <c r="D91" s="157" t="s">
        <v>142</v>
      </c>
      <c r="E91" s="158" t="s">
        <v>3</v>
      </c>
      <c r="F91" s="159" t="s">
        <v>365</v>
      </c>
      <c r="H91" s="160">
        <v>48.7</v>
      </c>
      <c r="I91" s="161"/>
      <c r="L91" s="156"/>
      <c r="M91" s="162"/>
      <c r="N91" s="163"/>
      <c r="O91" s="163"/>
      <c r="P91" s="163"/>
      <c r="Q91" s="163"/>
      <c r="R91" s="163"/>
      <c r="S91" s="163"/>
      <c r="T91" s="164"/>
      <c r="AT91" s="158" t="s">
        <v>142</v>
      </c>
      <c r="AU91" s="158" t="s">
        <v>79</v>
      </c>
      <c r="AV91" s="13" t="s">
        <v>79</v>
      </c>
      <c r="AW91" s="13" t="s">
        <v>31</v>
      </c>
      <c r="AX91" s="13" t="s">
        <v>70</v>
      </c>
      <c r="AY91" s="158" t="s">
        <v>132</v>
      </c>
    </row>
    <row r="92" spans="1:65" s="14" customFormat="1" ht="11.25" x14ac:dyDescent="0.2">
      <c r="B92" s="165"/>
      <c r="D92" s="157" t="s">
        <v>142</v>
      </c>
      <c r="E92" s="166" t="s">
        <v>3</v>
      </c>
      <c r="F92" s="167" t="s">
        <v>144</v>
      </c>
      <c r="H92" s="168">
        <v>48.7</v>
      </c>
      <c r="I92" s="169"/>
      <c r="L92" s="165"/>
      <c r="M92" s="170"/>
      <c r="N92" s="171"/>
      <c r="O92" s="171"/>
      <c r="P92" s="171"/>
      <c r="Q92" s="171"/>
      <c r="R92" s="171"/>
      <c r="S92" s="171"/>
      <c r="T92" s="172"/>
      <c r="AT92" s="166" t="s">
        <v>142</v>
      </c>
      <c r="AU92" s="166" t="s">
        <v>79</v>
      </c>
      <c r="AV92" s="14" t="s">
        <v>140</v>
      </c>
      <c r="AW92" s="14" t="s">
        <v>31</v>
      </c>
      <c r="AX92" s="14" t="s">
        <v>77</v>
      </c>
      <c r="AY92" s="166" t="s">
        <v>132</v>
      </c>
    </row>
    <row r="93" spans="1:65" s="2" customFormat="1" ht="24.2" customHeight="1" x14ac:dyDescent="0.2">
      <c r="A93" s="32"/>
      <c r="B93" s="142"/>
      <c r="C93" s="143" t="s">
        <v>79</v>
      </c>
      <c r="D93" s="143" t="s">
        <v>135</v>
      </c>
      <c r="E93" s="144" t="s">
        <v>366</v>
      </c>
      <c r="F93" s="145" t="s">
        <v>367</v>
      </c>
      <c r="G93" s="146" t="s">
        <v>138</v>
      </c>
      <c r="H93" s="147">
        <v>48.7</v>
      </c>
      <c r="I93" s="148"/>
      <c r="J93" s="149">
        <f>ROUND(I93*H93,2)</f>
        <v>0</v>
      </c>
      <c r="K93" s="145" t="s">
        <v>139</v>
      </c>
      <c r="L93" s="33"/>
      <c r="M93" s="150" t="s">
        <v>3</v>
      </c>
      <c r="N93" s="151" t="s">
        <v>41</v>
      </c>
      <c r="O93" s="53"/>
      <c r="P93" s="152">
        <f>O93*H93</f>
        <v>0</v>
      </c>
      <c r="Q93" s="152">
        <v>0</v>
      </c>
      <c r="R93" s="152">
        <f>Q93*H93</f>
        <v>0</v>
      </c>
      <c r="S93" s="152">
        <v>0</v>
      </c>
      <c r="T93" s="153">
        <f>S93*H93</f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54" t="s">
        <v>140</v>
      </c>
      <c r="AT93" s="154" t="s">
        <v>135</v>
      </c>
      <c r="AU93" s="154" t="s">
        <v>79</v>
      </c>
      <c r="AY93" s="17" t="s">
        <v>132</v>
      </c>
      <c r="BE93" s="155">
        <f>IF(N93="základní",J93,0)</f>
        <v>0</v>
      </c>
      <c r="BF93" s="155">
        <f>IF(N93="snížená",J93,0)</f>
        <v>0</v>
      </c>
      <c r="BG93" s="155">
        <f>IF(N93="zákl. přenesená",J93,0)</f>
        <v>0</v>
      </c>
      <c r="BH93" s="155">
        <f>IF(N93="sníž. přenesená",J93,0)</f>
        <v>0</v>
      </c>
      <c r="BI93" s="155">
        <f>IF(N93="nulová",J93,0)</f>
        <v>0</v>
      </c>
      <c r="BJ93" s="17" t="s">
        <v>77</v>
      </c>
      <c r="BK93" s="155">
        <f>ROUND(I93*H93,2)</f>
        <v>0</v>
      </c>
      <c r="BL93" s="17" t="s">
        <v>140</v>
      </c>
      <c r="BM93" s="154" t="s">
        <v>418</v>
      </c>
    </row>
    <row r="94" spans="1:65" s="13" customFormat="1" ht="11.25" x14ac:dyDescent="0.2">
      <c r="B94" s="156"/>
      <c r="D94" s="157" t="s">
        <v>142</v>
      </c>
      <c r="E94" s="158" t="s">
        <v>3</v>
      </c>
      <c r="F94" s="159" t="s">
        <v>369</v>
      </c>
      <c r="H94" s="160">
        <v>48.7</v>
      </c>
      <c r="I94" s="161"/>
      <c r="L94" s="156"/>
      <c r="M94" s="162"/>
      <c r="N94" s="163"/>
      <c r="O94" s="163"/>
      <c r="P94" s="163"/>
      <c r="Q94" s="163"/>
      <c r="R94" s="163"/>
      <c r="S94" s="163"/>
      <c r="T94" s="164"/>
      <c r="AT94" s="158" t="s">
        <v>142</v>
      </c>
      <c r="AU94" s="158" t="s">
        <v>79</v>
      </c>
      <c r="AV94" s="13" t="s">
        <v>79</v>
      </c>
      <c r="AW94" s="13" t="s">
        <v>31</v>
      </c>
      <c r="AX94" s="13" t="s">
        <v>70</v>
      </c>
      <c r="AY94" s="158" t="s">
        <v>132</v>
      </c>
    </row>
    <row r="95" spans="1:65" s="14" customFormat="1" ht="11.25" x14ac:dyDescent="0.2">
      <c r="B95" s="165"/>
      <c r="D95" s="157" t="s">
        <v>142</v>
      </c>
      <c r="E95" s="166" t="s">
        <v>3</v>
      </c>
      <c r="F95" s="167" t="s">
        <v>144</v>
      </c>
      <c r="H95" s="168">
        <v>48.7</v>
      </c>
      <c r="I95" s="169"/>
      <c r="L95" s="165"/>
      <c r="M95" s="170"/>
      <c r="N95" s="171"/>
      <c r="O95" s="171"/>
      <c r="P95" s="171"/>
      <c r="Q95" s="171"/>
      <c r="R95" s="171"/>
      <c r="S95" s="171"/>
      <c r="T95" s="172"/>
      <c r="AT95" s="166" t="s">
        <v>142</v>
      </c>
      <c r="AU95" s="166" t="s">
        <v>79</v>
      </c>
      <c r="AV95" s="14" t="s">
        <v>140</v>
      </c>
      <c r="AW95" s="14" t="s">
        <v>31</v>
      </c>
      <c r="AX95" s="14" t="s">
        <v>77</v>
      </c>
      <c r="AY95" s="166" t="s">
        <v>132</v>
      </c>
    </row>
    <row r="96" spans="1:65" s="2" customFormat="1" ht="37.9" customHeight="1" x14ac:dyDescent="0.2">
      <c r="A96" s="32"/>
      <c r="B96" s="142"/>
      <c r="C96" s="143" t="s">
        <v>151</v>
      </c>
      <c r="D96" s="143" t="s">
        <v>135</v>
      </c>
      <c r="E96" s="144" t="s">
        <v>156</v>
      </c>
      <c r="F96" s="145" t="s">
        <v>157</v>
      </c>
      <c r="G96" s="146" t="s">
        <v>158</v>
      </c>
      <c r="H96" s="147">
        <v>8</v>
      </c>
      <c r="I96" s="148"/>
      <c r="J96" s="149">
        <f>ROUND(I96*H96,2)</f>
        <v>0</v>
      </c>
      <c r="K96" s="145" t="s">
        <v>139</v>
      </c>
      <c r="L96" s="33"/>
      <c r="M96" s="150" t="s">
        <v>3</v>
      </c>
      <c r="N96" s="151" t="s">
        <v>41</v>
      </c>
      <c r="O96" s="53"/>
      <c r="P96" s="152">
        <f>O96*H96</f>
        <v>0</v>
      </c>
      <c r="Q96" s="152">
        <v>0</v>
      </c>
      <c r="R96" s="152">
        <f>Q96*H96</f>
        <v>0</v>
      </c>
      <c r="S96" s="152">
        <v>0</v>
      </c>
      <c r="T96" s="153">
        <f>S96*H96</f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54" t="s">
        <v>140</v>
      </c>
      <c r="AT96" s="154" t="s">
        <v>135</v>
      </c>
      <c r="AU96" s="154" t="s">
        <v>79</v>
      </c>
      <c r="AY96" s="17" t="s">
        <v>132</v>
      </c>
      <c r="BE96" s="155">
        <f>IF(N96="základní",J96,0)</f>
        <v>0</v>
      </c>
      <c r="BF96" s="155">
        <f>IF(N96="snížená",J96,0)</f>
        <v>0</v>
      </c>
      <c r="BG96" s="155">
        <f>IF(N96="zákl. přenesená",J96,0)</f>
        <v>0</v>
      </c>
      <c r="BH96" s="155">
        <f>IF(N96="sníž. přenesená",J96,0)</f>
        <v>0</v>
      </c>
      <c r="BI96" s="155">
        <f>IF(N96="nulová",J96,0)</f>
        <v>0</v>
      </c>
      <c r="BJ96" s="17" t="s">
        <v>77</v>
      </c>
      <c r="BK96" s="155">
        <f>ROUND(I96*H96,2)</f>
        <v>0</v>
      </c>
      <c r="BL96" s="17" t="s">
        <v>140</v>
      </c>
      <c r="BM96" s="154" t="s">
        <v>419</v>
      </c>
    </row>
    <row r="97" spans="1:65" s="13" customFormat="1" ht="11.25" x14ac:dyDescent="0.2">
      <c r="B97" s="156"/>
      <c r="D97" s="157" t="s">
        <v>142</v>
      </c>
      <c r="E97" s="158" t="s">
        <v>3</v>
      </c>
      <c r="F97" s="159" t="s">
        <v>420</v>
      </c>
      <c r="H97" s="160">
        <v>8</v>
      </c>
      <c r="I97" s="161"/>
      <c r="L97" s="156"/>
      <c r="M97" s="162"/>
      <c r="N97" s="163"/>
      <c r="O97" s="163"/>
      <c r="P97" s="163"/>
      <c r="Q97" s="163"/>
      <c r="R97" s="163"/>
      <c r="S97" s="163"/>
      <c r="T97" s="164"/>
      <c r="AT97" s="158" t="s">
        <v>142</v>
      </c>
      <c r="AU97" s="158" t="s">
        <v>79</v>
      </c>
      <c r="AV97" s="13" t="s">
        <v>79</v>
      </c>
      <c r="AW97" s="13" t="s">
        <v>31</v>
      </c>
      <c r="AX97" s="13" t="s">
        <v>70</v>
      </c>
      <c r="AY97" s="158" t="s">
        <v>132</v>
      </c>
    </row>
    <row r="98" spans="1:65" s="14" customFormat="1" ht="11.25" x14ac:dyDescent="0.2">
      <c r="B98" s="165"/>
      <c r="D98" s="157" t="s">
        <v>142</v>
      </c>
      <c r="E98" s="166" t="s">
        <v>3</v>
      </c>
      <c r="F98" s="167" t="s">
        <v>144</v>
      </c>
      <c r="H98" s="168">
        <v>8</v>
      </c>
      <c r="I98" s="169"/>
      <c r="L98" s="165"/>
      <c r="M98" s="170"/>
      <c r="N98" s="171"/>
      <c r="O98" s="171"/>
      <c r="P98" s="171"/>
      <c r="Q98" s="171"/>
      <c r="R98" s="171"/>
      <c r="S98" s="171"/>
      <c r="T98" s="172"/>
      <c r="AT98" s="166" t="s">
        <v>142</v>
      </c>
      <c r="AU98" s="166" t="s">
        <v>79</v>
      </c>
      <c r="AV98" s="14" t="s">
        <v>140</v>
      </c>
      <c r="AW98" s="14" t="s">
        <v>31</v>
      </c>
      <c r="AX98" s="14" t="s">
        <v>77</v>
      </c>
      <c r="AY98" s="166" t="s">
        <v>132</v>
      </c>
    </row>
    <row r="99" spans="1:65" s="2" customFormat="1" ht="37.9" customHeight="1" x14ac:dyDescent="0.2">
      <c r="A99" s="32"/>
      <c r="B99" s="142"/>
      <c r="C99" s="143" t="s">
        <v>140</v>
      </c>
      <c r="D99" s="143" t="s">
        <v>135</v>
      </c>
      <c r="E99" s="144" t="s">
        <v>372</v>
      </c>
      <c r="F99" s="145" t="s">
        <v>373</v>
      </c>
      <c r="G99" s="146" t="s">
        <v>163</v>
      </c>
      <c r="H99" s="147">
        <v>58</v>
      </c>
      <c r="I99" s="148"/>
      <c r="J99" s="149">
        <f>ROUND(I99*H99,2)</f>
        <v>0</v>
      </c>
      <c r="K99" s="145" t="s">
        <v>139</v>
      </c>
      <c r="L99" s="33"/>
      <c r="M99" s="150" t="s">
        <v>3</v>
      </c>
      <c r="N99" s="151" t="s">
        <v>41</v>
      </c>
      <c r="O99" s="53"/>
      <c r="P99" s="152">
        <f>O99*H99</f>
        <v>0</v>
      </c>
      <c r="Q99" s="152">
        <v>0</v>
      </c>
      <c r="R99" s="152">
        <f>Q99*H99</f>
        <v>0</v>
      </c>
      <c r="S99" s="152">
        <v>0</v>
      </c>
      <c r="T99" s="153">
        <f>S99*H99</f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54" t="s">
        <v>140</v>
      </c>
      <c r="AT99" s="154" t="s">
        <v>135</v>
      </c>
      <c r="AU99" s="154" t="s">
        <v>79</v>
      </c>
      <c r="AY99" s="17" t="s">
        <v>132</v>
      </c>
      <c r="BE99" s="155">
        <f>IF(N99="základní",J99,0)</f>
        <v>0</v>
      </c>
      <c r="BF99" s="155">
        <f>IF(N99="snížená",J99,0)</f>
        <v>0</v>
      </c>
      <c r="BG99" s="155">
        <f>IF(N99="zákl. přenesená",J99,0)</f>
        <v>0</v>
      </c>
      <c r="BH99" s="155">
        <f>IF(N99="sníž. přenesená",J99,0)</f>
        <v>0</v>
      </c>
      <c r="BI99" s="155">
        <f>IF(N99="nulová",J99,0)</f>
        <v>0</v>
      </c>
      <c r="BJ99" s="17" t="s">
        <v>77</v>
      </c>
      <c r="BK99" s="155">
        <f>ROUND(I99*H99,2)</f>
        <v>0</v>
      </c>
      <c r="BL99" s="17" t="s">
        <v>140</v>
      </c>
      <c r="BM99" s="154" t="s">
        <v>421</v>
      </c>
    </row>
    <row r="100" spans="1:65" s="13" customFormat="1" ht="11.25" x14ac:dyDescent="0.2">
      <c r="B100" s="156"/>
      <c r="D100" s="157" t="s">
        <v>142</v>
      </c>
      <c r="E100" s="158" t="s">
        <v>3</v>
      </c>
      <c r="F100" s="159" t="s">
        <v>422</v>
      </c>
      <c r="H100" s="160">
        <v>58</v>
      </c>
      <c r="I100" s="161"/>
      <c r="L100" s="156"/>
      <c r="M100" s="162"/>
      <c r="N100" s="163"/>
      <c r="O100" s="163"/>
      <c r="P100" s="163"/>
      <c r="Q100" s="163"/>
      <c r="R100" s="163"/>
      <c r="S100" s="163"/>
      <c r="T100" s="164"/>
      <c r="AT100" s="158" t="s">
        <v>142</v>
      </c>
      <c r="AU100" s="158" t="s">
        <v>79</v>
      </c>
      <c r="AV100" s="13" t="s">
        <v>79</v>
      </c>
      <c r="AW100" s="13" t="s">
        <v>31</v>
      </c>
      <c r="AX100" s="13" t="s">
        <v>70</v>
      </c>
      <c r="AY100" s="158" t="s">
        <v>132</v>
      </c>
    </row>
    <row r="101" spans="1:65" s="14" customFormat="1" ht="11.25" x14ac:dyDescent="0.2">
      <c r="B101" s="165"/>
      <c r="D101" s="157" t="s">
        <v>142</v>
      </c>
      <c r="E101" s="166" t="s">
        <v>3</v>
      </c>
      <c r="F101" s="167" t="s">
        <v>144</v>
      </c>
      <c r="H101" s="168">
        <v>58</v>
      </c>
      <c r="I101" s="169"/>
      <c r="L101" s="165"/>
      <c r="M101" s="170"/>
      <c r="N101" s="171"/>
      <c r="O101" s="171"/>
      <c r="P101" s="171"/>
      <c r="Q101" s="171"/>
      <c r="R101" s="171"/>
      <c r="S101" s="171"/>
      <c r="T101" s="172"/>
      <c r="AT101" s="166" t="s">
        <v>142</v>
      </c>
      <c r="AU101" s="166" t="s">
        <v>79</v>
      </c>
      <c r="AV101" s="14" t="s">
        <v>140</v>
      </c>
      <c r="AW101" s="14" t="s">
        <v>31</v>
      </c>
      <c r="AX101" s="14" t="s">
        <v>77</v>
      </c>
      <c r="AY101" s="166" t="s">
        <v>132</v>
      </c>
    </row>
    <row r="102" spans="1:65" s="2" customFormat="1" ht="37.9" customHeight="1" x14ac:dyDescent="0.2">
      <c r="A102" s="32"/>
      <c r="B102" s="142"/>
      <c r="C102" s="143" t="s">
        <v>133</v>
      </c>
      <c r="D102" s="143" t="s">
        <v>135</v>
      </c>
      <c r="E102" s="144" t="s">
        <v>376</v>
      </c>
      <c r="F102" s="145" t="s">
        <v>377</v>
      </c>
      <c r="G102" s="146" t="s">
        <v>163</v>
      </c>
      <c r="H102" s="147">
        <v>47</v>
      </c>
      <c r="I102" s="148"/>
      <c r="J102" s="149">
        <f>ROUND(I102*H102,2)</f>
        <v>0</v>
      </c>
      <c r="K102" s="145" t="s">
        <v>139</v>
      </c>
      <c r="L102" s="33"/>
      <c r="M102" s="150" t="s">
        <v>3</v>
      </c>
      <c r="N102" s="151" t="s">
        <v>41</v>
      </c>
      <c r="O102" s="53"/>
      <c r="P102" s="152">
        <f>O102*H102</f>
        <v>0</v>
      </c>
      <c r="Q102" s="152">
        <v>0</v>
      </c>
      <c r="R102" s="152">
        <f>Q102*H102</f>
        <v>0</v>
      </c>
      <c r="S102" s="152">
        <v>0</v>
      </c>
      <c r="T102" s="153">
        <f>S102*H102</f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54" t="s">
        <v>140</v>
      </c>
      <c r="AT102" s="154" t="s">
        <v>135</v>
      </c>
      <c r="AU102" s="154" t="s">
        <v>79</v>
      </c>
      <c r="AY102" s="17" t="s">
        <v>132</v>
      </c>
      <c r="BE102" s="155">
        <f>IF(N102="základní",J102,0)</f>
        <v>0</v>
      </c>
      <c r="BF102" s="155">
        <f>IF(N102="snížená",J102,0)</f>
        <v>0</v>
      </c>
      <c r="BG102" s="155">
        <f>IF(N102="zákl. přenesená",J102,0)</f>
        <v>0</v>
      </c>
      <c r="BH102" s="155">
        <f>IF(N102="sníž. přenesená",J102,0)</f>
        <v>0</v>
      </c>
      <c r="BI102" s="155">
        <f>IF(N102="nulová",J102,0)</f>
        <v>0</v>
      </c>
      <c r="BJ102" s="17" t="s">
        <v>77</v>
      </c>
      <c r="BK102" s="155">
        <f>ROUND(I102*H102,2)</f>
        <v>0</v>
      </c>
      <c r="BL102" s="17" t="s">
        <v>140</v>
      </c>
      <c r="BM102" s="154" t="s">
        <v>423</v>
      </c>
    </row>
    <row r="103" spans="1:65" s="13" customFormat="1" ht="11.25" x14ac:dyDescent="0.2">
      <c r="B103" s="156"/>
      <c r="D103" s="157" t="s">
        <v>142</v>
      </c>
      <c r="E103" s="158" t="s">
        <v>3</v>
      </c>
      <c r="F103" s="159" t="s">
        <v>424</v>
      </c>
      <c r="H103" s="160">
        <v>47</v>
      </c>
      <c r="I103" s="161"/>
      <c r="L103" s="156"/>
      <c r="M103" s="162"/>
      <c r="N103" s="163"/>
      <c r="O103" s="163"/>
      <c r="P103" s="163"/>
      <c r="Q103" s="163"/>
      <c r="R103" s="163"/>
      <c r="S103" s="163"/>
      <c r="T103" s="164"/>
      <c r="AT103" s="158" t="s">
        <v>142</v>
      </c>
      <c r="AU103" s="158" t="s">
        <v>79</v>
      </c>
      <c r="AV103" s="13" t="s">
        <v>79</v>
      </c>
      <c r="AW103" s="13" t="s">
        <v>31</v>
      </c>
      <c r="AX103" s="13" t="s">
        <v>70</v>
      </c>
      <c r="AY103" s="158" t="s">
        <v>132</v>
      </c>
    </row>
    <row r="104" spans="1:65" s="14" customFormat="1" ht="11.25" x14ac:dyDescent="0.2">
      <c r="B104" s="165"/>
      <c r="D104" s="157" t="s">
        <v>142</v>
      </c>
      <c r="E104" s="166" t="s">
        <v>3</v>
      </c>
      <c r="F104" s="167" t="s">
        <v>144</v>
      </c>
      <c r="H104" s="168">
        <v>47</v>
      </c>
      <c r="I104" s="169"/>
      <c r="L104" s="165"/>
      <c r="M104" s="170"/>
      <c r="N104" s="171"/>
      <c r="O104" s="171"/>
      <c r="P104" s="171"/>
      <c r="Q104" s="171"/>
      <c r="R104" s="171"/>
      <c r="S104" s="171"/>
      <c r="T104" s="172"/>
      <c r="AT104" s="166" t="s">
        <v>142</v>
      </c>
      <c r="AU104" s="166" t="s">
        <v>79</v>
      </c>
      <c r="AV104" s="14" t="s">
        <v>140</v>
      </c>
      <c r="AW104" s="14" t="s">
        <v>31</v>
      </c>
      <c r="AX104" s="14" t="s">
        <v>77</v>
      </c>
      <c r="AY104" s="166" t="s">
        <v>132</v>
      </c>
    </row>
    <row r="105" spans="1:65" s="2" customFormat="1" ht="16.5" customHeight="1" x14ac:dyDescent="0.2">
      <c r="A105" s="32"/>
      <c r="B105" s="142"/>
      <c r="C105" s="173" t="s">
        <v>168</v>
      </c>
      <c r="D105" s="173" t="s">
        <v>183</v>
      </c>
      <c r="E105" s="174" t="s">
        <v>184</v>
      </c>
      <c r="F105" s="175" t="s">
        <v>185</v>
      </c>
      <c r="G105" s="176" t="s">
        <v>186</v>
      </c>
      <c r="H105" s="177">
        <v>79.900000000000006</v>
      </c>
      <c r="I105" s="178"/>
      <c r="J105" s="179">
        <f>ROUND(I105*H105,2)</f>
        <v>0</v>
      </c>
      <c r="K105" s="175" t="s">
        <v>139</v>
      </c>
      <c r="L105" s="180"/>
      <c r="M105" s="181" t="s">
        <v>3</v>
      </c>
      <c r="N105" s="182" t="s">
        <v>41</v>
      </c>
      <c r="O105" s="53"/>
      <c r="P105" s="152">
        <f>O105*H105</f>
        <v>0</v>
      </c>
      <c r="Q105" s="152">
        <v>1</v>
      </c>
      <c r="R105" s="152">
        <f>Q105*H105</f>
        <v>79.900000000000006</v>
      </c>
      <c r="S105" s="152">
        <v>0</v>
      </c>
      <c r="T105" s="153">
        <f>S105*H105</f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54" t="s">
        <v>182</v>
      </c>
      <c r="AT105" s="154" t="s">
        <v>183</v>
      </c>
      <c r="AU105" s="154" t="s">
        <v>79</v>
      </c>
      <c r="AY105" s="17" t="s">
        <v>132</v>
      </c>
      <c r="BE105" s="155">
        <f>IF(N105="základní",J105,0)</f>
        <v>0</v>
      </c>
      <c r="BF105" s="155">
        <f>IF(N105="snížená",J105,0)</f>
        <v>0</v>
      </c>
      <c r="BG105" s="155">
        <f>IF(N105="zákl. přenesená",J105,0)</f>
        <v>0</v>
      </c>
      <c r="BH105" s="155">
        <f>IF(N105="sníž. přenesená",J105,0)</f>
        <v>0</v>
      </c>
      <c r="BI105" s="155">
        <f>IF(N105="nulová",J105,0)</f>
        <v>0</v>
      </c>
      <c r="BJ105" s="17" t="s">
        <v>77</v>
      </c>
      <c r="BK105" s="155">
        <f>ROUND(I105*H105,2)</f>
        <v>0</v>
      </c>
      <c r="BL105" s="17" t="s">
        <v>140</v>
      </c>
      <c r="BM105" s="154" t="s">
        <v>425</v>
      </c>
    </row>
    <row r="106" spans="1:65" s="13" customFormat="1" ht="11.25" x14ac:dyDescent="0.2">
      <c r="B106" s="156"/>
      <c r="D106" s="157" t="s">
        <v>142</v>
      </c>
      <c r="E106" s="158" t="s">
        <v>3</v>
      </c>
      <c r="F106" s="159" t="s">
        <v>381</v>
      </c>
      <c r="H106" s="160">
        <v>79.900000000000006</v>
      </c>
      <c r="I106" s="161"/>
      <c r="L106" s="156"/>
      <c r="M106" s="162"/>
      <c r="N106" s="163"/>
      <c r="O106" s="163"/>
      <c r="P106" s="163"/>
      <c r="Q106" s="163"/>
      <c r="R106" s="163"/>
      <c r="S106" s="163"/>
      <c r="T106" s="164"/>
      <c r="AT106" s="158" t="s">
        <v>142</v>
      </c>
      <c r="AU106" s="158" t="s">
        <v>79</v>
      </c>
      <c r="AV106" s="13" t="s">
        <v>79</v>
      </c>
      <c r="AW106" s="13" t="s">
        <v>31</v>
      </c>
      <c r="AX106" s="13" t="s">
        <v>70</v>
      </c>
      <c r="AY106" s="158" t="s">
        <v>132</v>
      </c>
    </row>
    <row r="107" spans="1:65" s="14" customFormat="1" ht="11.25" x14ac:dyDescent="0.2">
      <c r="B107" s="165"/>
      <c r="D107" s="157" t="s">
        <v>142</v>
      </c>
      <c r="E107" s="166" t="s">
        <v>3</v>
      </c>
      <c r="F107" s="167" t="s">
        <v>144</v>
      </c>
      <c r="H107" s="168">
        <v>79.900000000000006</v>
      </c>
      <c r="I107" s="169"/>
      <c r="L107" s="165"/>
      <c r="M107" s="170"/>
      <c r="N107" s="171"/>
      <c r="O107" s="171"/>
      <c r="P107" s="171"/>
      <c r="Q107" s="171"/>
      <c r="R107" s="171"/>
      <c r="S107" s="171"/>
      <c r="T107" s="172"/>
      <c r="AT107" s="166" t="s">
        <v>142</v>
      </c>
      <c r="AU107" s="166" t="s">
        <v>79</v>
      </c>
      <c r="AV107" s="14" t="s">
        <v>140</v>
      </c>
      <c r="AW107" s="14" t="s">
        <v>31</v>
      </c>
      <c r="AX107" s="14" t="s">
        <v>77</v>
      </c>
      <c r="AY107" s="166" t="s">
        <v>132</v>
      </c>
    </row>
    <row r="108" spans="1:65" s="2" customFormat="1" ht="37.9" customHeight="1" x14ac:dyDescent="0.2">
      <c r="A108" s="32"/>
      <c r="B108" s="142"/>
      <c r="C108" s="143" t="s">
        <v>173</v>
      </c>
      <c r="D108" s="143" t="s">
        <v>135</v>
      </c>
      <c r="E108" s="144" t="s">
        <v>382</v>
      </c>
      <c r="F108" s="145" t="s">
        <v>383</v>
      </c>
      <c r="G108" s="146" t="s">
        <v>138</v>
      </c>
      <c r="H108" s="147">
        <v>43.75</v>
      </c>
      <c r="I108" s="148"/>
      <c r="J108" s="149">
        <f>ROUND(I108*H108,2)</f>
        <v>0</v>
      </c>
      <c r="K108" s="145" t="s">
        <v>139</v>
      </c>
      <c r="L108" s="33"/>
      <c r="M108" s="150" t="s">
        <v>3</v>
      </c>
      <c r="N108" s="151" t="s">
        <v>41</v>
      </c>
      <c r="O108" s="53"/>
      <c r="P108" s="152">
        <f>O108*H108</f>
        <v>0</v>
      </c>
      <c r="Q108" s="152">
        <v>0</v>
      </c>
      <c r="R108" s="152">
        <f>Q108*H108</f>
        <v>0</v>
      </c>
      <c r="S108" s="152">
        <v>0</v>
      </c>
      <c r="T108" s="153">
        <f>S108*H108</f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54" t="s">
        <v>140</v>
      </c>
      <c r="AT108" s="154" t="s">
        <v>135</v>
      </c>
      <c r="AU108" s="154" t="s">
        <v>79</v>
      </c>
      <c r="AY108" s="17" t="s">
        <v>132</v>
      </c>
      <c r="BE108" s="155">
        <f>IF(N108="základní",J108,0)</f>
        <v>0</v>
      </c>
      <c r="BF108" s="155">
        <f>IF(N108="snížená",J108,0)</f>
        <v>0</v>
      </c>
      <c r="BG108" s="155">
        <f>IF(N108="zákl. přenesená",J108,0)</f>
        <v>0</v>
      </c>
      <c r="BH108" s="155">
        <f>IF(N108="sníž. přenesená",J108,0)</f>
        <v>0</v>
      </c>
      <c r="BI108" s="155">
        <f>IF(N108="nulová",J108,0)</f>
        <v>0</v>
      </c>
      <c r="BJ108" s="17" t="s">
        <v>77</v>
      </c>
      <c r="BK108" s="155">
        <f>ROUND(I108*H108,2)</f>
        <v>0</v>
      </c>
      <c r="BL108" s="17" t="s">
        <v>140</v>
      </c>
      <c r="BM108" s="154" t="s">
        <v>426</v>
      </c>
    </row>
    <row r="109" spans="1:65" s="13" customFormat="1" ht="11.25" x14ac:dyDescent="0.2">
      <c r="B109" s="156"/>
      <c r="D109" s="157" t="s">
        <v>142</v>
      </c>
      <c r="E109" s="158" t="s">
        <v>3</v>
      </c>
      <c r="F109" s="159" t="s">
        <v>385</v>
      </c>
      <c r="H109" s="160">
        <v>43.75</v>
      </c>
      <c r="I109" s="161"/>
      <c r="L109" s="156"/>
      <c r="M109" s="162"/>
      <c r="N109" s="163"/>
      <c r="O109" s="163"/>
      <c r="P109" s="163"/>
      <c r="Q109" s="163"/>
      <c r="R109" s="163"/>
      <c r="S109" s="163"/>
      <c r="T109" s="164"/>
      <c r="AT109" s="158" t="s">
        <v>142</v>
      </c>
      <c r="AU109" s="158" t="s">
        <v>79</v>
      </c>
      <c r="AV109" s="13" t="s">
        <v>79</v>
      </c>
      <c r="AW109" s="13" t="s">
        <v>31</v>
      </c>
      <c r="AX109" s="13" t="s">
        <v>70</v>
      </c>
      <c r="AY109" s="158" t="s">
        <v>132</v>
      </c>
    </row>
    <row r="110" spans="1:65" s="14" customFormat="1" ht="11.25" x14ac:dyDescent="0.2">
      <c r="B110" s="165"/>
      <c r="D110" s="157" t="s">
        <v>142</v>
      </c>
      <c r="E110" s="166" t="s">
        <v>3</v>
      </c>
      <c r="F110" s="167" t="s">
        <v>144</v>
      </c>
      <c r="H110" s="168">
        <v>43.75</v>
      </c>
      <c r="I110" s="169"/>
      <c r="L110" s="165"/>
      <c r="M110" s="170"/>
      <c r="N110" s="171"/>
      <c r="O110" s="171"/>
      <c r="P110" s="171"/>
      <c r="Q110" s="171"/>
      <c r="R110" s="171"/>
      <c r="S110" s="171"/>
      <c r="T110" s="172"/>
      <c r="AT110" s="166" t="s">
        <v>142</v>
      </c>
      <c r="AU110" s="166" t="s">
        <v>79</v>
      </c>
      <c r="AV110" s="14" t="s">
        <v>140</v>
      </c>
      <c r="AW110" s="14" t="s">
        <v>31</v>
      </c>
      <c r="AX110" s="14" t="s">
        <v>77</v>
      </c>
      <c r="AY110" s="166" t="s">
        <v>132</v>
      </c>
    </row>
    <row r="111" spans="1:65" s="2" customFormat="1" ht="24" x14ac:dyDescent="0.2">
      <c r="A111" s="32"/>
      <c r="B111" s="142"/>
      <c r="C111" s="173" t="s">
        <v>182</v>
      </c>
      <c r="D111" s="173" t="s">
        <v>183</v>
      </c>
      <c r="E111" s="174" t="s">
        <v>427</v>
      </c>
      <c r="F111" s="175" t="s">
        <v>763</v>
      </c>
      <c r="G111" s="176" t="s">
        <v>158</v>
      </c>
      <c r="H111" s="177">
        <v>1</v>
      </c>
      <c r="I111" s="331">
        <v>2310890</v>
      </c>
      <c r="J111" s="179">
        <f>ROUND(I111*H111,2)</f>
        <v>2310890</v>
      </c>
      <c r="K111" s="175" t="s">
        <v>139</v>
      </c>
      <c r="L111" s="180"/>
      <c r="M111" s="181" t="s">
        <v>3</v>
      </c>
      <c r="N111" s="182" t="s">
        <v>41</v>
      </c>
      <c r="O111" s="53"/>
      <c r="P111" s="152">
        <f>O111*H111</f>
        <v>0</v>
      </c>
      <c r="Q111" s="152">
        <v>31.443000000000001</v>
      </c>
      <c r="R111" s="152">
        <f>Q111*H111</f>
        <v>31.443000000000001</v>
      </c>
      <c r="S111" s="152">
        <v>0</v>
      </c>
      <c r="T111" s="153">
        <f>S111*H111</f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54" t="s">
        <v>182</v>
      </c>
      <c r="AT111" s="154" t="s">
        <v>183</v>
      </c>
      <c r="AU111" s="154" t="s">
        <v>79</v>
      </c>
      <c r="AY111" s="17" t="s">
        <v>132</v>
      </c>
      <c r="BE111" s="155">
        <f>IF(N111="základní",J111,0)</f>
        <v>2310890</v>
      </c>
      <c r="BF111" s="155">
        <f>IF(N111="snížená",J111,0)</f>
        <v>0</v>
      </c>
      <c r="BG111" s="155">
        <f>IF(N111="zákl. přenesená",J111,0)</f>
        <v>0</v>
      </c>
      <c r="BH111" s="155">
        <f>IF(N111="sníž. přenesená",J111,0)</f>
        <v>0</v>
      </c>
      <c r="BI111" s="155">
        <f>IF(N111="nulová",J111,0)</f>
        <v>0</v>
      </c>
      <c r="BJ111" s="17" t="s">
        <v>77</v>
      </c>
      <c r="BK111" s="155">
        <f>ROUND(I111*H111,2)</f>
        <v>2310890</v>
      </c>
      <c r="BL111" s="17" t="s">
        <v>140</v>
      </c>
      <c r="BM111" s="154" t="s">
        <v>428</v>
      </c>
    </row>
    <row r="112" spans="1:65" s="13" customFormat="1" ht="11.25" x14ac:dyDescent="0.2">
      <c r="B112" s="156"/>
      <c r="D112" s="157" t="s">
        <v>142</v>
      </c>
      <c r="E112" s="158" t="s">
        <v>3</v>
      </c>
      <c r="F112" s="159" t="s">
        <v>77</v>
      </c>
      <c r="H112" s="160">
        <v>1</v>
      </c>
      <c r="I112" s="161"/>
      <c r="L112" s="156"/>
      <c r="M112" s="162"/>
      <c r="N112" s="163"/>
      <c r="O112" s="163"/>
      <c r="P112" s="163"/>
      <c r="Q112" s="163"/>
      <c r="R112" s="163"/>
      <c r="S112" s="163"/>
      <c r="T112" s="164"/>
      <c r="AT112" s="158" t="s">
        <v>142</v>
      </c>
      <c r="AU112" s="158" t="s">
        <v>79</v>
      </c>
      <c r="AV112" s="13" t="s">
        <v>79</v>
      </c>
      <c r="AW112" s="13" t="s">
        <v>31</v>
      </c>
      <c r="AX112" s="13" t="s">
        <v>70</v>
      </c>
      <c r="AY112" s="158" t="s">
        <v>132</v>
      </c>
    </row>
    <row r="113" spans="1:65" s="14" customFormat="1" ht="11.25" x14ac:dyDescent="0.2">
      <c r="B113" s="165"/>
      <c r="D113" s="157" t="s">
        <v>142</v>
      </c>
      <c r="E113" s="166" t="s">
        <v>3</v>
      </c>
      <c r="F113" s="167" t="s">
        <v>144</v>
      </c>
      <c r="H113" s="168">
        <v>1</v>
      </c>
      <c r="I113" s="169"/>
      <c r="L113" s="165"/>
      <c r="M113" s="170"/>
      <c r="N113" s="171"/>
      <c r="O113" s="171"/>
      <c r="P113" s="171"/>
      <c r="Q113" s="171"/>
      <c r="R113" s="171"/>
      <c r="S113" s="171"/>
      <c r="T113" s="172"/>
      <c r="AT113" s="166" t="s">
        <v>142</v>
      </c>
      <c r="AU113" s="166" t="s">
        <v>79</v>
      </c>
      <c r="AV113" s="14" t="s">
        <v>140</v>
      </c>
      <c r="AW113" s="14" t="s">
        <v>31</v>
      </c>
      <c r="AX113" s="14" t="s">
        <v>77</v>
      </c>
      <c r="AY113" s="166" t="s">
        <v>132</v>
      </c>
    </row>
    <row r="114" spans="1:65" s="2" customFormat="1" ht="37.9" customHeight="1" x14ac:dyDescent="0.2">
      <c r="A114" s="32"/>
      <c r="B114" s="142"/>
      <c r="C114" s="143" t="s">
        <v>190</v>
      </c>
      <c r="D114" s="143" t="s">
        <v>135</v>
      </c>
      <c r="E114" s="144" t="s">
        <v>388</v>
      </c>
      <c r="F114" s="145" t="s">
        <v>389</v>
      </c>
      <c r="G114" s="146" t="s">
        <v>138</v>
      </c>
      <c r="H114" s="147">
        <v>43.75</v>
      </c>
      <c r="I114" s="148"/>
      <c r="J114" s="149">
        <f>ROUND(I114*H114,2)</f>
        <v>0</v>
      </c>
      <c r="K114" s="145" t="s">
        <v>139</v>
      </c>
      <c r="L114" s="33"/>
      <c r="M114" s="150" t="s">
        <v>3</v>
      </c>
      <c r="N114" s="151" t="s">
        <v>41</v>
      </c>
      <c r="O114" s="53"/>
      <c r="P114" s="152">
        <f>O114*H114</f>
        <v>0</v>
      </c>
      <c r="Q114" s="152">
        <v>0</v>
      </c>
      <c r="R114" s="152">
        <f>Q114*H114</f>
        <v>0</v>
      </c>
      <c r="S114" s="152">
        <v>0</v>
      </c>
      <c r="T114" s="153">
        <f>S114*H114</f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54" t="s">
        <v>140</v>
      </c>
      <c r="AT114" s="154" t="s">
        <v>135</v>
      </c>
      <c r="AU114" s="154" t="s">
        <v>79</v>
      </c>
      <c r="AY114" s="17" t="s">
        <v>132</v>
      </c>
      <c r="BE114" s="155">
        <f>IF(N114="základní",J114,0)</f>
        <v>0</v>
      </c>
      <c r="BF114" s="155">
        <f>IF(N114="snížená",J114,0)</f>
        <v>0</v>
      </c>
      <c r="BG114" s="155">
        <f>IF(N114="zákl. přenesená",J114,0)</f>
        <v>0</v>
      </c>
      <c r="BH114" s="155">
        <f>IF(N114="sníž. přenesená",J114,0)</f>
        <v>0</v>
      </c>
      <c r="BI114" s="155">
        <f>IF(N114="nulová",J114,0)</f>
        <v>0</v>
      </c>
      <c r="BJ114" s="17" t="s">
        <v>77</v>
      </c>
      <c r="BK114" s="155">
        <f>ROUND(I114*H114,2)</f>
        <v>0</v>
      </c>
      <c r="BL114" s="17" t="s">
        <v>140</v>
      </c>
      <c r="BM114" s="154" t="s">
        <v>429</v>
      </c>
    </row>
    <row r="115" spans="1:65" s="13" customFormat="1" ht="11.25" x14ac:dyDescent="0.2">
      <c r="B115" s="156"/>
      <c r="D115" s="157" t="s">
        <v>142</v>
      </c>
      <c r="E115" s="158" t="s">
        <v>3</v>
      </c>
      <c r="F115" s="159" t="s">
        <v>430</v>
      </c>
      <c r="H115" s="160">
        <v>43.75</v>
      </c>
      <c r="I115" s="161"/>
      <c r="L115" s="156"/>
      <c r="M115" s="162"/>
      <c r="N115" s="163"/>
      <c r="O115" s="163"/>
      <c r="P115" s="163"/>
      <c r="Q115" s="163"/>
      <c r="R115" s="163"/>
      <c r="S115" s="163"/>
      <c r="T115" s="164"/>
      <c r="AT115" s="158" t="s">
        <v>142</v>
      </c>
      <c r="AU115" s="158" t="s">
        <v>79</v>
      </c>
      <c r="AV115" s="13" t="s">
        <v>79</v>
      </c>
      <c r="AW115" s="13" t="s">
        <v>31</v>
      </c>
      <c r="AX115" s="13" t="s">
        <v>70</v>
      </c>
      <c r="AY115" s="158" t="s">
        <v>132</v>
      </c>
    </row>
    <row r="116" spans="1:65" s="14" customFormat="1" ht="11.25" x14ac:dyDescent="0.2">
      <c r="B116" s="165"/>
      <c r="D116" s="157" t="s">
        <v>142</v>
      </c>
      <c r="E116" s="166" t="s">
        <v>3</v>
      </c>
      <c r="F116" s="167" t="s">
        <v>144</v>
      </c>
      <c r="H116" s="168">
        <v>43.75</v>
      </c>
      <c r="I116" s="169"/>
      <c r="L116" s="165"/>
      <c r="M116" s="170"/>
      <c r="N116" s="171"/>
      <c r="O116" s="171"/>
      <c r="P116" s="171"/>
      <c r="Q116" s="171"/>
      <c r="R116" s="171"/>
      <c r="S116" s="171"/>
      <c r="T116" s="172"/>
      <c r="AT116" s="166" t="s">
        <v>142</v>
      </c>
      <c r="AU116" s="166" t="s">
        <v>79</v>
      </c>
      <c r="AV116" s="14" t="s">
        <v>140</v>
      </c>
      <c r="AW116" s="14" t="s">
        <v>31</v>
      </c>
      <c r="AX116" s="14" t="s">
        <v>77</v>
      </c>
      <c r="AY116" s="166" t="s">
        <v>132</v>
      </c>
    </row>
    <row r="117" spans="1:65" s="2" customFormat="1" ht="37.9" customHeight="1" x14ac:dyDescent="0.2">
      <c r="A117" s="32"/>
      <c r="B117" s="142"/>
      <c r="C117" s="143" t="s">
        <v>197</v>
      </c>
      <c r="D117" s="143" t="s">
        <v>135</v>
      </c>
      <c r="E117" s="144" t="s">
        <v>392</v>
      </c>
      <c r="F117" s="145" t="s">
        <v>393</v>
      </c>
      <c r="G117" s="146" t="s">
        <v>138</v>
      </c>
      <c r="H117" s="147">
        <v>43.75</v>
      </c>
      <c r="I117" s="148"/>
      <c r="J117" s="149">
        <f>ROUND(I117*H117,2)</f>
        <v>0</v>
      </c>
      <c r="K117" s="145" t="s">
        <v>139</v>
      </c>
      <c r="L117" s="33"/>
      <c r="M117" s="150" t="s">
        <v>3</v>
      </c>
      <c r="N117" s="151" t="s">
        <v>41</v>
      </c>
      <c r="O117" s="53"/>
      <c r="P117" s="152">
        <f>O117*H117</f>
        <v>0</v>
      </c>
      <c r="Q117" s="152">
        <v>0</v>
      </c>
      <c r="R117" s="152">
        <f>Q117*H117</f>
        <v>0</v>
      </c>
      <c r="S117" s="152">
        <v>0</v>
      </c>
      <c r="T117" s="153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54" t="s">
        <v>140</v>
      </c>
      <c r="AT117" s="154" t="s">
        <v>135</v>
      </c>
      <c r="AU117" s="154" t="s">
        <v>79</v>
      </c>
      <c r="AY117" s="17" t="s">
        <v>132</v>
      </c>
      <c r="BE117" s="155">
        <f>IF(N117="základní",J117,0)</f>
        <v>0</v>
      </c>
      <c r="BF117" s="155">
        <f>IF(N117="snížená",J117,0)</f>
        <v>0</v>
      </c>
      <c r="BG117" s="155">
        <f>IF(N117="zákl. přenesená",J117,0)</f>
        <v>0</v>
      </c>
      <c r="BH117" s="155">
        <f>IF(N117="sníž. přenesená",J117,0)</f>
        <v>0</v>
      </c>
      <c r="BI117" s="155">
        <f>IF(N117="nulová",J117,0)</f>
        <v>0</v>
      </c>
      <c r="BJ117" s="17" t="s">
        <v>77</v>
      </c>
      <c r="BK117" s="155">
        <f>ROUND(I117*H117,2)</f>
        <v>0</v>
      </c>
      <c r="BL117" s="17" t="s">
        <v>140</v>
      </c>
      <c r="BM117" s="154" t="s">
        <v>431</v>
      </c>
    </row>
    <row r="118" spans="1:65" s="13" customFormat="1" ht="11.25" x14ac:dyDescent="0.2">
      <c r="B118" s="156"/>
      <c r="D118" s="157" t="s">
        <v>142</v>
      </c>
      <c r="E118" s="158" t="s">
        <v>3</v>
      </c>
      <c r="F118" s="159" t="s">
        <v>432</v>
      </c>
      <c r="H118" s="160">
        <v>43.75</v>
      </c>
      <c r="I118" s="161"/>
      <c r="L118" s="156"/>
      <c r="M118" s="162"/>
      <c r="N118" s="163"/>
      <c r="O118" s="163"/>
      <c r="P118" s="163"/>
      <c r="Q118" s="163"/>
      <c r="R118" s="163"/>
      <c r="S118" s="163"/>
      <c r="T118" s="164"/>
      <c r="AT118" s="158" t="s">
        <v>142</v>
      </c>
      <c r="AU118" s="158" t="s">
        <v>79</v>
      </c>
      <c r="AV118" s="13" t="s">
        <v>79</v>
      </c>
      <c r="AW118" s="13" t="s">
        <v>31</v>
      </c>
      <c r="AX118" s="13" t="s">
        <v>70</v>
      </c>
      <c r="AY118" s="158" t="s">
        <v>132</v>
      </c>
    </row>
    <row r="119" spans="1:65" s="14" customFormat="1" ht="11.25" x14ac:dyDescent="0.2">
      <c r="B119" s="165"/>
      <c r="D119" s="157" t="s">
        <v>142</v>
      </c>
      <c r="E119" s="166" t="s">
        <v>3</v>
      </c>
      <c r="F119" s="167" t="s">
        <v>144</v>
      </c>
      <c r="H119" s="168">
        <v>43.75</v>
      </c>
      <c r="I119" s="169"/>
      <c r="L119" s="165"/>
      <c r="M119" s="170"/>
      <c r="N119" s="171"/>
      <c r="O119" s="171"/>
      <c r="P119" s="171"/>
      <c r="Q119" s="171"/>
      <c r="R119" s="171"/>
      <c r="S119" s="171"/>
      <c r="T119" s="172"/>
      <c r="AT119" s="166" t="s">
        <v>142</v>
      </c>
      <c r="AU119" s="166" t="s">
        <v>79</v>
      </c>
      <c r="AV119" s="14" t="s">
        <v>140</v>
      </c>
      <c r="AW119" s="14" t="s">
        <v>31</v>
      </c>
      <c r="AX119" s="14" t="s">
        <v>77</v>
      </c>
      <c r="AY119" s="166" t="s">
        <v>132</v>
      </c>
    </row>
    <row r="120" spans="1:65" s="2" customFormat="1" ht="33" customHeight="1" x14ac:dyDescent="0.2">
      <c r="A120" s="32"/>
      <c r="B120" s="142"/>
      <c r="C120" s="143" t="s">
        <v>202</v>
      </c>
      <c r="D120" s="143" t="s">
        <v>135</v>
      </c>
      <c r="E120" s="144" t="s">
        <v>396</v>
      </c>
      <c r="F120" s="145" t="s">
        <v>397</v>
      </c>
      <c r="G120" s="146" t="s">
        <v>138</v>
      </c>
      <c r="H120" s="147">
        <v>43.75</v>
      </c>
      <c r="I120" s="148"/>
      <c r="J120" s="149">
        <f>ROUND(I120*H120,2)</f>
        <v>0</v>
      </c>
      <c r="K120" s="145" t="s">
        <v>139</v>
      </c>
      <c r="L120" s="33"/>
      <c r="M120" s="150" t="s">
        <v>3</v>
      </c>
      <c r="N120" s="151" t="s">
        <v>41</v>
      </c>
      <c r="O120" s="53"/>
      <c r="P120" s="152">
        <f>O120*H120</f>
        <v>0</v>
      </c>
      <c r="Q120" s="152">
        <v>0</v>
      </c>
      <c r="R120" s="152">
        <f>Q120*H120</f>
        <v>0</v>
      </c>
      <c r="S120" s="152">
        <v>0</v>
      </c>
      <c r="T120" s="153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54" t="s">
        <v>140</v>
      </c>
      <c r="AT120" s="154" t="s">
        <v>135</v>
      </c>
      <c r="AU120" s="154" t="s">
        <v>79</v>
      </c>
      <c r="AY120" s="17" t="s">
        <v>132</v>
      </c>
      <c r="BE120" s="155">
        <f>IF(N120="základní",J120,0)</f>
        <v>0</v>
      </c>
      <c r="BF120" s="155">
        <f>IF(N120="snížená",J120,0)</f>
        <v>0</v>
      </c>
      <c r="BG120" s="155">
        <f>IF(N120="zákl. přenesená",J120,0)</f>
        <v>0</v>
      </c>
      <c r="BH120" s="155">
        <f>IF(N120="sníž. přenesená",J120,0)</f>
        <v>0</v>
      </c>
      <c r="BI120" s="155">
        <f>IF(N120="nulová",J120,0)</f>
        <v>0</v>
      </c>
      <c r="BJ120" s="17" t="s">
        <v>77</v>
      </c>
      <c r="BK120" s="155">
        <f>ROUND(I120*H120,2)</f>
        <v>0</v>
      </c>
      <c r="BL120" s="17" t="s">
        <v>140</v>
      </c>
      <c r="BM120" s="154" t="s">
        <v>433</v>
      </c>
    </row>
    <row r="121" spans="1:65" s="13" customFormat="1" ht="11.25" x14ac:dyDescent="0.2">
      <c r="B121" s="156"/>
      <c r="D121" s="157" t="s">
        <v>142</v>
      </c>
      <c r="E121" s="158" t="s">
        <v>3</v>
      </c>
      <c r="F121" s="159" t="s">
        <v>399</v>
      </c>
      <c r="H121" s="160">
        <v>43.75</v>
      </c>
      <c r="I121" s="161"/>
      <c r="L121" s="156"/>
      <c r="M121" s="162"/>
      <c r="N121" s="163"/>
      <c r="O121" s="163"/>
      <c r="P121" s="163"/>
      <c r="Q121" s="163"/>
      <c r="R121" s="163"/>
      <c r="S121" s="163"/>
      <c r="T121" s="164"/>
      <c r="AT121" s="158" t="s">
        <v>142</v>
      </c>
      <c r="AU121" s="158" t="s">
        <v>79</v>
      </c>
      <c r="AV121" s="13" t="s">
        <v>79</v>
      </c>
      <c r="AW121" s="13" t="s">
        <v>31</v>
      </c>
      <c r="AX121" s="13" t="s">
        <v>70</v>
      </c>
      <c r="AY121" s="158" t="s">
        <v>132</v>
      </c>
    </row>
    <row r="122" spans="1:65" s="14" customFormat="1" ht="11.25" x14ac:dyDescent="0.2">
      <c r="B122" s="165"/>
      <c r="D122" s="157" t="s">
        <v>142</v>
      </c>
      <c r="E122" s="166" t="s">
        <v>3</v>
      </c>
      <c r="F122" s="167" t="s">
        <v>144</v>
      </c>
      <c r="H122" s="168">
        <v>43.75</v>
      </c>
      <c r="I122" s="169"/>
      <c r="L122" s="165"/>
      <c r="M122" s="170"/>
      <c r="N122" s="171"/>
      <c r="O122" s="171"/>
      <c r="P122" s="171"/>
      <c r="Q122" s="171"/>
      <c r="R122" s="171"/>
      <c r="S122" s="171"/>
      <c r="T122" s="172"/>
      <c r="AT122" s="166" t="s">
        <v>142</v>
      </c>
      <c r="AU122" s="166" t="s">
        <v>79</v>
      </c>
      <c r="AV122" s="14" t="s">
        <v>140</v>
      </c>
      <c r="AW122" s="14" t="s">
        <v>31</v>
      </c>
      <c r="AX122" s="14" t="s">
        <v>77</v>
      </c>
      <c r="AY122" s="166" t="s">
        <v>132</v>
      </c>
    </row>
    <row r="123" spans="1:65" s="2" customFormat="1" ht="37.9" customHeight="1" x14ac:dyDescent="0.2">
      <c r="A123" s="32"/>
      <c r="B123" s="142"/>
      <c r="C123" s="143" t="s">
        <v>207</v>
      </c>
      <c r="D123" s="143" t="s">
        <v>135</v>
      </c>
      <c r="E123" s="144" t="s">
        <v>291</v>
      </c>
      <c r="F123" s="145" t="s">
        <v>292</v>
      </c>
      <c r="G123" s="146" t="s">
        <v>293</v>
      </c>
      <c r="H123" s="147">
        <v>8</v>
      </c>
      <c r="I123" s="148"/>
      <c r="J123" s="149">
        <f>ROUND(I123*H123,2)</f>
        <v>0</v>
      </c>
      <c r="K123" s="145" t="s">
        <v>139</v>
      </c>
      <c r="L123" s="33"/>
      <c r="M123" s="150" t="s">
        <v>3</v>
      </c>
      <c r="N123" s="151" t="s">
        <v>41</v>
      </c>
      <c r="O123" s="53"/>
      <c r="P123" s="152">
        <f>O123*H123</f>
        <v>0</v>
      </c>
      <c r="Q123" s="152">
        <v>0</v>
      </c>
      <c r="R123" s="152">
        <f>Q123*H123</f>
        <v>0</v>
      </c>
      <c r="S123" s="152">
        <v>0</v>
      </c>
      <c r="T123" s="153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54" t="s">
        <v>140</v>
      </c>
      <c r="AT123" s="154" t="s">
        <v>135</v>
      </c>
      <c r="AU123" s="154" t="s">
        <v>79</v>
      </c>
      <c r="AY123" s="17" t="s">
        <v>132</v>
      </c>
      <c r="BE123" s="155">
        <f>IF(N123="základní",J123,0)</f>
        <v>0</v>
      </c>
      <c r="BF123" s="155">
        <f>IF(N123="snížená",J123,0)</f>
        <v>0</v>
      </c>
      <c r="BG123" s="155">
        <f>IF(N123="zákl. přenesená",J123,0)</f>
        <v>0</v>
      </c>
      <c r="BH123" s="155">
        <f>IF(N123="sníž. přenesená",J123,0)</f>
        <v>0</v>
      </c>
      <c r="BI123" s="155">
        <f>IF(N123="nulová",J123,0)</f>
        <v>0</v>
      </c>
      <c r="BJ123" s="17" t="s">
        <v>77</v>
      </c>
      <c r="BK123" s="155">
        <f>ROUND(I123*H123,2)</f>
        <v>0</v>
      </c>
      <c r="BL123" s="17" t="s">
        <v>140</v>
      </c>
      <c r="BM123" s="154" t="s">
        <v>434</v>
      </c>
    </row>
    <row r="124" spans="1:65" s="13" customFormat="1" ht="11.25" x14ac:dyDescent="0.2">
      <c r="B124" s="156"/>
      <c r="D124" s="157" t="s">
        <v>142</v>
      </c>
      <c r="E124" s="158" t="s">
        <v>3</v>
      </c>
      <c r="F124" s="159" t="s">
        <v>401</v>
      </c>
      <c r="H124" s="160">
        <v>8</v>
      </c>
      <c r="I124" s="161"/>
      <c r="L124" s="156"/>
      <c r="M124" s="162"/>
      <c r="N124" s="163"/>
      <c r="O124" s="163"/>
      <c r="P124" s="163"/>
      <c r="Q124" s="163"/>
      <c r="R124" s="163"/>
      <c r="S124" s="163"/>
      <c r="T124" s="164"/>
      <c r="AT124" s="158" t="s">
        <v>142</v>
      </c>
      <c r="AU124" s="158" t="s">
        <v>79</v>
      </c>
      <c r="AV124" s="13" t="s">
        <v>79</v>
      </c>
      <c r="AW124" s="13" t="s">
        <v>31</v>
      </c>
      <c r="AX124" s="13" t="s">
        <v>70</v>
      </c>
      <c r="AY124" s="158" t="s">
        <v>132</v>
      </c>
    </row>
    <row r="125" spans="1:65" s="14" customFormat="1" ht="11.25" x14ac:dyDescent="0.2">
      <c r="B125" s="165"/>
      <c r="D125" s="157" t="s">
        <v>142</v>
      </c>
      <c r="E125" s="166" t="s">
        <v>3</v>
      </c>
      <c r="F125" s="167" t="s">
        <v>144</v>
      </c>
      <c r="H125" s="168">
        <v>8</v>
      </c>
      <c r="I125" s="169"/>
      <c r="L125" s="165"/>
      <c r="M125" s="170"/>
      <c r="N125" s="171"/>
      <c r="O125" s="171"/>
      <c r="P125" s="171"/>
      <c r="Q125" s="171"/>
      <c r="R125" s="171"/>
      <c r="S125" s="171"/>
      <c r="T125" s="172"/>
      <c r="AT125" s="166" t="s">
        <v>142</v>
      </c>
      <c r="AU125" s="166" t="s">
        <v>79</v>
      </c>
      <c r="AV125" s="14" t="s">
        <v>140</v>
      </c>
      <c r="AW125" s="14" t="s">
        <v>31</v>
      </c>
      <c r="AX125" s="14" t="s">
        <v>77</v>
      </c>
      <c r="AY125" s="166" t="s">
        <v>132</v>
      </c>
    </row>
    <row r="126" spans="1:65" s="2" customFormat="1" ht="16.5" customHeight="1" x14ac:dyDescent="0.2">
      <c r="A126" s="32"/>
      <c r="B126" s="142"/>
      <c r="C126" s="143" t="s">
        <v>212</v>
      </c>
      <c r="D126" s="143" t="s">
        <v>135</v>
      </c>
      <c r="E126" s="144" t="s">
        <v>402</v>
      </c>
      <c r="F126" s="145" t="s">
        <v>403</v>
      </c>
      <c r="G126" s="146" t="s">
        <v>158</v>
      </c>
      <c r="H126" s="147">
        <v>1</v>
      </c>
      <c r="I126" s="148"/>
      <c r="J126" s="149">
        <f>ROUND(I126*H126,2)</f>
        <v>0</v>
      </c>
      <c r="K126" s="145" t="s">
        <v>3</v>
      </c>
      <c r="L126" s="33"/>
      <c r="M126" s="150" t="s">
        <v>3</v>
      </c>
      <c r="N126" s="151" t="s">
        <v>41</v>
      </c>
      <c r="O126" s="53"/>
      <c r="P126" s="152">
        <f>O126*H126</f>
        <v>0</v>
      </c>
      <c r="Q126" s="152">
        <v>0</v>
      </c>
      <c r="R126" s="152">
        <f>Q126*H126</f>
        <v>0</v>
      </c>
      <c r="S126" s="152">
        <v>0</v>
      </c>
      <c r="T126" s="153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54" t="s">
        <v>140</v>
      </c>
      <c r="AT126" s="154" t="s">
        <v>135</v>
      </c>
      <c r="AU126" s="154" t="s">
        <v>79</v>
      </c>
      <c r="AY126" s="17" t="s">
        <v>132</v>
      </c>
      <c r="BE126" s="155">
        <f>IF(N126="základní",J126,0)</f>
        <v>0</v>
      </c>
      <c r="BF126" s="155">
        <f>IF(N126="snížená",J126,0)</f>
        <v>0</v>
      </c>
      <c r="BG126" s="155">
        <f>IF(N126="zákl. přenesená",J126,0)</f>
        <v>0</v>
      </c>
      <c r="BH126" s="155">
        <f>IF(N126="sníž. přenesená",J126,0)</f>
        <v>0</v>
      </c>
      <c r="BI126" s="155">
        <f>IF(N126="nulová",J126,0)</f>
        <v>0</v>
      </c>
      <c r="BJ126" s="17" t="s">
        <v>77</v>
      </c>
      <c r="BK126" s="155">
        <f>ROUND(I126*H126,2)</f>
        <v>0</v>
      </c>
      <c r="BL126" s="17" t="s">
        <v>140</v>
      </c>
      <c r="BM126" s="154" t="s">
        <v>435</v>
      </c>
    </row>
    <row r="127" spans="1:65" s="2" customFormat="1" ht="16.5" customHeight="1" x14ac:dyDescent="0.2">
      <c r="A127" s="32"/>
      <c r="B127" s="142"/>
      <c r="C127" s="173" t="s">
        <v>217</v>
      </c>
      <c r="D127" s="173" t="s">
        <v>183</v>
      </c>
      <c r="E127" s="174" t="s">
        <v>405</v>
      </c>
      <c r="F127" s="175" t="s">
        <v>406</v>
      </c>
      <c r="G127" s="176" t="s">
        <v>163</v>
      </c>
      <c r="H127" s="177">
        <v>0.2</v>
      </c>
      <c r="I127" s="178"/>
      <c r="J127" s="179">
        <f>ROUND(I127*H127,2)</f>
        <v>0</v>
      </c>
      <c r="K127" s="175" t="s">
        <v>139</v>
      </c>
      <c r="L127" s="180"/>
      <c r="M127" s="181" t="s">
        <v>3</v>
      </c>
      <c r="N127" s="182" t="s">
        <v>41</v>
      </c>
      <c r="O127" s="53"/>
      <c r="P127" s="152">
        <f>O127*H127</f>
        <v>0</v>
      </c>
      <c r="Q127" s="152">
        <v>2.234</v>
      </c>
      <c r="R127" s="152">
        <f>Q127*H127</f>
        <v>0.44680000000000003</v>
      </c>
      <c r="S127" s="152">
        <v>0</v>
      </c>
      <c r="T127" s="153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54" t="s">
        <v>182</v>
      </c>
      <c r="AT127" s="154" t="s">
        <v>183</v>
      </c>
      <c r="AU127" s="154" t="s">
        <v>79</v>
      </c>
      <c r="AY127" s="17" t="s">
        <v>132</v>
      </c>
      <c r="BE127" s="155">
        <f>IF(N127="základní",J127,0)</f>
        <v>0</v>
      </c>
      <c r="BF127" s="155">
        <f>IF(N127="snížená",J127,0)</f>
        <v>0</v>
      </c>
      <c r="BG127" s="155">
        <f>IF(N127="zákl. přenesená",J127,0)</f>
        <v>0</v>
      </c>
      <c r="BH127" s="155">
        <f>IF(N127="sníž. přenesená",J127,0)</f>
        <v>0</v>
      </c>
      <c r="BI127" s="155">
        <f>IF(N127="nulová",J127,0)</f>
        <v>0</v>
      </c>
      <c r="BJ127" s="17" t="s">
        <v>77</v>
      </c>
      <c r="BK127" s="155">
        <f>ROUND(I127*H127,2)</f>
        <v>0</v>
      </c>
      <c r="BL127" s="17" t="s">
        <v>140</v>
      </c>
      <c r="BM127" s="154" t="s">
        <v>436</v>
      </c>
    </row>
    <row r="128" spans="1:65" s="13" customFormat="1" ht="11.25" x14ac:dyDescent="0.2">
      <c r="B128" s="156"/>
      <c r="D128" s="157" t="s">
        <v>142</v>
      </c>
      <c r="E128" s="158" t="s">
        <v>3</v>
      </c>
      <c r="F128" s="159" t="s">
        <v>437</v>
      </c>
      <c r="H128" s="160">
        <v>0.2</v>
      </c>
      <c r="I128" s="161"/>
      <c r="L128" s="156"/>
      <c r="M128" s="162"/>
      <c r="N128" s="163"/>
      <c r="O128" s="163"/>
      <c r="P128" s="163"/>
      <c r="Q128" s="163"/>
      <c r="R128" s="163"/>
      <c r="S128" s="163"/>
      <c r="T128" s="164"/>
      <c r="AT128" s="158" t="s">
        <v>142</v>
      </c>
      <c r="AU128" s="158" t="s">
        <v>79</v>
      </c>
      <c r="AV128" s="13" t="s">
        <v>79</v>
      </c>
      <c r="AW128" s="13" t="s">
        <v>31</v>
      </c>
      <c r="AX128" s="13" t="s">
        <v>70</v>
      </c>
      <c r="AY128" s="158" t="s">
        <v>132</v>
      </c>
    </row>
    <row r="129" spans="1:65" s="14" customFormat="1" ht="11.25" x14ac:dyDescent="0.2">
      <c r="B129" s="165"/>
      <c r="D129" s="157" t="s">
        <v>142</v>
      </c>
      <c r="E129" s="166" t="s">
        <v>3</v>
      </c>
      <c r="F129" s="167" t="s">
        <v>144</v>
      </c>
      <c r="H129" s="168">
        <v>0.2</v>
      </c>
      <c r="I129" s="169"/>
      <c r="L129" s="165"/>
      <c r="M129" s="170"/>
      <c r="N129" s="171"/>
      <c r="O129" s="171"/>
      <c r="P129" s="171"/>
      <c r="Q129" s="171"/>
      <c r="R129" s="171"/>
      <c r="S129" s="171"/>
      <c r="T129" s="172"/>
      <c r="AT129" s="166" t="s">
        <v>142</v>
      </c>
      <c r="AU129" s="166" t="s">
        <v>79</v>
      </c>
      <c r="AV129" s="14" t="s">
        <v>140</v>
      </c>
      <c r="AW129" s="14" t="s">
        <v>31</v>
      </c>
      <c r="AX129" s="14" t="s">
        <v>77</v>
      </c>
      <c r="AY129" s="166" t="s">
        <v>132</v>
      </c>
    </row>
    <row r="130" spans="1:65" s="2" customFormat="1" ht="37.9" customHeight="1" x14ac:dyDescent="0.2">
      <c r="A130" s="32"/>
      <c r="B130" s="142"/>
      <c r="C130" s="143" t="s">
        <v>9</v>
      </c>
      <c r="D130" s="143" t="s">
        <v>135</v>
      </c>
      <c r="E130" s="144" t="s">
        <v>409</v>
      </c>
      <c r="F130" s="145" t="s">
        <v>410</v>
      </c>
      <c r="G130" s="146" t="s">
        <v>158</v>
      </c>
      <c r="H130" s="147">
        <v>1</v>
      </c>
      <c r="I130" s="148"/>
      <c r="J130" s="149">
        <f>ROUND(I130*H130,2)</f>
        <v>0</v>
      </c>
      <c r="K130" s="145" t="s">
        <v>139</v>
      </c>
      <c r="L130" s="33"/>
      <c r="M130" s="150" t="s">
        <v>3</v>
      </c>
      <c r="N130" s="151" t="s">
        <v>41</v>
      </c>
      <c r="O130" s="53"/>
      <c r="P130" s="152">
        <f>O130*H130</f>
        <v>0</v>
      </c>
      <c r="Q130" s="152">
        <v>0</v>
      </c>
      <c r="R130" s="152">
        <f>Q130*H130</f>
        <v>0</v>
      </c>
      <c r="S130" s="152">
        <v>0</v>
      </c>
      <c r="T130" s="153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54" t="s">
        <v>140</v>
      </c>
      <c r="AT130" s="154" t="s">
        <v>135</v>
      </c>
      <c r="AU130" s="154" t="s">
        <v>79</v>
      </c>
      <c r="AY130" s="17" t="s">
        <v>132</v>
      </c>
      <c r="BE130" s="155">
        <f>IF(N130="základní",J130,0)</f>
        <v>0</v>
      </c>
      <c r="BF130" s="155">
        <f>IF(N130="snížená",J130,0)</f>
        <v>0</v>
      </c>
      <c r="BG130" s="155">
        <f>IF(N130="zákl. přenesená",J130,0)</f>
        <v>0</v>
      </c>
      <c r="BH130" s="155">
        <f>IF(N130="sníž. přenesená",J130,0)</f>
        <v>0</v>
      </c>
      <c r="BI130" s="155">
        <f>IF(N130="nulová",J130,0)</f>
        <v>0</v>
      </c>
      <c r="BJ130" s="17" t="s">
        <v>77</v>
      </c>
      <c r="BK130" s="155">
        <f>ROUND(I130*H130,2)</f>
        <v>0</v>
      </c>
      <c r="BL130" s="17" t="s">
        <v>140</v>
      </c>
      <c r="BM130" s="154" t="s">
        <v>438</v>
      </c>
    </row>
    <row r="131" spans="1:65" s="13" customFormat="1" ht="11.25" x14ac:dyDescent="0.2">
      <c r="B131" s="156"/>
      <c r="D131" s="157" t="s">
        <v>142</v>
      </c>
      <c r="E131" s="158" t="s">
        <v>3</v>
      </c>
      <c r="F131" s="159" t="s">
        <v>439</v>
      </c>
      <c r="H131" s="160">
        <v>1</v>
      </c>
      <c r="I131" s="161"/>
      <c r="L131" s="156"/>
      <c r="M131" s="162"/>
      <c r="N131" s="163"/>
      <c r="O131" s="163"/>
      <c r="P131" s="163"/>
      <c r="Q131" s="163"/>
      <c r="R131" s="163"/>
      <c r="S131" s="163"/>
      <c r="T131" s="164"/>
      <c r="AT131" s="158" t="s">
        <v>142</v>
      </c>
      <c r="AU131" s="158" t="s">
        <v>79</v>
      </c>
      <c r="AV131" s="13" t="s">
        <v>79</v>
      </c>
      <c r="AW131" s="13" t="s">
        <v>31</v>
      </c>
      <c r="AX131" s="13" t="s">
        <v>70</v>
      </c>
      <c r="AY131" s="158" t="s">
        <v>132</v>
      </c>
    </row>
    <row r="132" spans="1:65" s="14" customFormat="1" ht="11.25" x14ac:dyDescent="0.2">
      <c r="B132" s="165"/>
      <c r="D132" s="157" t="s">
        <v>142</v>
      </c>
      <c r="E132" s="166" t="s">
        <v>3</v>
      </c>
      <c r="F132" s="167" t="s">
        <v>144</v>
      </c>
      <c r="H132" s="168">
        <v>1</v>
      </c>
      <c r="I132" s="169"/>
      <c r="L132" s="165"/>
      <c r="M132" s="170"/>
      <c r="N132" s="171"/>
      <c r="O132" s="171"/>
      <c r="P132" s="171"/>
      <c r="Q132" s="171"/>
      <c r="R132" s="171"/>
      <c r="S132" s="171"/>
      <c r="T132" s="172"/>
      <c r="AT132" s="166" t="s">
        <v>142</v>
      </c>
      <c r="AU132" s="166" t="s">
        <v>79</v>
      </c>
      <c r="AV132" s="14" t="s">
        <v>140</v>
      </c>
      <c r="AW132" s="14" t="s">
        <v>31</v>
      </c>
      <c r="AX132" s="14" t="s">
        <v>77</v>
      </c>
      <c r="AY132" s="166" t="s">
        <v>132</v>
      </c>
    </row>
    <row r="133" spans="1:65" s="2" customFormat="1" ht="16.5" customHeight="1" x14ac:dyDescent="0.2">
      <c r="A133" s="32"/>
      <c r="B133" s="142"/>
      <c r="C133" s="173" t="s">
        <v>226</v>
      </c>
      <c r="D133" s="173" t="s">
        <v>183</v>
      </c>
      <c r="E133" s="174" t="s">
        <v>413</v>
      </c>
      <c r="F133" s="175" t="s">
        <v>414</v>
      </c>
      <c r="G133" s="176" t="s">
        <v>158</v>
      </c>
      <c r="H133" s="177">
        <v>1</v>
      </c>
      <c r="I133" s="178"/>
      <c r="J133" s="179">
        <f>ROUND(I133*H133,2)</f>
        <v>0</v>
      </c>
      <c r="K133" s="175" t="s">
        <v>139</v>
      </c>
      <c r="L133" s="180"/>
      <c r="M133" s="181" t="s">
        <v>3</v>
      </c>
      <c r="N133" s="182" t="s">
        <v>41</v>
      </c>
      <c r="O133" s="53"/>
      <c r="P133" s="152">
        <f>O133*H133</f>
        <v>0</v>
      </c>
      <c r="Q133" s="152">
        <v>5.6000000000000001E-2</v>
      </c>
      <c r="R133" s="152">
        <f>Q133*H133</f>
        <v>5.6000000000000001E-2</v>
      </c>
      <c r="S133" s="152">
        <v>0</v>
      </c>
      <c r="T133" s="153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54" t="s">
        <v>182</v>
      </c>
      <c r="AT133" s="154" t="s">
        <v>183</v>
      </c>
      <c r="AU133" s="154" t="s">
        <v>79</v>
      </c>
      <c r="AY133" s="17" t="s">
        <v>132</v>
      </c>
      <c r="BE133" s="155">
        <f>IF(N133="základní",J133,0)</f>
        <v>0</v>
      </c>
      <c r="BF133" s="155">
        <f>IF(N133="snížená",J133,0)</f>
        <v>0</v>
      </c>
      <c r="BG133" s="155">
        <f>IF(N133="zákl. přenesená",J133,0)</f>
        <v>0</v>
      </c>
      <c r="BH133" s="155">
        <f>IF(N133="sníž. přenesená",J133,0)</f>
        <v>0</v>
      </c>
      <c r="BI133" s="155">
        <f>IF(N133="nulová",J133,0)</f>
        <v>0</v>
      </c>
      <c r="BJ133" s="17" t="s">
        <v>77</v>
      </c>
      <c r="BK133" s="155">
        <f>ROUND(I133*H133,2)</f>
        <v>0</v>
      </c>
      <c r="BL133" s="17" t="s">
        <v>140</v>
      </c>
      <c r="BM133" s="154" t="s">
        <v>440</v>
      </c>
    </row>
    <row r="134" spans="1:65" s="13" customFormat="1" ht="11.25" x14ac:dyDescent="0.2">
      <c r="B134" s="156"/>
      <c r="D134" s="157" t="s">
        <v>142</v>
      </c>
      <c r="E134" s="158" t="s">
        <v>3</v>
      </c>
      <c r="F134" s="159" t="s">
        <v>439</v>
      </c>
      <c r="H134" s="160">
        <v>1</v>
      </c>
      <c r="I134" s="161"/>
      <c r="L134" s="156"/>
      <c r="M134" s="162"/>
      <c r="N134" s="163"/>
      <c r="O134" s="163"/>
      <c r="P134" s="163"/>
      <c r="Q134" s="163"/>
      <c r="R134" s="163"/>
      <c r="S134" s="163"/>
      <c r="T134" s="164"/>
      <c r="AT134" s="158" t="s">
        <v>142</v>
      </c>
      <c r="AU134" s="158" t="s">
        <v>79</v>
      </c>
      <c r="AV134" s="13" t="s">
        <v>79</v>
      </c>
      <c r="AW134" s="13" t="s">
        <v>31</v>
      </c>
      <c r="AX134" s="13" t="s">
        <v>70</v>
      </c>
      <c r="AY134" s="158" t="s">
        <v>132</v>
      </c>
    </row>
    <row r="135" spans="1:65" s="14" customFormat="1" ht="11.25" x14ac:dyDescent="0.2">
      <c r="B135" s="165"/>
      <c r="D135" s="157" t="s">
        <v>142</v>
      </c>
      <c r="E135" s="166" t="s">
        <v>3</v>
      </c>
      <c r="F135" s="167" t="s">
        <v>144</v>
      </c>
      <c r="H135" s="168">
        <v>1</v>
      </c>
      <c r="I135" s="169"/>
      <c r="L135" s="165"/>
      <c r="M135" s="183"/>
      <c r="N135" s="184"/>
      <c r="O135" s="184"/>
      <c r="P135" s="184"/>
      <c r="Q135" s="184"/>
      <c r="R135" s="184"/>
      <c r="S135" s="184"/>
      <c r="T135" s="185"/>
      <c r="AT135" s="166" t="s">
        <v>142</v>
      </c>
      <c r="AU135" s="166" t="s">
        <v>79</v>
      </c>
      <c r="AV135" s="14" t="s">
        <v>140</v>
      </c>
      <c r="AW135" s="14" t="s">
        <v>31</v>
      </c>
      <c r="AX135" s="14" t="s">
        <v>77</v>
      </c>
      <c r="AY135" s="166" t="s">
        <v>132</v>
      </c>
    </row>
    <row r="136" spans="1:65" s="2" customFormat="1" ht="6.95" customHeight="1" x14ac:dyDescent="0.2">
      <c r="A136" s="32"/>
      <c r="B136" s="42"/>
      <c r="C136" s="43"/>
      <c r="D136" s="43"/>
      <c r="E136" s="43"/>
      <c r="F136" s="43"/>
      <c r="G136" s="43"/>
      <c r="H136" s="43"/>
      <c r="I136" s="43"/>
      <c r="J136" s="43"/>
      <c r="K136" s="43"/>
      <c r="L136" s="33"/>
      <c r="M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</sheetData>
  <autoFilter ref="C86:K135" xr:uid="{00000000-0009-0000-0000-000004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03"/>
  <sheetViews>
    <sheetView showGridLines="0" workbookViewId="0"/>
  </sheetViews>
  <sheetFormatPr defaultRowHeight="12.7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317" t="s">
        <v>6</v>
      </c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7" t="s">
        <v>96</v>
      </c>
    </row>
    <row r="3" spans="1:46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 x14ac:dyDescent="0.2">
      <c r="B4" s="20"/>
      <c r="D4" s="21" t="s">
        <v>106</v>
      </c>
      <c r="L4" s="20"/>
      <c r="M4" s="93" t="s">
        <v>11</v>
      </c>
      <c r="AT4" s="17" t="s">
        <v>4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27" t="s">
        <v>17</v>
      </c>
      <c r="L6" s="20"/>
    </row>
    <row r="7" spans="1:46" s="1" customFormat="1" ht="16.5" customHeight="1" x14ac:dyDescent="0.2">
      <c r="B7" s="20"/>
      <c r="E7" s="318" t="str">
        <f>'Rekapitulace stavby'!K6</f>
        <v>Oprava kolejí v žst. Rohatec</v>
      </c>
      <c r="F7" s="319"/>
      <c r="G7" s="319"/>
      <c r="H7" s="319"/>
      <c r="L7" s="20"/>
    </row>
    <row r="8" spans="1:46" s="1" customFormat="1" ht="12" customHeight="1" x14ac:dyDescent="0.2">
      <c r="B8" s="20"/>
      <c r="D8" s="27" t="s">
        <v>107</v>
      </c>
      <c r="L8" s="20"/>
    </row>
    <row r="9" spans="1:46" s="2" customFormat="1" ht="16.5" customHeight="1" x14ac:dyDescent="0.2">
      <c r="A9" s="32"/>
      <c r="B9" s="33"/>
      <c r="C9" s="32"/>
      <c r="D9" s="32"/>
      <c r="E9" s="318" t="s">
        <v>108</v>
      </c>
      <c r="F9" s="320"/>
      <c r="G9" s="320"/>
      <c r="H9" s="320"/>
      <c r="I9" s="32"/>
      <c r="J9" s="32"/>
      <c r="K9" s="32"/>
      <c r="L9" s="94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3"/>
      <c r="C10" s="32"/>
      <c r="D10" s="27" t="s">
        <v>109</v>
      </c>
      <c r="E10" s="32"/>
      <c r="F10" s="32"/>
      <c r="G10" s="32"/>
      <c r="H10" s="32"/>
      <c r="I10" s="32"/>
      <c r="J10" s="32"/>
      <c r="K10" s="32"/>
      <c r="L10" s="94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 x14ac:dyDescent="0.2">
      <c r="A11" s="32"/>
      <c r="B11" s="33"/>
      <c r="C11" s="32"/>
      <c r="D11" s="32"/>
      <c r="E11" s="276" t="s">
        <v>441</v>
      </c>
      <c r="F11" s="320"/>
      <c r="G11" s="320"/>
      <c r="H11" s="320"/>
      <c r="I11" s="32"/>
      <c r="J11" s="32"/>
      <c r="K11" s="32"/>
      <c r="L11" s="94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 x14ac:dyDescent="0.2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94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 x14ac:dyDescent="0.2">
      <c r="A13" s="32"/>
      <c r="B13" s="33"/>
      <c r="C13" s="32"/>
      <c r="D13" s="27" t="s">
        <v>19</v>
      </c>
      <c r="E13" s="32"/>
      <c r="F13" s="25" t="s">
        <v>3</v>
      </c>
      <c r="G13" s="32"/>
      <c r="H13" s="32"/>
      <c r="I13" s="27" t="s">
        <v>20</v>
      </c>
      <c r="J13" s="25" t="s">
        <v>3</v>
      </c>
      <c r="K13" s="32"/>
      <c r="L13" s="94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21</v>
      </c>
      <c r="E14" s="32"/>
      <c r="F14" s="25" t="s">
        <v>22</v>
      </c>
      <c r="G14" s="32"/>
      <c r="H14" s="32"/>
      <c r="I14" s="27" t="s">
        <v>23</v>
      </c>
      <c r="J14" s="50">
        <f>'Rekapitulace stavby'!AN8</f>
        <v>45072</v>
      </c>
      <c r="K14" s="32"/>
      <c r="L14" s="94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 x14ac:dyDescent="0.2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94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 x14ac:dyDescent="0.2">
      <c r="A16" s="32"/>
      <c r="B16" s="33"/>
      <c r="C16" s="32"/>
      <c r="D16" s="27" t="s">
        <v>24</v>
      </c>
      <c r="E16" s="32"/>
      <c r="F16" s="32"/>
      <c r="G16" s="32"/>
      <c r="H16" s="32"/>
      <c r="I16" s="27" t="s">
        <v>25</v>
      </c>
      <c r="J16" s="25" t="str">
        <f>IF('Rekapitulace stavby'!AN10="","",'Rekapitulace stavby'!AN10)</f>
        <v/>
      </c>
      <c r="K16" s="32"/>
      <c r="L16" s="94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 x14ac:dyDescent="0.2">
      <c r="A17" s="32"/>
      <c r="B17" s="33"/>
      <c r="C17" s="32"/>
      <c r="D17" s="32"/>
      <c r="E17" s="25" t="str">
        <f>IF('Rekapitulace stavby'!E11="","",'Rekapitulace stavby'!E11)</f>
        <v xml:space="preserve"> </v>
      </c>
      <c r="F17" s="32"/>
      <c r="G17" s="32"/>
      <c r="H17" s="32"/>
      <c r="I17" s="27" t="s">
        <v>27</v>
      </c>
      <c r="J17" s="25" t="str">
        <f>IF('Rekapitulace stavby'!AN11="","",'Rekapitulace stavby'!AN11)</f>
        <v/>
      </c>
      <c r="K17" s="32"/>
      <c r="L17" s="94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 x14ac:dyDescent="0.2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94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 x14ac:dyDescent="0.2">
      <c r="A19" s="32"/>
      <c r="B19" s="33"/>
      <c r="C19" s="32"/>
      <c r="D19" s="27" t="s">
        <v>28</v>
      </c>
      <c r="E19" s="32"/>
      <c r="F19" s="32"/>
      <c r="G19" s="32"/>
      <c r="H19" s="32"/>
      <c r="I19" s="27" t="s">
        <v>25</v>
      </c>
      <c r="J19" s="28" t="str">
        <f>'Rekapitulace stavby'!AN13</f>
        <v>Vyplň údaj</v>
      </c>
      <c r="K19" s="32"/>
      <c r="L19" s="94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 x14ac:dyDescent="0.2">
      <c r="A20" s="32"/>
      <c r="B20" s="33"/>
      <c r="C20" s="32"/>
      <c r="D20" s="32"/>
      <c r="E20" s="321" t="str">
        <f>'Rekapitulace stavby'!E14</f>
        <v>Vyplň údaj</v>
      </c>
      <c r="F20" s="301"/>
      <c r="G20" s="301"/>
      <c r="H20" s="301"/>
      <c r="I20" s="27" t="s">
        <v>27</v>
      </c>
      <c r="J20" s="28" t="str">
        <f>'Rekapitulace stavby'!AN14</f>
        <v>Vyplň údaj</v>
      </c>
      <c r="K20" s="32"/>
      <c r="L20" s="94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 x14ac:dyDescent="0.2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94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 x14ac:dyDescent="0.2">
      <c r="A22" s="32"/>
      <c r="B22" s="33"/>
      <c r="C22" s="32"/>
      <c r="D22" s="27" t="s">
        <v>30</v>
      </c>
      <c r="E22" s="32"/>
      <c r="F22" s="32"/>
      <c r="G22" s="32"/>
      <c r="H22" s="32"/>
      <c r="I22" s="27" t="s">
        <v>25</v>
      </c>
      <c r="J22" s="25" t="str">
        <f>IF('Rekapitulace stavby'!AN16="","",'Rekapitulace stavby'!AN16)</f>
        <v/>
      </c>
      <c r="K22" s="32"/>
      <c r="L22" s="94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 x14ac:dyDescent="0.2">
      <c r="A23" s="32"/>
      <c r="B23" s="33"/>
      <c r="C23" s="32"/>
      <c r="D23" s="32"/>
      <c r="E23" s="25" t="str">
        <f>IF('Rekapitulace stavby'!E17="","",'Rekapitulace stavby'!E17)</f>
        <v xml:space="preserve"> </v>
      </c>
      <c r="F23" s="32"/>
      <c r="G23" s="32"/>
      <c r="H23" s="32"/>
      <c r="I23" s="27" t="s">
        <v>27</v>
      </c>
      <c r="J23" s="25" t="str">
        <f>IF('Rekapitulace stavby'!AN17="","",'Rekapitulace stavby'!AN17)</f>
        <v/>
      </c>
      <c r="K23" s="32"/>
      <c r="L23" s="94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 x14ac:dyDescent="0.2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94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 x14ac:dyDescent="0.2">
      <c r="A25" s="32"/>
      <c r="B25" s="33"/>
      <c r="C25" s="32"/>
      <c r="D25" s="27" t="s">
        <v>32</v>
      </c>
      <c r="E25" s="32"/>
      <c r="F25" s="32"/>
      <c r="G25" s="32"/>
      <c r="H25" s="32"/>
      <c r="I25" s="27" t="s">
        <v>25</v>
      </c>
      <c r="J25" s="25" t="s">
        <v>3</v>
      </c>
      <c r="K25" s="32"/>
      <c r="L25" s="94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 x14ac:dyDescent="0.2">
      <c r="A26" s="32"/>
      <c r="B26" s="33"/>
      <c r="C26" s="32"/>
      <c r="D26" s="32"/>
      <c r="E26" s="25" t="s">
        <v>442</v>
      </c>
      <c r="F26" s="32"/>
      <c r="G26" s="32"/>
      <c r="H26" s="32"/>
      <c r="I26" s="27" t="s">
        <v>27</v>
      </c>
      <c r="J26" s="25" t="s">
        <v>3</v>
      </c>
      <c r="K26" s="32"/>
      <c r="L26" s="94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94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 x14ac:dyDescent="0.2">
      <c r="A28" s="32"/>
      <c r="B28" s="33"/>
      <c r="C28" s="32"/>
      <c r="D28" s="27" t="s">
        <v>34</v>
      </c>
      <c r="E28" s="32"/>
      <c r="F28" s="32"/>
      <c r="G28" s="32"/>
      <c r="H28" s="32"/>
      <c r="I28" s="32"/>
      <c r="J28" s="32"/>
      <c r="K28" s="32"/>
      <c r="L28" s="94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 x14ac:dyDescent="0.2">
      <c r="A29" s="95"/>
      <c r="B29" s="96"/>
      <c r="C29" s="95"/>
      <c r="D29" s="95"/>
      <c r="E29" s="306" t="s">
        <v>3</v>
      </c>
      <c r="F29" s="306"/>
      <c r="G29" s="306"/>
      <c r="H29" s="306"/>
      <c r="I29" s="95"/>
      <c r="J29" s="95"/>
      <c r="K29" s="95"/>
      <c r="L29" s="97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2" customFormat="1" ht="6.95" customHeight="1" x14ac:dyDescent="0.2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94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 x14ac:dyDescent="0.2">
      <c r="A31" s="32"/>
      <c r="B31" s="33"/>
      <c r="C31" s="32"/>
      <c r="D31" s="61"/>
      <c r="E31" s="61"/>
      <c r="F31" s="61"/>
      <c r="G31" s="61"/>
      <c r="H31" s="61"/>
      <c r="I31" s="61"/>
      <c r="J31" s="61"/>
      <c r="K31" s="61"/>
      <c r="L31" s="94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 x14ac:dyDescent="0.2">
      <c r="A32" s="32"/>
      <c r="B32" s="33"/>
      <c r="C32" s="32"/>
      <c r="D32" s="98" t="s">
        <v>36</v>
      </c>
      <c r="E32" s="32"/>
      <c r="F32" s="32"/>
      <c r="G32" s="32"/>
      <c r="H32" s="32"/>
      <c r="I32" s="32"/>
      <c r="J32" s="66">
        <f>ROUND(J86, 2)</f>
        <v>0</v>
      </c>
      <c r="K32" s="32"/>
      <c r="L32" s="94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 x14ac:dyDescent="0.2">
      <c r="A33" s="32"/>
      <c r="B33" s="33"/>
      <c r="C33" s="32"/>
      <c r="D33" s="61"/>
      <c r="E33" s="61"/>
      <c r="F33" s="61"/>
      <c r="G33" s="61"/>
      <c r="H33" s="61"/>
      <c r="I33" s="61"/>
      <c r="J33" s="61"/>
      <c r="K33" s="61"/>
      <c r="L33" s="94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 x14ac:dyDescent="0.2">
      <c r="A34" s="32"/>
      <c r="B34" s="33"/>
      <c r="C34" s="32"/>
      <c r="D34" s="32"/>
      <c r="E34" s="32"/>
      <c r="F34" s="36" t="s">
        <v>38</v>
      </c>
      <c r="G34" s="32"/>
      <c r="H34" s="32"/>
      <c r="I34" s="36" t="s">
        <v>37</v>
      </c>
      <c r="J34" s="36" t="s">
        <v>39</v>
      </c>
      <c r="K34" s="32"/>
      <c r="L34" s="94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 x14ac:dyDescent="0.2">
      <c r="A35" s="32"/>
      <c r="B35" s="33"/>
      <c r="C35" s="32"/>
      <c r="D35" s="99" t="s">
        <v>40</v>
      </c>
      <c r="E35" s="27" t="s">
        <v>41</v>
      </c>
      <c r="F35" s="100">
        <f>ROUND((SUM(BE86:BE102)),  2)</f>
        <v>0</v>
      </c>
      <c r="G35" s="32"/>
      <c r="H35" s="32"/>
      <c r="I35" s="101">
        <v>0.21</v>
      </c>
      <c r="J35" s="100">
        <f>ROUND(((SUM(BE86:BE102))*I35),  2)</f>
        <v>0</v>
      </c>
      <c r="K35" s="32"/>
      <c r="L35" s="94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 x14ac:dyDescent="0.2">
      <c r="A36" s="32"/>
      <c r="B36" s="33"/>
      <c r="C36" s="32"/>
      <c r="D36" s="32"/>
      <c r="E36" s="27" t="s">
        <v>42</v>
      </c>
      <c r="F36" s="100">
        <f>ROUND((SUM(BF86:BF102)),  2)</f>
        <v>0</v>
      </c>
      <c r="G36" s="32"/>
      <c r="H36" s="32"/>
      <c r="I36" s="101">
        <v>0.15</v>
      </c>
      <c r="J36" s="100">
        <f>ROUND(((SUM(BF86:BF102))*I36),  2)</f>
        <v>0</v>
      </c>
      <c r="K36" s="32"/>
      <c r="L36" s="94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 x14ac:dyDescent="0.2">
      <c r="A37" s="32"/>
      <c r="B37" s="33"/>
      <c r="C37" s="32"/>
      <c r="D37" s="32"/>
      <c r="E37" s="27" t="s">
        <v>43</v>
      </c>
      <c r="F37" s="100">
        <f>ROUND((SUM(BG86:BG102)),  2)</f>
        <v>0</v>
      </c>
      <c r="G37" s="32"/>
      <c r="H37" s="32"/>
      <c r="I37" s="101">
        <v>0.21</v>
      </c>
      <c r="J37" s="100">
        <f>0</f>
        <v>0</v>
      </c>
      <c r="K37" s="32"/>
      <c r="L37" s="94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 x14ac:dyDescent="0.2">
      <c r="A38" s="32"/>
      <c r="B38" s="33"/>
      <c r="C38" s="32"/>
      <c r="D38" s="32"/>
      <c r="E38" s="27" t="s">
        <v>44</v>
      </c>
      <c r="F38" s="100">
        <f>ROUND((SUM(BH86:BH102)),  2)</f>
        <v>0</v>
      </c>
      <c r="G38" s="32"/>
      <c r="H38" s="32"/>
      <c r="I38" s="101">
        <v>0.15</v>
      </c>
      <c r="J38" s="100">
        <f>0</f>
        <v>0</v>
      </c>
      <c r="K38" s="32"/>
      <c r="L38" s="94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 x14ac:dyDescent="0.2">
      <c r="A39" s="32"/>
      <c r="B39" s="33"/>
      <c r="C39" s="32"/>
      <c r="D39" s="32"/>
      <c r="E39" s="27" t="s">
        <v>45</v>
      </c>
      <c r="F39" s="100">
        <f>ROUND((SUM(BI86:BI102)),  2)</f>
        <v>0</v>
      </c>
      <c r="G39" s="32"/>
      <c r="H39" s="32"/>
      <c r="I39" s="101">
        <v>0</v>
      </c>
      <c r="J39" s="100">
        <f>0</f>
        <v>0</v>
      </c>
      <c r="K39" s="32"/>
      <c r="L39" s="94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94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 x14ac:dyDescent="0.2">
      <c r="A41" s="32"/>
      <c r="B41" s="33"/>
      <c r="C41" s="102"/>
      <c r="D41" s="103" t="s">
        <v>46</v>
      </c>
      <c r="E41" s="55"/>
      <c r="F41" s="55"/>
      <c r="G41" s="104" t="s">
        <v>47</v>
      </c>
      <c r="H41" s="105" t="s">
        <v>48</v>
      </c>
      <c r="I41" s="55"/>
      <c r="J41" s="106">
        <f>SUM(J32:J39)</f>
        <v>0</v>
      </c>
      <c r="K41" s="107"/>
      <c r="L41" s="94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 x14ac:dyDescent="0.2">
      <c r="A42" s="32"/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94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 x14ac:dyDescent="0.2">
      <c r="A46" s="32"/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94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 x14ac:dyDescent="0.2">
      <c r="A47" s="32"/>
      <c r="B47" s="33"/>
      <c r="C47" s="21" t="s">
        <v>111</v>
      </c>
      <c r="D47" s="32"/>
      <c r="E47" s="32"/>
      <c r="F47" s="32"/>
      <c r="G47" s="32"/>
      <c r="H47" s="32"/>
      <c r="I47" s="32"/>
      <c r="J47" s="32"/>
      <c r="K47" s="32"/>
      <c r="L47" s="94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 x14ac:dyDescent="0.2">
      <c r="A48" s="32"/>
      <c r="B48" s="33"/>
      <c r="C48" s="32"/>
      <c r="D48" s="32"/>
      <c r="E48" s="32"/>
      <c r="F48" s="32"/>
      <c r="G48" s="32"/>
      <c r="H48" s="32"/>
      <c r="I48" s="32"/>
      <c r="J48" s="32"/>
      <c r="K48" s="32"/>
      <c r="L48" s="94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 x14ac:dyDescent="0.2">
      <c r="A49" s="32"/>
      <c r="B49" s="33"/>
      <c r="C49" s="27" t="s">
        <v>17</v>
      </c>
      <c r="D49" s="32"/>
      <c r="E49" s="32"/>
      <c r="F49" s="32"/>
      <c r="G49" s="32"/>
      <c r="H49" s="32"/>
      <c r="I49" s="32"/>
      <c r="J49" s="32"/>
      <c r="K49" s="32"/>
      <c r="L49" s="94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 x14ac:dyDescent="0.2">
      <c r="A50" s="32"/>
      <c r="B50" s="33"/>
      <c r="C50" s="32"/>
      <c r="D50" s="32"/>
      <c r="E50" s="318" t="str">
        <f>E7</f>
        <v>Oprava kolejí v žst. Rohatec</v>
      </c>
      <c r="F50" s="319"/>
      <c r="G50" s="319"/>
      <c r="H50" s="319"/>
      <c r="I50" s="32"/>
      <c r="J50" s="32"/>
      <c r="K50" s="32"/>
      <c r="L50" s="94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 x14ac:dyDescent="0.2">
      <c r="B51" s="20"/>
      <c r="C51" s="27" t="s">
        <v>107</v>
      </c>
      <c r="L51" s="20"/>
    </row>
    <row r="52" spans="1:47" s="2" customFormat="1" ht="16.5" customHeight="1" x14ac:dyDescent="0.2">
      <c r="A52" s="32"/>
      <c r="B52" s="33"/>
      <c r="C52" s="32"/>
      <c r="D52" s="32"/>
      <c r="E52" s="318" t="s">
        <v>108</v>
      </c>
      <c r="F52" s="320"/>
      <c r="G52" s="320"/>
      <c r="H52" s="320"/>
      <c r="I52" s="32"/>
      <c r="J52" s="32"/>
      <c r="K52" s="32"/>
      <c r="L52" s="94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 x14ac:dyDescent="0.2">
      <c r="A53" s="32"/>
      <c r="B53" s="33"/>
      <c r="C53" s="27" t="s">
        <v>109</v>
      </c>
      <c r="D53" s="32"/>
      <c r="E53" s="32"/>
      <c r="F53" s="32"/>
      <c r="G53" s="32"/>
      <c r="H53" s="32"/>
      <c r="I53" s="32"/>
      <c r="J53" s="32"/>
      <c r="K53" s="32"/>
      <c r="L53" s="94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 x14ac:dyDescent="0.2">
      <c r="A54" s="32"/>
      <c r="B54" s="33"/>
      <c r="C54" s="32"/>
      <c r="D54" s="32"/>
      <c r="E54" s="276" t="str">
        <f>E11</f>
        <v>01.5 - SSZT</v>
      </c>
      <c r="F54" s="320"/>
      <c r="G54" s="320"/>
      <c r="H54" s="320"/>
      <c r="I54" s="32"/>
      <c r="J54" s="32"/>
      <c r="K54" s="32"/>
      <c r="L54" s="94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 x14ac:dyDescent="0.2">
      <c r="A55" s="32"/>
      <c r="B55" s="33"/>
      <c r="C55" s="32"/>
      <c r="D55" s="32"/>
      <c r="E55" s="32"/>
      <c r="F55" s="32"/>
      <c r="G55" s="32"/>
      <c r="H55" s="32"/>
      <c r="I55" s="32"/>
      <c r="J55" s="32"/>
      <c r="K55" s="32"/>
      <c r="L55" s="94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 x14ac:dyDescent="0.2">
      <c r="A56" s="32"/>
      <c r="B56" s="33"/>
      <c r="C56" s="27" t="s">
        <v>21</v>
      </c>
      <c r="D56" s="32"/>
      <c r="E56" s="32"/>
      <c r="F56" s="25" t="str">
        <f>F14</f>
        <v>ŽST Rohatec</v>
      </c>
      <c r="G56" s="32"/>
      <c r="H56" s="32"/>
      <c r="I56" s="27" t="s">
        <v>23</v>
      </c>
      <c r="J56" s="50">
        <f>IF(J14="","",J14)</f>
        <v>45072</v>
      </c>
      <c r="K56" s="32"/>
      <c r="L56" s="94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6.95" customHeight="1" x14ac:dyDescent="0.2">
      <c r="A57" s="32"/>
      <c r="B57" s="33"/>
      <c r="C57" s="32"/>
      <c r="D57" s="32"/>
      <c r="E57" s="32"/>
      <c r="F57" s="32"/>
      <c r="G57" s="32"/>
      <c r="H57" s="32"/>
      <c r="I57" s="32"/>
      <c r="J57" s="32"/>
      <c r="K57" s="32"/>
      <c r="L57" s="94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5.2" customHeight="1" x14ac:dyDescent="0.2">
      <c r="A58" s="32"/>
      <c r="B58" s="33"/>
      <c r="C58" s="27" t="s">
        <v>24</v>
      </c>
      <c r="D58" s="32"/>
      <c r="E58" s="32"/>
      <c r="F58" s="25" t="str">
        <f>E17</f>
        <v xml:space="preserve"> </v>
      </c>
      <c r="G58" s="32"/>
      <c r="H58" s="32"/>
      <c r="I58" s="27" t="s">
        <v>30</v>
      </c>
      <c r="J58" s="30" t="str">
        <f>E23</f>
        <v xml:space="preserve"> </v>
      </c>
      <c r="K58" s="32"/>
      <c r="L58" s="94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15.2" customHeight="1" x14ac:dyDescent="0.2">
      <c r="A59" s="32"/>
      <c r="B59" s="33"/>
      <c r="C59" s="27" t="s">
        <v>28</v>
      </c>
      <c r="D59" s="32"/>
      <c r="E59" s="32"/>
      <c r="F59" s="25" t="str">
        <f>IF(E20="","",E20)</f>
        <v>Vyplň údaj</v>
      </c>
      <c r="G59" s="32"/>
      <c r="H59" s="32"/>
      <c r="I59" s="27" t="s">
        <v>32</v>
      </c>
      <c r="J59" s="30" t="str">
        <f>E26</f>
        <v>Marek Churý</v>
      </c>
      <c r="K59" s="32"/>
      <c r="L59" s="94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 x14ac:dyDescent="0.2">
      <c r="A60" s="32"/>
      <c r="B60" s="33"/>
      <c r="C60" s="32"/>
      <c r="D60" s="32"/>
      <c r="E60" s="32"/>
      <c r="F60" s="32"/>
      <c r="G60" s="32"/>
      <c r="H60" s="32"/>
      <c r="I60" s="32"/>
      <c r="J60" s="32"/>
      <c r="K60" s="32"/>
      <c r="L60" s="94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 x14ac:dyDescent="0.2">
      <c r="A61" s="32"/>
      <c r="B61" s="33"/>
      <c r="C61" s="108" t="s">
        <v>112</v>
      </c>
      <c r="D61" s="102"/>
      <c r="E61" s="102"/>
      <c r="F61" s="102"/>
      <c r="G61" s="102"/>
      <c r="H61" s="102"/>
      <c r="I61" s="102"/>
      <c r="J61" s="109" t="s">
        <v>113</v>
      </c>
      <c r="K61" s="102"/>
      <c r="L61" s="94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35" customHeight="1" x14ac:dyDescent="0.2">
      <c r="A62" s="32"/>
      <c r="B62" s="33"/>
      <c r="C62" s="32"/>
      <c r="D62" s="32"/>
      <c r="E62" s="32"/>
      <c r="F62" s="32"/>
      <c r="G62" s="32"/>
      <c r="H62" s="32"/>
      <c r="I62" s="32"/>
      <c r="J62" s="32"/>
      <c r="K62" s="32"/>
      <c r="L62" s="94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 x14ac:dyDescent="0.2">
      <c r="A63" s="32"/>
      <c r="B63" s="33"/>
      <c r="C63" s="110" t="s">
        <v>68</v>
      </c>
      <c r="D63" s="32"/>
      <c r="E63" s="32"/>
      <c r="F63" s="32"/>
      <c r="G63" s="32"/>
      <c r="H63" s="32"/>
      <c r="I63" s="32"/>
      <c r="J63" s="66">
        <f>J86</f>
        <v>0</v>
      </c>
      <c r="K63" s="32"/>
      <c r="L63" s="94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7" t="s">
        <v>114</v>
      </c>
    </row>
    <row r="64" spans="1:47" s="9" customFormat="1" ht="24.95" customHeight="1" x14ac:dyDescent="0.2">
      <c r="B64" s="111"/>
      <c r="D64" s="112" t="s">
        <v>443</v>
      </c>
      <c r="E64" s="113"/>
      <c r="F64" s="113"/>
      <c r="G64" s="113"/>
      <c r="H64" s="113"/>
      <c r="I64" s="113"/>
      <c r="J64" s="114">
        <f>J94</f>
        <v>0</v>
      </c>
      <c r="L64" s="111"/>
    </row>
    <row r="65" spans="1:31" s="2" customFormat="1" ht="21.75" customHeight="1" x14ac:dyDescent="0.2">
      <c r="A65" s="32"/>
      <c r="B65" s="33"/>
      <c r="C65" s="32"/>
      <c r="D65" s="32"/>
      <c r="E65" s="32"/>
      <c r="F65" s="32"/>
      <c r="G65" s="32"/>
      <c r="H65" s="32"/>
      <c r="I65" s="32"/>
      <c r="J65" s="32"/>
      <c r="K65" s="32"/>
      <c r="L65" s="94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s="2" customFormat="1" ht="6.95" customHeight="1" x14ac:dyDescent="0.2">
      <c r="A66" s="32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94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70" spans="1:31" s="2" customFormat="1" ht="6.95" customHeight="1" x14ac:dyDescent="0.2">
      <c r="A70" s="32"/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94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24.95" customHeight="1" x14ac:dyDescent="0.2">
      <c r="A71" s="32"/>
      <c r="B71" s="33"/>
      <c r="C71" s="21" t="s">
        <v>117</v>
      </c>
      <c r="D71" s="32"/>
      <c r="E71" s="32"/>
      <c r="F71" s="32"/>
      <c r="G71" s="32"/>
      <c r="H71" s="32"/>
      <c r="I71" s="32"/>
      <c r="J71" s="32"/>
      <c r="K71" s="32"/>
      <c r="L71" s="94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6.95" customHeight="1" x14ac:dyDescent="0.2">
      <c r="A72" s="32"/>
      <c r="B72" s="33"/>
      <c r="C72" s="32"/>
      <c r="D72" s="32"/>
      <c r="E72" s="32"/>
      <c r="F72" s="32"/>
      <c r="G72" s="32"/>
      <c r="H72" s="32"/>
      <c r="I72" s="32"/>
      <c r="J72" s="32"/>
      <c r="K72" s="32"/>
      <c r="L72" s="94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2" customHeight="1" x14ac:dyDescent="0.2">
      <c r="A73" s="32"/>
      <c r="B73" s="33"/>
      <c r="C73" s="27" t="s">
        <v>17</v>
      </c>
      <c r="D73" s="32"/>
      <c r="E73" s="32"/>
      <c r="F73" s="32"/>
      <c r="G73" s="32"/>
      <c r="H73" s="32"/>
      <c r="I73" s="32"/>
      <c r="J73" s="32"/>
      <c r="K73" s="32"/>
      <c r="L73" s="94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6.5" customHeight="1" x14ac:dyDescent="0.2">
      <c r="A74" s="32"/>
      <c r="B74" s="33"/>
      <c r="C74" s="32"/>
      <c r="D74" s="32"/>
      <c r="E74" s="318" t="str">
        <f>E7</f>
        <v>Oprava kolejí v žst. Rohatec</v>
      </c>
      <c r="F74" s="319"/>
      <c r="G74" s="319"/>
      <c r="H74" s="319"/>
      <c r="I74" s="32"/>
      <c r="J74" s="32"/>
      <c r="K74" s="32"/>
      <c r="L74" s="94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1" customFormat="1" ht="12" customHeight="1" x14ac:dyDescent="0.2">
      <c r="B75" s="20"/>
      <c r="C75" s="27" t="s">
        <v>107</v>
      </c>
      <c r="L75" s="20"/>
    </row>
    <row r="76" spans="1:31" s="2" customFormat="1" ht="16.5" customHeight="1" x14ac:dyDescent="0.2">
      <c r="A76" s="32"/>
      <c r="B76" s="33"/>
      <c r="C76" s="32"/>
      <c r="D76" s="32"/>
      <c r="E76" s="318" t="s">
        <v>108</v>
      </c>
      <c r="F76" s="320"/>
      <c r="G76" s="320"/>
      <c r="H76" s="320"/>
      <c r="I76" s="32"/>
      <c r="J76" s="32"/>
      <c r="K76" s="32"/>
      <c r="L76" s="94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2" customHeight="1" x14ac:dyDescent="0.2">
      <c r="A77" s="32"/>
      <c r="B77" s="33"/>
      <c r="C77" s="27" t="s">
        <v>109</v>
      </c>
      <c r="D77" s="32"/>
      <c r="E77" s="32"/>
      <c r="F77" s="32"/>
      <c r="G77" s="32"/>
      <c r="H77" s="32"/>
      <c r="I77" s="32"/>
      <c r="J77" s="32"/>
      <c r="K77" s="32"/>
      <c r="L77" s="94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6.5" customHeight="1" x14ac:dyDescent="0.2">
      <c r="A78" s="32"/>
      <c r="B78" s="33"/>
      <c r="C78" s="32"/>
      <c r="D78" s="32"/>
      <c r="E78" s="276" t="str">
        <f>E11</f>
        <v>01.5 - SSZT</v>
      </c>
      <c r="F78" s="320"/>
      <c r="G78" s="320"/>
      <c r="H78" s="320"/>
      <c r="I78" s="32"/>
      <c r="J78" s="32"/>
      <c r="K78" s="32"/>
      <c r="L78" s="94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6.95" customHeight="1" x14ac:dyDescent="0.2">
      <c r="A79" s="32"/>
      <c r="B79" s="33"/>
      <c r="C79" s="32"/>
      <c r="D79" s="32"/>
      <c r="E79" s="32"/>
      <c r="F79" s="32"/>
      <c r="G79" s="32"/>
      <c r="H79" s="32"/>
      <c r="I79" s="32"/>
      <c r="J79" s="32"/>
      <c r="K79" s="32"/>
      <c r="L79" s="94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2" customHeight="1" x14ac:dyDescent="0.2">
      <c r="A80" s="32"/>
      <c r="B80" s="33"/>
      <c r="C80" s="27" t="s">
        <v>21</v>
      </c>
      <c r="D80" s="32"/>
      <c r="E80" s="32"/>
      <c r="F80" s="25" t="str">
        <f>F14</f>
        <v>ŽST Rohatec</v>
      </c>
      <c r="G80" s="32"/>
      <c r="H80" s="32"/>
      <c r="I80" s="27" t="s">
        <v>23</v>
      </c>
      <c r="J80" s="50">
        <f>IF(J14="","",J14)</f>
        <v>45072</v>
      </c>
      <c r="K80" s="32"/>
      <c r="L80" s="94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6.95" customHeight="1" x14ac:dyDescent="0.2">
      <c r="A81" s="32"/>
      <c r="B81" s="33"/>
      <c r="C81" s="32"/>
      <c r="D81" s="32"/>
      <c r="E81" s="32"/>
      <c r="F81" s="32"/>
      <c r="G81" s="32"/>
      <c r="H81" s="32"/>
      <c r="I81" s="32"/>
      <c r="J81" s="32"/>
      <c r="K81" s="32"/>
      <c r="L81" s="94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5.2" customHeight="1" x14ac:dyDescent="0.2">
      <c r="A82" s="32"/>
      <c r="B82" s="33"/>
      <c r="C82" s="27" t="s">
        <v>24</v>
      </c>
      <c r="D82" s="32"/>
      <c r="E82" s="32"/>
      <c r="F82" s="25" t="str">
        <f>E17</f>
        <v xml:space="preserve"> </v>
      </c>
      <c r="G82" s="32"/>
      <c r="H82" s="32"/>
      <c r="I82" s="27" t="s">
        <v>30</v>
      </c>
      <c r="J82" s="30" t="str">
        <f>E23</f>
        <v xml:space="preserve"> </v>
      </c>
      <c r="K82" s="32"/>
      <c r="L82" s="94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5.2" customHeight="1" x14ac:dyDescent="0.2">
      <c r="A83" s="32"/>
      <c r="B83" s="33"/>
      <c r="C83" s="27" t="s">
        <v>28</v>
      </c>
      <c r="D83" s="32"/>
      <c r="E83" s="32"/>
      <c r="F83" s="25" t="str">
        <f>IF(E20="","",E20)</f>
        <v>Vyplň údaj</v>
      </c>
      <c r="G83" s="32"/>
      <c r="H83" s="32"/>
      <c r="I83" s="27" t="s">
        <v>32</v>
      </c>
      <c r="J83" s="30" t="str">
        <f>E26</f>
        <v>Marek Churý</v>
      </c>
      <c r="K83" s="32"/>
      <c r="L83" s="94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0.35" customHeight="1" x14ac:dyDescent="0.2">
      <c r="A84" s="32"/>
      <c r="B84" s="33"/>
      <c r="C84" s="32"/>
      <c r="D84" s="32"/>
      <c r="E84" s="32"/>
      <c r="F84" s="32"/>
      <c r="G84" s="32"/>
      <c r="H84" s="32"/>
      <c r="I84" s="32"/>
      <c r="J84" s="32"/>
      <c r="K84" s="32"/>
      <c r="L84" s="94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11" customFormat="1" ht="29.25" customHeight="1" x14ac:dyDescent="0.2">
      <c r="A85" s="119"/>
      <c r="B85" s="120"/>
      <c r="C85" s="121" t="s">
        <v>118</v>
      </c>
      <c r="D85" s="122" t="s">
        <v>55</v>
      </c>
      <c r="E85" s="122" t="s">
        <v>51</v>
      </c>
      <c r="F85" s="122" t="s">
        <v>52</v>
      </c>
      <c r="G85" s="122" t="s">
        <v>119</v>
      </c>
      <c r="H85" s="122" t="s">
        <v>120</v>
      </c>
      <c r="I85" s="122" t="s">
        <v>121</v>
      </c>
      <c r="J85" s="122" t="s">
        <v>113</v>
      </c>
      <c r="K85" s="123" t="s">
        <v>122</v>
      </c>
      <c r="L85" s="124"/>
      <c r="M85" s="57" t="s">
        <v>3</v>
      </c>
      <c r="N85" s="58" t="s">
        <v>40</v>
      </c>
      <c r="O85" s="58" t="s">
        <v>123</v>
      </c>
      <c r="P85" s="58" t="s">
        <v>124</v>
      </c>
      <c r="Q85" s="58" t="s">
        <v>125</v>
      </c>
      <c r="R85" s="58" t="s">
        <v>126</v>
      </c>
      <c r="S85" s="58" t="s">
        <v>127</v>
      </c>
      <c r="T85" s="59" t="s">
        <v>128</v>
      </c>
      <c r="U85" s="119"/>
      <c r="V85" s="119"/>
      <c r="W85" s="119"/>
      <c r="X85" s="119"/>
      <c r="Y85" s="119"/>
      <c r="Z85" s="119"/>
      <c r="AA85" s="119"/>
      <c r="AB85" s="119"/>
      <c r="AC85" s="119"/>
      <c r="AD85" s="119"/>
      <c r="AE85" s="119"/>
    </row>
    <row r="86" spans="1:65" s="2" customFormat="1" ht="22.9" customHeight="1" x14ac:dyDescent="0.25">
      <c r="A86" s="32"/>
      <c r="B86" s="33"/>
      <c r="C86" s="64" t="s">
        <v>129</v>
      </c>
      <c r="D86" s="32"/>
      <c r="E86" s="32"/>
      <c r="F86" s="32"/>
      <c r="G86" s="32"/>
      <c r="H86" s="32"/>
      <c r="I86" s="32"/>
      <c r="J86" s="125">
        <f>BK86</f>
        <v>0</v>
      </c>
      <c r="K86" s="32"/>
      <c r="L86" s="33"/>
      <c r="M86" s="60"/>
      <c r="N86" s="51"/>
      <c r="O86" s="61"/>
      <c r="P86" s="126">
        <f>P87+SUM(P88:P94)</f>
        <v>0</v>
      </c>
      <c r="Q86" s="61"/>
      <c r="R86" s="126">
        <f>R87+SUM(R88:R94)</f>
        <v>0</v>
      </c>
      <c r="S86" s="61"/>
      <c r="T86" s="127">
        <f>T87+SUM(T88:T94)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T86" s="17" t="s">
        <v>69</v>
      </c>
      <c r="AU86" s="17" t="s">
        <v>114</v>
      </c>
      <c r="BK86" s="128">
        <f>BK87+SUM(BK88:BK94)</f>
        <v>0</v>
      </c>
    </row>
    <row r="87" spans="1:65" s="2" customFormat="1" ht="16.5" customHeight="1" x14ac:dyDescent="0.2">
      <c r="A87" s="32"/>
      <c r="B87" s="142"/>
      <c r="C87" s="173" t="s">
        <v>77</v>
      </c>
      <c r="D87" s="173" t="s">
        <v>183</v>
      </c>
      <c r="E87" s="174" t="s">
        <v>444</v>
      </c>
      <c r="F87" s="175" t="s">
        <v>445</v>
      </c>
      <c r="G87" s="176" t="s">
        <v>158</v>
      </c>
      <c r="H87" s="177">
        <v>1</v>
      </c>
      <c r="I87" s="178"/>
      <c r="J87" s="179">
        <f t="shared" ref="J87:J93" si="0">ROUND(I87*H87,2)</f>
        <v>0</v>
      </c>
      <c r="K87" s="175" t="s">
        <v>139</v>
      </c>
      <c r="L87" s="180"/>
      <c r="M87" s="181" t="s">
        <v>3</v>
      </c>
      <c r="N87" s="182" t="s">
        <v>41</v>
      </c>
      <c r="O87" s="53"/>
      <c r="P87" s="152">
        <f t="shared" ref="P87:P93" si="1">O87*H87</f>
        <v>0</v>
      </c>
      <c r="Q87" s="152">
        <v>0</v>
      </c>
      <c r="R87" s="152">
        <f t="shared" ref="R87:R93" si="2">Q87*H87</f>
        <v>0</v>
      </c>
      <c r="S87" s="152">
        <v>0</v>
      </c>
      <c r="T87" s="153">
        <f t="shared" ref="T87:T93" si="3">S87*H87</f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154" t="s">
        <v>182</v>
      </c>
      <c r="AT87" s="154" t="s">
        <v>183</v>
      </c>
      <c r="AU87" s="154" t="s">
        <v>70</v>
      </c>
      <c r="AY87" s="17" t="s">
        <v>132</v>
      </c>
      <c r="BE87" s="155">
        <f t="shared" ref="BE87:BE93" si="4">IF(N87="základní",J87,0)</f>
        <v>0</v>
      </c>
      <c r="BF87" s="155">
        <f t="shared" ref="BF87:BF93" si="5">IF(N87="snížená",J87,0)</f>
        <v>0</v>
      </c>
      <c r="BG87" s="155">
        <f t="shared" ref="BG87:BG93" si="6">IF(N87="zákl. přenesená",J87,0)</f>
        <v>0</v>
      </c>
      <c r="BH87" s="155">
        <f t="shared" ref="BH87:BH93" si="7">IF(N87="sníž. přenesená",J87,0)</f>
        <v>0</v>
      </c>
      <c r="BI87" s="155">
        <f t="shared" ref="BI87:BI93" si="8">IF(N87="nulová",J87,0)</f>
        <v>0</v>
      </c>
      <c r="BJ87" s="17" t="s">
        <v>77</v>
      </c>
      <c r="BK87" s="155">
        <f t="shared" ref="BK87:BK93" si="9">ROUND(I87*H87,2)</f>
        <v>0</v>
      </c>
      <c r="BL87" s="17" t="s">
        <v>140</v>
      </c>
      <c r="BM87" s="154" t="s">
        <v>446</v>
      </c>
    </row>
    <row r="88" spans="1:65" s="2" customFormat="1" ht="16.5" customHeight="1" x14ac:dyDescent="0.2">
      <c r="A88" s="32"/>
      <c r="B88" s="142"/>
      <c r="C88" s="173" t="s">
        <v>79</v>
      </c>
      <c r="D88" s="173" t="s">
        <v>183</v>
      </c>
      <c r="E88" s="174" t="s">
        <v>447</v>
      </c>
      <c r="F88" s="175" t="s">
        <v>448</v>
      </c>
      <c r="G88" s="176" t="s">
        <v>158</v>
      </c>
      <c r="H88" s="177">
        <v>1</v>
      </c>
      <c r="I88" s="178"/>
      <c r="J88" s="179">
        <f t="shared" si="0"/>
        <v>0</v>
      </c>
      <c r="K88" s="175" t="s">
        <v>139</v>
      </c>
      <c r="L88" s="180"/>
      <c r="M88" s="181" t="s">
        <v>3</v>
      </c>
      <c r="N88" s="182" t="s">
        <v>41</v>
      </c>
      <c r="O88" s="53"/>
      <c r="P88" s="152">
        <f t="shared" si="1"/>
        <v>0</v>
      </c>
      <c r="Q88" s="152">
        <v>0</v>
      </c>
      <c r="R88" s="152">
        <f t="shared" si="2"/>
        <v>0</v>
      </c>
      <c r="S88" s="152">
        <v>0</v>
      </c>
      <c r="T88" s="153">
        <f t="shared" si="3"/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54" t="s">
        <v>182</v>
      </c>
      <c r="AT88" s="154" t="s">
        <v>183</v>
      </c>
      <c r="AU88" s="154" t="s">
        <v>70</v>
      </c>
      <c r="AY88" s="17" t="s">
        <v>132</v>
      </c>
      <c r="BE88" s="155">
        <f t="shared" si="4"/>
        <v>0</v>
      </c>
      <c r="BF88" s="155">
        <f t="shared" si="5"/>
        <v>0</v>
      </c>
      <c r="BG88" s="155">
        <f t="shared" si="6"/>
        <v>0</v>
      </c>
      <c r="BH88" s="155">
        <f t="shared" si="7"/>
        <v>0</v>
      </c>
      <c r="BI88" s="155">
        <f t="shared" si="8"/>
        <v>0</v>
      </c>
      <c r="BJ88" s="17" t="s">
        <v>77</v>
      </c>
      <c r="BK88" s="155">
        <f t="shared" si="9"/>
        <v>0</v>
      </c>
      <c r="BL88" s="17" t="s">
        <v>140</v>
      </c>
      <c r="BM88" s="154" t="s">
        <v>449</v>
      </c>
    </row>
    <row r="89" spans="1:65" s="2" customFormat="1" ht="16.5" customHeight="1" x14ac:dyDescent="0.2">
      <c r="A89" s="32"/>
      <c r="B89" s="142"/>
      <c r="C89" s="173" t="s">
        <v>151</v>
      </c>
      <c r="D89" s="173" t="s">
        <v>183</v>
      </c>
      <c r="E89" s="174" t="s">
        <v>450</v>
      </c>
      <c r="F89" s="175" t="s">
        <v>451</v>
      </c>
      <c r="G89" s="176" t="s">
        <v>158</v>
      </c>
      <c r="H89" s="177">
        <v>1</v>
      </c>
      <c r="I89" s="178"/>
      <c r="J89" s="179">
        <f t="shared" si="0"/>
        <v>0</v>
      </c>
      <c r="K89" s="175" t="s">
        <v>139</v>
      </c>
      <c r="L89" s="180"/>
      <c r="M89" s="181" t="s">
        <v>3</v>
      </c>
      <c r="N89" s="182" t="s">
        <v>41</v>
      </c>
      <c r="O89" s="53"/>
      <c r="P89" s="152">
        <f t="shared" si="1"/>
        <v>0</v>
      </c>
      <c r="Q89" s="152">
        <v>0</v>
      </c>
      <c r="R89" s="152">
        <f t="shared" si="2"/>
        <v>0</v>
      </c>
      <c r="S89" s="152">
        <v>0</v>
      </c>
      <c r="T89" s="153">
        <f t="shared" si="3"/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54" t="s">
        <v>182</v>
      </c>
      <c r="AT89" s="154" t="s">
        <v>183</v>
      </c>
      <c r="AU89" s="154" t="s">
        <v>70</v>
      </c>
      <c r="AY89" s="17" t="s">
        <v>132</v>
      </c>
      <c r="BE89" s="155">
        <f t="shared" si="4"/>
        <v>0</v>
      </c>
      <c r="BF89" s="155">
        <f t="shared" si="5"/>
        <v>0</v>
      </c>
      <c r="BG89" s="155">
        <f t="shared" si="6"/>
        <v>0</v>
      </c>
      <c r="BH89" s="155">
        <f t="shared" si="7"/>
        <v>0</v>
      </c>
      <c r="BI89" s="155">
        <f t="shared" si="8"/>
        <v>0</v>
      </c>
      <c r="BJ89" s="17" t="s">
        <v>77</v>
      </c>
      <c r="BK89" s="155">
        <f t="shared" si="9"/>
        <v>0</v>
      </c>
      <c r="BL89" s="17" t="s">
        <v>140</v>
      </c>
      <c r="BM89" s="154" t="s">
        <v>452</v>
      </c>
    </row>
    <row r="90" spans="1:65" s="2" customFormat="1" ht="16.5" customHeight="1" x14ac:dyDescent="0.2">
      <c r="A90" s="32"/>
      <c r="B90" s="142"/>
      <c r="C90" s="173" t="s">
        <v>140</v>
      </c>
      <c r="D90" s="173" t="s">
        <v>183</v>
      </c>
      <c r="E90" s="174" t="s">
        <v>453</v>
      </c>
      <c r="F90" s="175" t="s">
        <v>454</v>
      </c>
      <c r="G90" s="176" t="s">
        <v>158</v>
      </c>
      <c r="H90" s="177">
        <v>1</v>
      </c>
      <c r="I90" s="178"/>
      <c r="J90" s="179">
        <f t="shared" si="0"/>
        <v>0</v>
      </c>
      <c r="K90" s="175" t="s">
        <v>139</v>
      </c>
      <c r="L90" s="180"/>
      <c r="M90" s="181" t="s">
        <v>3</v>
      </c>
      <c r="N90" s="182" t="s">
        <v>41</v>
      </c>
      <c r="O90" s="53"/>
      <c r="P90" s="152">
        <f t="shared" si="1"/>
        <v>0</v>
      </c>
      <c r="Q90" s="152">
        <v>0</v>
      </c>
      <c r="R90" s="152">
        <f t="shared" si="2"/>
        <v>0</v>
      </c>
      <c r="S90" s="152">
        <v>0</v>
      </c>
      <c r="T90" s="153">
        <f t="shared" si="3"/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54" t="s">
        <v>182</v>
      </c>
      <c r="AT90" s="154" t="s">
        <v>183</v>
      </c>
      <c r="AU90" s="154" t="s">
        <v>70</v>
      </c>
      <c r="AY90" s="17" t="s">
        <v>132</v>
      </c>
      <c r="BE90" s="155">
        <f t="shared" si="4"/>
        <v>0</v>
      </c>
      <c r="BF90" s="155">
        <f t="shared" si="5"/>
        <v>0</v>
      </c>
      <c r="BG90" s="155">
        <f t="shared" si="6"/>
        <v>0</v>
      </c>
      <c r="BH90" s="155">
        <f t="shared" si="7"/>
        <v>0</v>
      </c>
      <c r="BI90" s="155">
        <f t="shared" si="8"/>
        <v>0</v>
      </c>
      <c r="BJ90" s="17" t="s">
        <v>77</v>
      </c>
      <c r="BK90" s="155">
        <f t="shared" si="9"/>
        <v>0</v>
      </c>
      <c r="BL90" s="17" t="s">
        <v>140</v>
      </c>
      <c r="BM90" s="154" t="s">
        <v>455</v>
      </c>
    </row>
    <row r="91" spans="1:65" s="2" customFormat="1" ht="16.5" customHeight="1" x14ac:dyDescent="0.2">
      <c r="A91" s="32"/>
      <c r="B91" s="142"/>
      <c r="C91" s="173" t="s">
        <v>133</v>
      </c>
      <c r="D91" s="173" t="s">
        <v>183</v>
      </c>
      <c r="E91" s="174" t="s">
        <v>456</v>
      </c>
      <c r="F91" s="175" t="s">
        <v>457</v>
      </c>
      <c r="G91" s="176" t="s">
        <v>158</v>
      </c>
      <c r="H91" s="177">
        <v>2</v>
      </c>
      <c r="I91" s="178"/>
      <c r="J91" s="179">
        <f t="shared" si="0"/>
        <v>0</v>
      </c>
      <c r="K91" s="175" t="s">
        <v>139</v>
      </c>
      <c r="L91" s="180"/>
      <c r="M91" s="181" t="s">
        <v>3</v>
      </c>
      <c r="N91" s="182" t="s">
        <v>41</v>
      </c>
      <c r="O91" s="53"/>
      <c r="P91" s="152">
        <f t="shared" si="1"/>
        <v>0</v>
      </c>
      <c r="Q91" s="152">
        <v>0</v>
      </c>
      <c r="R91" s="152">
        <f t="shared" si="2"/>
        <v>0</v>
      </c>
      <c r="S91" s="152">
        <v>0</v>
      </c>
      <c r="T91" s="153">
        <f t="shared" si="3"/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54" t="s">
        <v>182</v>
      </c>
      <c r="AT91" s="154" t="s">
        <v>183</v>
      </c>
      <c r="AU91" s="154" t="s">
        <v>70</v>
      </c>
      <c r="AY91" s="17" t="s">
        <v>132</v>
      </c>
      <c r="BE91" s="155">
        <f t="shared" si="4"/>
        <v>0</v>
      </c>
      <c r="BF91" s="155">
        <f t="shared" si="5"/>
        <v>0</v>
      </c>
      <c r="BG91" s="155">
        <f t="shared" si="6"/>
        <v>0</v>
      </c>
      <c r="BH91" s="155">
        <f t="shared" si="7"/>
        <v>0</v>
      </c>
      <c r="BI91" s="155">
        <f t="shared" si="8"/>
        <v>0</v>
      </c>
      <c r="BJ91" s="17" t="s">
        <v>77</v>
      </c>
      <c r="BK91" s="155">
        <f t="shared" si="9"/>
        <v>0</v>
      </c>
      <c r="BL91" s="17" t="s">
        <v>140</v>
      </c>
      <c r="BM91" s="154" t="s">
        <v>458</v>
      </c>
    </row>
    <row r="92" spans="1:65" s="2" customFormat="1" ht="21.75" customHeight="1" x14ac:dyDescent="0.2">
      <c r="A92" s="32"/>
      <c r="B92" s="142"/>
      <c r="C92" s="173" t="s">
        <v>168</v>
      </c>
      <c r="D92" s="173" t="s">
        <v>183</v>
      </c>
      <c r="E92" s="174" t="s">
        <v>459</v>
      </c>
      <c r="F92" s="175" t="s">
        <v>460</v>
      </c>
      <c r="G92" s="176" t="s">
        <v>158</v>
      </c>
      <c r="H92" s="177">
        <v>20</v>
      </c>
      <c r="I92" s="178"/>
      <c r="J92" s="179">
        <f t="shared" si="0"/>
        <v>0</v>
      </c>
      <c r="K92" s="175" t="s">
        <v>139</v>
      </c>
      <c r="L92" s="180"/>
      <c r="M92" s="181" t="s">
        <v>3</v>
      </c>
      <c r="N92" s="182" t="s">
        <v>41</v>
      </c>
      <c r="O92" s="53"/>
      <c r="P92" s="152">
        <f t="shared" si="1"/>
        <v>0</v>
      </c>
      <c r="Q92" s="152">
        <v>0</v>
      </c>
      <c r="R92" s="152">
        <f t="shared" si="2"/>
        <v>0</v>
      </c>
      <c r="S92" s="152">
        <v>0</v>
      </c>
      <c r="T92" s="153">
        <f t="shared" si="3"/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54" t="s">
        <v>182</v>
      </c>
      <c r="AT92" s="154" t="s">
        <v>183</v>
      </c>
      <c r="AU92" s="154" t="s">
        <v>70</v>
      </c>
      <c r="AY92" s="17" t="s">
        <v>132</v>
      </c>
      <c r="BE92" s="155">
        <f t="shared" si="4"/>
        <v>0</v>
      </c>
      <c r="BF92" s="155">
        <f t="shared" si="5"/>
        <v>0</v>
      </c>
      <c r="BG92" s="155">
        <f t="shared" si="6"/>
        <v>0</v>
      </c>
      <c r="BH92" s="155">
        <f t="shared" si="7"/>
        <v>0</v>
      </c>
      <c r="BI92" s="155">
        <f t="shared" si="8"/>
        <v>0</v>
      </c>
      <c r="BJ92" s="17" t="s">
        <v>77</v>
      </c>
      <c r="BK92" s="155">
        <f t="shared" si="9"/>
        <v>0</v>
      </c>
      <c r="BL92" s="17" t="s">
        <v>140</v>
      </c>
      <c r="BM92" s="154" t="s">
        <v>461</v>
      </c>
    </row>
    <row r="93" spans="1:65" s="2" customFormat="1" ht="16.5" customHeight="1" x14ac:dyDescent="0.2">
      <c r="A93" s="32"/>
      <c r="B93" s="142"/>
      <c r="C93" s="173" t="s">
        <v>173</v>
      </c>
      <c r="D93" s="173" t="s">
        <v>183</v>
      </c>
      <c r="E93" s="174" t="s">
        <v>462</v>
      </c>
      <c r="F93" s="175" t="s">
        <v>463</v>
      </c>
      <c r="G93" s="176" t="s">
        <v>158</v>
      </c>
      <c r="H93" s="177">
        <v>6</v>
      </c>
      <c r="I93" s="178"/>
      <c r="J93" s="179">
        <f t="shared" si="0"/>
        <v>0</v>
      </c>
      <c r="K93" s="175" t="s">
        <v>139</v>
      </c>
      <c r="L93" s="180"/>
      <c r="M93" s="181" t="s">
        <v>3</v>
      </c>
      <c r="N93" s="182" t="s">
        <v>41</v>
      </c>
      <c r="O93" s="53"/>
      <c r="P93" s="152">
        <f t="shared" si="1"/>
        <v>0</v>
      </c>
      <c r="Q93" s="152">
        <v>0</v>
      </c>
      <c r="R93" s="152">
        <f t="shared" si="2"/>
        <v>0</v>
      </c>
      <c r="S93" s="152">
        <v>0</v>
      </c>
      <c r="T93" s="153">
        <f t="shared" si="3"/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54" t="s">
        <v>182</v>
      </c>
      <c r="AT93" s="154" t="s">
        <v>183</v>
      </c>
      <c r="AU93" s="154" t="s">
        <v>70</v>
      </c>
      <c r="AY93" s="17" t="s">
        <v>132</v>
      </c>
      <c r="BE93" s="155">
        <f t="shared" si="4"/>
        <v>0</v>
      </c>
      <c r="BF93" s="155">
        <f t="shared" si="5"/>
        <v>0</v>
      </c>
      <c r="BG93" s="155">
        <f t="shared" si="6"/>
        <v>0</v>
      </c>
      <c r="BH93" s="155">
        <f t="shared" si="7"/>
        <v>0</v>
      </c>
      <c r="BI93" s="155">
        <f t="shared" si="8"/>
        <v>0</v>
      </c>
      <c r="BJ93" s="17" t="s">
        <v>77</v>
      </c>
      <c r="BK93" s="155">
        <f t="shared" si="9"/>
        <v>0</v>
      </c>
      <c r="BL93" s="17" t="s">
        <v>140</v>
      </c>
      <c r="BM93" s="154" t="s">
        <v>464</v>
      </c>
    </row>
    <row r="94" spans="1:65" s="12" customFormat="1" ht="25.9" customHeight="1" x14ac:dyDescent="0.2">
      <c r="B94" s="129"/>
      <c r="D94" s="130" t="s">
        <v>69</v>
      </c>
      <c r="E94" s="131" t="s">
        <v>465</v>
      </c>
      <c r="F94" s="131" t="s">
        <v>98</v>
      </c>
      <c r="I94" s="132"/>
      <c r="J94" s="133">
        <f>BK94</f>
        <v>0</v>
      </c>
      <c r="L94" s="129"/>
      <c r="M94" s="134"/>
      <c r="N94" s="135"/>
      <c r="O94" s="135"/>
      <c r="P94" s="136">
        <f>SUM(P95:P102)</f>
        <v>0</v>
      </c>
      <c r="Q94" s="135"/>
      <c r="R94" s="136">
        <f>SUM(R95:R102)</f>
        <v>0</v>
      </c>
      <c r="S94" s="135"/>
      <c r="T94" s="137">
        <f>SUM(T95:T102)</f>
        <v>0</v>
      </c>
      <c r="AR94" s="130" t="s">
        <v>140</v>
      </c>
      <c r="AT94" s="138" t="s">
        <v>69</v>
      </c>
      <c r="AU94" s="138" t="s">
        <v>70</v>
      </c>
      <c r="AY94" s="130" t="s">
        <v>132</v>
      </c>
      <c r="BK94" s="139">
        <f>SUM(BK95:BK102)</f>
        <v>0</v>
      </c>
    </row>
    <row r="95" spans="1:65" s="2" customFormat="1" ht="49.15" customHeight="1" x14ac:dyDescent="0.2">
      <c r="A95" s="32"/>
      <c r="B95" s="142"/>
      <c r="C95" s="143" t="s">
        <v>182</v>
      </c>
      <c r="D95" s="143" t="s">
        <v>135</v>
      </c>
      <c r="E95" s="144" t="s">
        <v>466</v>
      </c>
      <c r="F95" s="145" t="s">
        <v>467</v>
      </c>
      <c r="G95" s="146" t="s">
        <v>158</v>
      </c>
      <c r="H95" s="147">
        <v>1</v>
      </c>
      <c r="I95" s="148"/>
      <c r="J95" s="149">
        <f t="shared" ref="J95:J102" si="10">ROUND(I95*H95,2)</f>
        <v>0</v>
      </c>
      <c r="K95" s="145" t="s">
        <v>139</v>
      </c>
      <c r="L95" s="33"/>
      <c r="M95" s="150" t="s">
        <v>3</v>
      </c>
      <c r="N95" s="151" t="s">
        <v>41</v>
      </c>
      <c r="O95" s="53"/>
      <c r="P95" s="152">
        <f t="shared" ref="P95:P102" si="11">O95*H95</f>
        <v>0</v>
      </c>
      <c r="Q95" s="152">
        <v>0</v>
      </c>
      <c r="R95" s="152">
        <f t="shared" ref="R95:R102" si="12">Q95*H95</f>
        <v>0</v>
      </c>
      <c r="S95" s="152">
        <v>0</v>
      </c>
      <c r="T95" s="153">
        <f t="shared" ref="T95:T102" si="13">S95*H95</f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54" t="s">
        <v>468</v>
      </c>
      <c r="AT95" s="154" t="s">
        <v>135</v>
      </c>
      <c r="AU95" s="154" t="s">
        <v>77</v>
      </c>
      <c r="AY95" s="17" t="s">
        <v>132</v>
      </c>
      <c r="BE95" s="155">
        <f t="shared" ref="BE95:BE102" si="14">IF(N95="základní",J95,0)</f>
        <v>0</v>
      </c>
      <c r="BF95" s="155">
        <f t="shared" ref="BF95:BF102" si="15">IF(N95="snížená",J95,0)</f>
        <v>0</v>
      </c>
      <c r="BG95" s="155">
        <f t="shared" ref="BG95:BG102" si="16">IF(N95="zákl. přenesená",J95,0)</f>
        <v>0</v>
      </c>
      <c r="BH95" s="155">
        <f t="shared" ref="BH95:BH102" si="17">IF(N95="sníž. přenesená",J95,0)</f>
        <v>0</v>
      </c>
      <c r="BI95" s="155">
        <f t="shared" ref="BI95:BI102" si="18">IF(N95="nulová",J95,0)</f>
        <v>0</v>
      </c>
      <c r="BJ95" s="17" t="s">
        <v>77</v>
      </c>
      <c r="BK95" s="155">
        <f t="shared" ref="BK95:BK102" si="19">ROUND(I95*H95,2)</f>
        <v>0</v>
      </c>
      <c r="BL95" s="17" t="s">
        <v>468</v>
      </c>
      <c r="BM95" s="154" t="s">
        <v>469</v>
      </c>
    </row>
    <row r="96" spans="1:65" s="2" customFormat="1" ht="16.5" customHeight="1" x14ac:dyDescent="0.2">
      <c r="A96" s="32"/>
      <c r="B96" s="142"/>
      <c r="C96" s="143" t="s">
        <v>190</v>
      </c>
      <c r="D96" s="143" t="s">
        <v>135</v>
      </c>
      <c r="E96" s="144" t="s">
        <v>470</v>
      </c>
      <c r="F96" s="145" t="s">
        <v>471</v>
      </c>
      <c r="G96" s="146" t="s">
        <v>158</v>
      </c>
      <c r="H96" s="147">
        <v>1</v>
      </c>
      <c r="I96" s="148"/>
      <c r="J96" s="149">
        <f t="shared" si="10"/>
        <v>0</v>
      </c>
      <c r="K96" s="145" t="s">
        <v>139</v>
      </c>
      <c r="L96" s="33"/>
      <c r="M96" s="150" t="s">
        <v>3</v>
      </c>
      <c r="N96" s="151" t="s">
        <v>41</v>
      </c>
      <c r="O96" s="53"/>
      <c r="P96" s="152">
        <f t="shared" si="11"/>
        <v>0</v>
      </c>
      <c r="Q96" s="152">
        <v>0</v>
      </c>
      <c r="R96" s="152">
        <f t="shared" si="12"/>
        <v>0</v>
      </c>
      <c r="S96" s="152">
        <v>0</v>
      </c>
      <c r="T96" s="153">
        <f t="shared" si="13"/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54" t="s">
        <v>468</v>
      </c>
      <c r="AT96" s="154" t="s">
        <v>135</v>
      </c>
      <c r="AU96" s="154" t="s">
        <v>77</v>
      </c>
      <c r="AY96" s="17" t="s">
        <v>132</v>
      </c>
      <c r="BE96" s="155">
        <f t="shared" si="14"/>
        <v>0</v>
      </c>
      <c r="BF96" s="155">
        <f t="shared" si="15"/>
        <v>0</v>
      </c>
      <c r="BG96" s="155">
        <f t="shared" si="16"/>
        <v>0</v>
      </c>
      <c r="BH96" s="155">
        <f t="shared" si="17"/>
        <v>0</v>
      </c>
      <c r="BI96" s="155">
        <f t="shared" si="18"/>
        <v>0</v>
      </c>
      <c r="BJ96" s="17" t="s">
        <v>77</v>
      </c>
      <c r="BK96" s="155">
        <f t="shared" si="19"/>
        <v>0</v>
      </c>
      <c r="BL96" s="17" t="s">
        <v>468</v>
      </c>
      <c r="BM96" s="154" t="s">
        <v>472</v>
      </c>
    </row>
    <row r="97" spans="1:65" s="2" customFormat="1" ht="37.9" customHeight="1" x14ac:dyDescent="0.2">
      <c r="A97" s="32"/>
      <c r="B97" s="142"/>
      <c r="C97" s="143" t="s">
        <v>197</v>
      </c>
      <c r="D97" s="143" t="s">
        <v>135</v>
      </c>
      <c r="E97" s="144" t="s">
        <v>473</v>
      </c>
      <c r="F97" s="145" t="s">
        <v>474</v>
      </c>
      <c r="G97" s="146" t="s">
        <v>158</v>
      </c>
      <c r="H97" s="147">
        <v>1</v>
      </c>
      <c r="I97" s="148"/>
      <c r="J97" s="149">
        <f t="shared" si="10"/>
        <v>0</v>
      </c>
      <c r="K97" s="145" t="s">
        <v>139</v>
      </c>
      <c r="L97" s="33"/>
      <c r="M97" s="150" t="s">
        <v>3</v>
      </c>
      <c r="N97" s="151" t="s">
        <v>41</v>
      </c>
      <c r="O97" s="53"/>
      <c r="P97" s="152">
        <f t="shared" si="11"/>
        <v>0</v>
      </c>
      <c r="Q97" s="152">
        <v>0</v>
      </c>
      <c r="R97" s="152">
        <f t="shared" si="12"/>
        <v>0</v>
      </c>
      <c r="S97" s="152">
        <v>0</v>
      </c>
      <c r="T97" s="153">
        <f t="shared" si="13"/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54" t="s">
        <v>468</v>
      </c>
      <c r="AT97" s="154" t="s">
        <v>135</v>
      </c>
      <c r="AU97" s="154" t="s">
        <v>77</v>
      </c>
      <c r="AY97" s="17" t="s">
        <v>132</v>
      </c>
      <c r="BE97" s="155">
        <f t="shared" si="14"/>
        <v>0</v>
      </c>
      <c r="BF97" s="155">
        <f t="shared" si="15"/>
        <v>0</v>
      </c>
      <c r="BG97" s="155">
        <f t="shared" si="16"/>
        <v>0</v>
      </c>
      <c r="BH97" s="155">
        <f t="shared" si="17"/>
        <v>0</v>
      </c>
      <c r="BI97" s="155">
        <f t="shared" si="18"/>
        <v>0</v>
      </c>
      <c r="BJ97" s="17" t="s">
        <v>77</v>
      </c>
      <c r="BK97" s="155">
        <f t="shared" si="19"/>
        <v>0</v>
      </c>
      <c r="BL97" s="17" t="s">
        <v>468</v>
      </c>
      <c r="BM97" s="154" t="s">
        <v>475</v>
      </c>
    </row>
    <row r="98" spans="1:65" s="2" customFormat="1" ht="16.5" customHeight="1" x14ac:dyDescent="0.2">
      <c r="A98" s="32"/>
      <c r="B98" s="142"/>
      <c r="C98" s="143" t="s">
        <v>202</v>
      </c>
      <c r="D98" s="143" t="s">
        <v>135</v>
      </c>
      <c r="E98" s="144" t="s">
        <v>476</v>
      </c>
      <c r="F98" s="145" t="s">
        <v>477</v>
      </c>
      <c r="G98" s="146" t="s">
        <v>158</v>
      </c>
      <c r="H98" s="147">
        <v>1</v>
      </c>
      <c r="I98" s="148"/>
      <c r="J98" s="149">
        <f t="shared" si="10"/>
        <v>0</v>
      </c>
      <c r="K98" s="145" t="s">
        <v>139</v>
      </c>
      <c r="L98" s="33"/>
      <c r="M98" s="150" t="s">
        <v>3</v>
      </c>
      <c r="N98" s="151" t="s">
        <v>41</v>
      </c>
      <c r="O98" s="53"/>
      <c r="P98" s="152">
        <f t="shared" si="11"/>
        <v>0</v>
      </c>
      <c r="Q98" s="152">
        <v>0</v>
      </c>
      <c r="R98" s="152">
        <f t="shared" si="12"/>
        <v>0</v>
      </c>
      <c r="S98" s="152">
        <v>0</v>
      </c>
      <c r="T98" s="153">
        <f t="shared" si="13"/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54" t="s">
        <v>468</v>
      </c>
      <c r="AT98" s="154" t="s">
        <v>135</v>
      </c>
      <c r="AU98" s="154" t="s">
        <v>77</v>
      </c>
      <c r="AY98" s="17" t="s">
        <v>132</v>
      </c>
      <c r="BE98" s="155">
        <f t="shared" si="14"/>
        <v>0</v>
      </c>
      <c r="BF98" s="155">
        <f t="shared" si="15"/>
        <v>0</v>
      </c>
      <c r="BG98" s="155">
        <f t="shared" si="16"/>
        <v>0</v>
      </c>
      <c r="BH98" s="155">
        <f t="shared" si="17"/>
        <v>0</v>
      </c>
      <c r="BI98" s="155">
        <f t="shared" si="18"/>
        <v>0</v>
      </c>
      <c r="BJ98" s="17" t="s">
        <v>77</v>
      </c>
      <c r="BK98" s="155">
        <f t="shared" si="19"/>
        <v>0</v>
      </c>
      <c r="BL98" s="17" t="s">
        <v>468</v>
      </c>
      <c r="BM98" s="154" t="s">
        <v>478</v>
      </c>
    </row>
    <row r="99" spans="1:65" s="2" customFormat="1" ht="37.9" customHeight="1" x14ac:dyDescent="0.2">
      <c r="A99" s="32"/>
      <c r="B99" s="142"/>
      <c r="C99" s="143" t="s">
        <v>207</v>
      </c>
      <c r="D99" s="143" t="s">
        <v>135</v>
      </c>
      <c r="E99" s="144" t="s">
        <v>479</v>
      </c>
      <c r="F99" s="145" t="s">
        <v>480</v>
      </c>
      <c r="G99" s="146" t="s">
        <v>158</v>
      </c>
      <c r="H99" s="147">
        <v>2</v>
      </c>
      <c r="I99" s="148"/>
      <c r="J99" s="149">
        <f t="shared" si="10"/>
        <v>0</v>
      </c>
      <c r="K99" s="145" t="s">
        <v>139</v>
      </c>
      <c r="L99" s="33"/>
      <c r="M99" s="150" t="s">
        <v>3</v>
      </c>
      <c r="N99" s="151" t="s">
        <v>41</v>
      </c>
      <c r="O99" s="53"/>
      <c r="P99" s="152">
        <f t="shared" si="11"/>
        <v>0</v>
      </c>
      <c r="Q99" s="152">
        <v>0</v>
      </c>
      <c r="R99" s="152">
        <f t="shared" si="12"/>
        <v>0</v>
      </c>
      <c r="S99" s="152">
        <v>0</v>
      </c>
      <c r="T99" s="153">
        <f t="shared" si="13"/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54" t="s">
        <v>468</v>
      </c>
      <c r="AT99" s="154" t="s">
        <v>135</v>
      </c>
      <c r="AU99" s="154" t="s">
        <v>77</v>
      </c>
      <c r="AY99" s="17" t="s">
        <v>132</v>
      </c>
      <c r="BE99" s="155">
        <f t="shared" si="14"/>
        <v>0</v>
      </c>
      <c r="BF99" s="155">
        <f t="shared" si="15"/>
        <v>0</v>
      </c>
      <c r="BG99" s="155">
        <f t="shared" si="16"/>
        <v>0</v>
      </c>
      <c r="BH99" s="155">
        <f t="shared" si="17"/>
        <v>0</v>
      </c>
      <c r="BI99" s="155">
        <f t="shared" si="18"/>
        <v>0</v>
      </c>
      <c r="BJ99" s="17" t="s">
        <v>77</v>
      </c>
      <c r="BK99" s="155">
        <f t="shared" si="19"/>
        <v>0</v>
      </c>
      <c r="BL99" s="17" t="s">
        <v>468</v>
      </c>
      <c r="BM99" s="154" t="s">
        <v>481</v>
      </c>
    </row>
    <row r="100" spans="1:65" s="2" customFormat="1" ht="16.5" customHeight="1" x14ac:dyDescent="0.2">
      <c r="A100" s="32"/>
      <c r="B100" s="142"/>
      <c r="C100" s="143" t="s">
        <v>212</v>
      </c>
      <c r="D100" s="143" t="s">
        <v>135</v>
      </c>
      <c r="E100" s="144" t="s">
        <v>482</v>
      </c>
      <c r="F100" s="145" t="s">
        <v>483</v>
      </c>
      <c r="G100" s="146" t="s">
        <v>158</v>
      </c>
      <c r="H100" s="147">
        <v>2</v>
      </c>
      <c r="I100" s="148"/>
      <c r="J100" s="149">
        <f t="shared" si="10"/>
        <v>0</v>
      </c>
      <c r="K100" s="145" t="s">
        <v>139</v>
      </c>
      <c r="L100" s="33"/>
      <c r="M100" s="150" t="s">
        <v>3</v>
      </c>
      <c r="N100" s="151" t="s">
        <v>41</v>
      </c>
      <c r="O100" s="53"/>
      <c r="P100" s="152">
        <f t="shared" si="11"/>
        <v>0</v>
      </c>
      <c r="Q100" s="152">
        <v>0</v>
      </c>
      <c r="R100" s="152">
        <f t="shared" si="12"/>
        <v>0</v>
      </c>
      <c r="S100" s="152">
        <v>0</v>
      </c>
      <c r="T100" s="153">
        <f t="shared" si="13"/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54" t="s">
        <v>468</v>
      </c>
      <c r="AT100" s="154" t="s">
        <v>135</v>
      </c>
      <c r="AU100" s="154" t="s">
        <v>77</v>
      </c>
      <c r="AY100" s="17" t="s">
        <v>132</v>
      </c>
      <c r="BE100" s="155">
        <f t="shared" si="14"/>
        <v>0</v>
      </c>
      <c r="BF100" s="155">
        <f t="shared" si="15"/>
        <v>0</v>
      </c>
      <c r="BG100" s="155">
        <f t="shared" si="16"/>
        <v>0</v>
      </c>
      <c r="BH100" s="155">
        <f t="shared" si="17"/>
        <v>0</v>
      </c>
      <c r="BI100" s="155">
        <f t="shared" si="18"/>
        <v>0</v>
      </c>
      <c r="BJ100" s="17" t="s">
        <v>77</v>
      </c>
      <c r="BK100" s="155">
        <f t="shared" si="19"/>
        <v>0</v>
      </c>
      <c r="BL100" s="17" t="s">
        <v>468</v>
      </c>
      <c r="BM100" s="154" t="s">
        <v>484</v>
      </c>
    </row>
    <row r="101" spans="1:65" s="2" customFormat="1" ht="37.9" customHeight="1" x14ac:dyDescent="0.2">
      <c r="A101" s="32"/>
      <c r="B101" s="142"/>
      <c r="C101" s="143" t="s">
        <v>217</v>
      </c>
      <c r="D101" s="143" t="s">
        <v>135</v>
      </c>
      <c r="E101" s="144" t="s">
        <v>485</v>
      </c>
      <c r="F101" s="145" t="s">
        <v>486</v>
      </c>
      <c r="G101" s="146" t="s">
        <v>158</v>
      </c>
      <c r="H101" s="147">
        <v>1</v>
      </c>
      <c r="I101" s="148"/>
      <c r="J101" s="149">
        <f t="shared" si="10"/>
        <v>0</v>
      </c>
      <c r="K101" s="145" t="s">
        <v>139</v>
      </c>
      <c r="L101" s="33"/>
      <c r="M101" s="150" t="s">
        <v>3</v>
      </c>
      <c r="N101" s="151" t="s">
        <v>41</v>
      </c>
      <c r="O101" s="53"/>
      <c r="P101" s="152">
        <f t="shared" si="11"/>
        <v>0</v>
      </c>
      <c r="Q101" s="152">
        <v>0</v>
      </c>
      <c r="R101" s="152">
        <f t="shared" si="12"/>
        <v>0</v>
      </c>
      <c r="S101" s="152">
        <v>0</v>
      </c>
      <c r="T101" s="153">
        <f t="shared" si="13"/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54" t="s">
        <v>468</v>
      </c>
      <c r="AT101" s="154" t="s">
        <v>135</v>
      </c>
      <c r="AU101" s="154" t="s">
        <v>77</v>
      </c>
      <c r="AY101" s="17" t="s">
        <v>132</v>
      </c>
      <c r="BE101" s="155">
        <f t="shared" si="14"/>
        <v>0</v>
      </c>
      <c r="BF101" s="155">
        <f t="shared" si="15"/>
        <v>0</v>
      </c>
      <c r="BG101" s="155">
        <f t="shared" si="16"/>
        <v>0</v>
      </c>
      <c r="BH101" s="155">
        <f t="shared" si="17"/>
        <v>0</v>
      </c>
      <c r="BI101" s="155">
        <f t="shared" si="18"/>
        <v>0</v>
      </c>
      <c r="BJ101" s="17" t="s">
        <v>77</v>
      </c>
      <c r="BK101" s="155">
        <f t="shared" si="19"/>
        <v>0</v>
      </c>
      <c r="BL101" s="17" t="s">
        <v>468</v>
      </c>
      <c r="BM101" s="154" t="s">
        <v>487</v>
      </c>
    </row>
    <row r="102" spans="1:65" s="2" customFormat="1" ht="16.5" customHeight="1" x14ac:dyDescent="0.2">
      <c r="A102" s="32"/>
      <c r="B102" s="142"/>
      <c r="C102" s="143" t="s">
        <v>9</v>
      </c>
      <c r="D102" s="143" t="s">
        <v>135</v>
      </c>
      <c r="E102" s="144" t="s">
        <v>488</v>
      </c>
      <c r="F102" s="145" t="s">
        <v>489</v>
      </c>
      <c r="G102" s="146" t="s">
        <v>158</v>
      </c>
      <c r="H102" s="147">
        <v>1</v>
      </c>
      <c r="I102" s="148"/>
      <c r="J102" s="149">
        <f t="shared" si="10"/>
        <v>0</v>
      </c>
      <c r="K102" s="145" t="s">
        <v>139</v>
      </c>
      <c r="L102" s="33"/>
      <c r="M102" s="189" t="s">
        <v>3</v>
      </c>
      <c r="N102" s="190" t="s">
        <v>41</v>
      </c>
      <c r="O102" s="191"/>
      <c r="P102" s="192">
        <f t="shared" si="11"/>
        <v>0</v>
      </c>
      <c r="Q102" s="192">
        <v>0</v>
      </c>
      <c r="R102" s="192">
        <f t="shared" si="12"/>
        <v>0</v>
      </c>
      <c r="S102" s="192">
        <v>0</v>
      </c>
      <c r="T102" s="193">
        <f t="shared" si="13"/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54" t="s">
        <v>468</v>
      </c>
      <c r="AT102" s="154" t="s">
        <v>135</v>
      </c>
      <c r="AU102" s="154" t="s">
        <v>77</v>
      </c>
      <c r="AY102" s="17" t="s">
        <v>132</v>
      </c>
      <c r="BE102" s="155">
        <f t="shared" si="14"/>
        <v>0</v>
      </c>
      <c r="BF102" s="155">
        <f t="shared" si="15"/>
        <v>0</v>
      </c>
      <c r="BG102" s="155">
        <f t="shared" si="16"/>
        <v>0</v>
      </c>
      <c r="BH102" s="155">
        <f t="shared" si="17"/>
        <v>0</v>
      </c>
      <c r="BI102" s="155">
        <f t="shared" si="18"/>
        <v>0</v>
      </c>
      <c r="BJ102" s="17" t="s">
        <v>77</v>
      </c>
      <c r="BK102" s="155">
        <f t="shared" si="19"/>
        <v>0</v>
      </c>
      <c r="BL102" s="17" t="s">
        <v>468</v>
      </c>
      <c r="BM102" s="154" t="s">
        <v>490</v>
      </c>
    </row>
    <row r="103" spans="1:65" s="2" customFormat="1" ht="6.95" customHeight="1" x14ac:dyDescent="0.2">
      <c r="A103" s="32"/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33"/>
      <c r="M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</sheetData>
  <autoFilter ref="C85:K102" xr:uid="{00000000-0009-0000-0000-000005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27"/>
  <sheetViews>
    <sheetView showGridLines="0" workbookViewId="0"/>
  </sheetViews>
  <sheetFormatPr defaultRowHeight="12.7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317" t="s">
        <v>6</v>
      </c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7" t="s">
        <v>102</v>
      </c>
    </row>
    <row r="3" spans="1:46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 x14ac:dyDescent="0.2">
      <c r="B4" s="20"/>
      <c r="D4" s="21" t="s">
        <v>106</v>
      </c>
      <c r="L4" s="20"/>
      <c r="M4" s="93" t="s">
        <v>11</v>
      </c>
      <c r="AT4" s="17" t="s">
        <v>4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27" t="s">
        <v>17</v>
      </c>
      <c r="L6" s="20"/>
    </row>
    <row r="7" spans="1:46" s="1" customFormat="1" ht="16.5" customHeight="1" x14ac:dyDescent="0.2">
      <c r="B7" s="20"/>
      <c r="E7" s="318" t="str">
        <f>'Rekapitulace stavby'!K6</f>
        <v>Oprava kolejí v žst. Rohatec</v>
      </c>
      <c r="F7" s="319"/>
      <c r="G7" s="319"/>
      <c r="H7" s="319"/>
      <c r="L7" s="20"/>
    </row>
    <row r="8" spans="1:46" s="1" customFormat="1" ht="12" customHeight="1" x14ac:dyDescent="0.2">
      <c r="B8" s="20"/>
      <c r="D8" s="27" t="s">
        <v>107</v>
      </c>
      <c r="L8" s="20"/>
    </row>
    <row r="9" spans="1:46" s="2" customFormat="1" ht="16.5" customHeight="1" x14ac:dyDescent="0.2">
      <c r="A9" s="32"/>
      <c r="B9" s="33"/>
      <c r="C9" s="32"/>
      <c r="D9" s="32"/>
      <c r="E9" s="318" t="s">
        <v>491</v>
      </c>
      <c r="F9" s="320"/>
      <c r="G9" s="320"/>
      <c r="H9" s="320"/>
      <c r="I9" s="32"/>
      <c r="J9" s="32"/>
      <c r="K9" s="32"/>
      <c r="L9" s="94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3"/>
      <c r="C10" s="32"/>
      <c r="D10" s="27" t="s">
        <v>109</v>
      </c>
      <c r="E10" s="32"/>
      <c r="F10" s="32"/>
      <c r="G10" s="32"/>
      <c r="H10" s="32"/>
      <c r="I10" s="32"/>
      <c r="J10" s="32"/>
      <c r="K10" s="32"/>
      <c r="L10" s="94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 x14ac:dyDescent="0.2">
      <c r="A11" s="32"/>
      <c r="B11" s="33"/>
      <c r="C11" s="32"/>
      <c r="D11" s="32"/>
      <c r="E11" s="276" t="s">
        <v>492</v>
      </c>
      <c r="F11" s="320"/>
      <c r="G11" s="320"/>
      <c r="H11" s="320"/>
      <c r="I11" s="32"/>
      <c r="J11" s="32"/>
      <c r="K11" s="32"/>
      <c r="L11" s="94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 x14ac:dyDescent="0.2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94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 x14ac:dyDescent="0.2">
      <c r="A13" s="32"/>
      <c r="B13" s="33"/>
      <c r="C13" s="32"/>
      <c r="D13" s="27" t="s">
        <v>19</v>
      </c>
      <c r="E13" s="32"/>
      <c r="F13" s="25" t="s">
        <v>3</v>
      </c>
      <c r="G13" s="32"/>
      <c r="H13" s="32"/>
      <c r="I13" s="27" t="s">
        <v>20</v>
      </c>
      <c r="J13" s="25" t="s">
        <v>3</v>
      </c>
      <c r="K13" s="32"/>
      <c r="L13" s="94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21</v>
      </c>
      <c r="E14" s="32"/>
      <c r="F14" s="25" t="s">
        <v>22</v>
      </c>
      <c r="G14" s="32"/>
      <c r="H14" s="32"/>
      <c r="I14" s="27" t="s">
        <v>23</v>
      </c>
      <c r="J14" s="50">
        <f>'Rekapitulace stavby'!AN8</f>
        <v>45072</v>
      </c>
      <c r="K14" s="32"/>
      <c r="L14" s="94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 x14ac:dyDescent="0.2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94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 x14ac:dyDescent="0.2">
      <c r="A16" s="32"/>
      <c r="B16" s="33"/>
      <c r="C16" s="32"/>
      <c r="D16" s="27" t="s">
        <v>24</v>
      </c>
      <c r="E16" s="32"/>
      <c r="F16" s="32"/>
      <c r="G16" s="32"/>
      <c r="H16" s="32"/>
      <c r="I16" s="27" t="s">
        <v>25</v>
      </c>
      <c r="J16" s="25" t="str">
        <f>IF('Rekapitulace stavby'!AN10="","",'Rekapitulace stavby'!AN10)</f>
        <v/>
      </c>
      <c r="K16" s="32"/>
      <c r="L16" s="94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 x14ac:dyDescent="0.2">
      <c r="A17" s="32"/>
      <c r="B17" s="33"/>
      <c r="C17" s="32"/>
      <c r="D17" s="32"/>
      <c r="E17" s="25" t="str">
        <f>IF('Rekapitulace stavby'!E11="","",'Rekapitulace stavby'!E11)</f>
        <v xml:space="preserve"> </v>
      </c>
      <c r="F17" s="32"/>
      <c r="G17" s="32"/>
      <c r="H17" s="32"/>
      <c r="I17" s="27" t="s">
        <v>27</v>
      </c>
      <c r="J17" s="25" t="str">
        <f>IF('Rekapitulace stavby'!AN11="","",'Rekapitulace stavby'!AN11)</f>
        <v/>
      </c>
      <c r="K17" s="32"/>
      <c r="L17" s="94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 x14ac:dyDescent="0.2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94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 x14ac:dyDescent="0.2">
      <c r="A19" s="32"/>
      <c r="B19" s="33"/>
      <c r="C19" s="32"/>
      <c r="D19" s="27" t="s">
        <v>28</v>
      </c>
      <c r="E19" s="32"/>
      <c r="F19" s="32"/>
      <c r="G19" s="32"/>
      <c r="H19" s="32"/>
      <c r="I19" s="27" t="s">
        <v>25</v>
      </c>
      <c r="J19" s="28" t="str">
        <f>'Rekapitulace stavby'!AN13</f>
        <v>Vyplň údaj</v>
      </c>
      <c r="K19" s="32"/>
      <c r="L19" s="94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 x14ac:dyDescent="0.2">
      <c r="A20" s="32"/>
      <c r="B20" s="33"/>
      <c r="C20" s="32"/>
      <c r="D20" s="32"/>
      <c r="E20" s="321" t="str">
        <f>'Rekapitulace stavby'!E14</f>
        <v>Vyplň údaj</v>
      </c>
      <c r="F20" s="301"/>
      <c r="G20" s="301"/>
      <c r="H20" s="301"/>
      <c r="I20" s="27" t="s">
        <v>27</v>
      </c>
      <c r="J20" s="28" t="str">
        <f>'Rekapitulace stavby'!AN14</f>
        <v>Vyplň údaj</v>
      </c>
      <c r="K20" s="32"/>
      <c r="L20" s="94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 x14ac:dyDescent="0.2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94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 x14ac:dyDescent="0.2">
      <c r="A22" s="32"/>
      <c r="B22" s="33"/>
      <c r="C22" s="32"/>
      <c r="D22" s="27" t="s">
        <v>30</v>
      </c>
      <c r="E22" s="32"/>
      <c r="F22" s="32"/>
      <c r="G22" s="32"/>
      <c r="H22" s="32"/>
      <c r="I22" s="27" t="s">
        <v>25</v>
      </c>
      <c r="J22" s="25" t="str">
        <f>IF('Rekapitulace stavby'!AN16="","",'Rekapitulace stavby'!AN16)</f>
        <v/>
      </c>
      <c r="K22" s="32"/>
      <c r="L22" s="94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 x14ac:dyDescent="0.2">
      <c r="A23" s="32"/>
      <c r="B23" s="33"/>
      <c r="C23" s="32"/>
      <c r="D23" s="32"/>
      <c r="E23" s="25" t="str">
        <f>IF('Rekapitulace stavby'!E17="","",'Rekapitulace stavby'!E17)</f>
        <v xml:space="preserve"> </v>
      </c>
      <c r="F23" s="32"/>
      <c r="G23" s="32"/>
      <c r="H23" s="32"/>
      <c r="I23" s="27" t="s">
        <v>27</v>
      </c>
      <c r="J23" s="25" t="str">
        <f>IF('Rekapitulace stavby'!AN17="","",'Rekapitulace stavby'!AN17)</f>
        <v/>
      </c>
      <c r="K23" s="32"/>
      <c r="L23" s="94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 x14ac:dyDescent="0.2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94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 x14ac:dyDescent="0.2">
      <c r="A25" s="32"/>
      <c r="B25" s="33"/>
      <c r="C25" s="32"/>
      <c r="D25" s="27" t="s">
        <v>32</v>
      </c>
      <c r="E25" s="32"/>
      <c r="F25" s="32"/>
      <c r="G25" s="32"/>
      <c r="H25" s="32"/>
      <c r="I25" s="27" t="s">
        <v>25</v>
      </c>
      <c r="J25" s="25" t="s">
        <v>3</v>
      </c>
      <c r="K25" s="32"/>
      <c r="L25" s="94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 x14ac:dyDescent="0.2">
      <c r="A26" s="32"/>
      <c r="B26" s="33"/>
      <c r="C26" s="32"/>
      <c r="D26" s="32"/>
      <c r="E26" s="25" t="s">
        <v>33</v>
      </c>
      <c r="F26" s="32"/>
      <c r="G26" s="32"/>
      <c r="H26" s="32"/>
      <c r="I26" s="27" t="s">
        <v>27</v>
      </c>
      <c r="J26" s="25" t="s">
        <v>3</v>
      </c>
      <c r="K26" s="32"/>
      <c r="L26" s="94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94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 x14ac:dyDescent="0.2">
      <c r="A28" s="32"/>
      <c r="B28" s="33"/>
      <c r="C28" s="32"/>
      <c r="D28" s="27" t="s">
        <v>34</v>
      </c>
      <c r="E28" s="32"/>
      <c r="F28" s="32"/>
      <c r="G28" s="32"/>
      <c r="H28" s="32"/>
      <c r="I28" s="32"/>
      <c r="J28" s="32"/>
      <c r="K28" s="32"/>
      <c r="L28" s="94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 x14ac:dyDescent="0.2">
      <c r="A29" s="95"/>
      <c r="B29" s="96"/>
      <c r="C29" s="95"/>
      <c r="D29" s="95"/>
      <c r="E29" s="306" t="s">
        <v>3</v>
      </c>
      <c r="F29" s="306"/>
      <c r="G29" s="306"/>
      <c r="H29" s="306"/>
      <c r="I29" s="95"/>
      <c r="J29" s="95"/>
      <c r="K29" s="95"/>
      <c r="L29" s="97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2" customFormat="1" ht="6.95" customHeight="1" x14ac:dyDescent="0.2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94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 x14ac:dyDescent="0.2">
      <c r="A31" s="32"/>
      <c r="B31" s="33"/>
      <c r="C31" s="32"/>
      <c r="D31" s="61"/>
      <c r="E31" s="61"/>
      <c r="F31" s="61"/>
      <c r="G31" s="61"/>
      <c r="H31" s="61"/>
      <c r="I31" s="61"/>
      <c r="J31" s="61"/>
      <c r="K31" s="61"/>
      <c r="L31" s="94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 x14ac:dyDescent="0.2">
      <c r="A32" s="32"/>
      <c r="B32" s="33"/>
      <c r="C32" s="32"/>
      <c r="D32" s="98" t="s">
        <v>36</v>
      </c>
      <c r="E32" s="32"/>
      <c r="F32" s="32"/>
      <c r="G32" s="32"/>
      <c r="H32" s="32"/>
      <c r="I32" s="32"/>
      <c r="J32" s="66">
        <f>ROUND(J86, 2)</f>
        <v>0</v>
      </c>
      <c r="K32" s="32"/>
      <c r="L32" s="94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 x14ac:dyDescent="0.2">
      <c r="A33" s="32"/>
      <c r="B33" s="33"/>
      <c r="C33" s="32"/>
      <c r="D33" s="61"/>
      <c r="E33" s="61"/>
      <c r="F33" s="61"/>
      <c r="G33" s="61"/>
      <c r="H33" s="61"/>
      <c r="I33" s="61"/>
      <c r="J33" s="61"/>
      <c r="K33" s="61"/>
      <c r="L33" s="94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 x14ac:dyDescent="0.2">
      <c r="A34" s="32"/>
      <c r="B34" s="33"/>
      <c r="C34" s="32"/>
      <c r="D34" s="32"/>
      <c r="E34" s="32"/>
      <c r="F34" s="36" t="s">
        <v>38</v>
      </c>
      <c r="G34" s="32"/>
      <c r="H34" s="32"/>
      <c r="I34" s="36" t="s">
        <v>37</v>
      </c>
      <c r="J34" s="36" t="s">
        <v>39</v>
      </c>
      <c r="K34" s="32"/>
      <c r="L34" s="94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 x14ac:dyDescent="0.2">
      <c r="A35" s="32"/>
      <c r="B35" s="33"/>
      <c r="C35" s="32"/>
      <c r="D35" s="99" t="s">
        <v>40</v>
      </c>
      <c r="E35" s="27" t="s">
        <v>41</v>
      </c>
      <c r="F35" s="100">
        <f>ROUND((SUM(BE86:BE126)),  2)</f>
        <v>0</v>
      </c>
      <c r="G35" s="32"/>
      <c r="H35" s="32"/>
      <c r="I35" s="101">
        <v>0.21</v>
      </c>
      <c r="J35" s="100">
        <f>ROUND(((SUM(BE86:BE126))*I35),  2)</f>
        <v>0</v>
      </c>
      <c r="K35" s="32"/>
      <c r="L35" s="94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 x14ac:dyDescent="0.2">
      <c r="A36" s="32"/>
      <c r="B36" s="33"/>
      <c r="C36" s="32"/>
      <c r="D36" s="32"/>
      <c r="E36" s="27" t="s">
        <v>42</v>
      </c>
      <c r="F36" s="100">
        <f>ROUND((SUM(BF86:BF126)),  2)</f>
        <v>0</v>
      </c>
      <c r="G36" s="32"/>
      <c r="H36" s="32"/>
      <c r="I36" s="101">
        <v>0.15</v>
      </c>
      <c r="J36" s="100">
        <f>ROUND(((SUM(BF86:BF126))*I36),  2)</f>
        <v>0</v>
      </c>
      <c r="K36" s="32"/>
      <c r="L36" s="94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 x14ac:dyDescent="0.2">
      <c r="A37" s="32"/>
      <c r="B37" s="33"/>
      <c r="C37" s="32"/>
      <c r="D37" s="32"/>
      <c r="E37" s="27" t="s">
        <v>43</v>
      </c>
      <c r="F37" s="100">
        <f>ROUND((SUM(BG86:BG126)),  2)</f>
        <v>0</v>
      </c>
      <c r="G37" s="32"/>
      <c r="H37" s="32"/>
      <c r="I37" s="101">
        <v>0.21</v>
      </c>
      <c r="J37" s="100">
        <f>0</f>
        <v>0</v>
      </c>
      <c r="K37" s="32"/>
      <c r="L37" s="94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 x14ac:dyDescent="0.2">
      <c r="A38" s="32"/>
      <c r="B38" s="33"/>
      <c r="C38" s="32"/>
      <c r="D38" s="32"/>
      <c r="E38" s="27" t="s">
        <v>44</v>
      </c>
      <c r="F38" s="100">
        <f>ROUND((SUM(BH86:BH126)),  2)</f>
        <v>0</v>
      </c>
      <c r="G38" s="32"/>
      <c r="H38" s="32"/>
      <c r="I38" s="101">
        <v>0.15</v>
      </c>
      <c r="J38" s="100">
        <f>0</f>
        <v>0</v>
      </c>
      <c r="K38" s="32"/>
      <c r="L38" s="94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 x14ac:dyDescent="0.2">
      <c r="A39" s="32"/>
      <c r="B39" s="33"/>
      <c r="C39" s="32"/>
      <c r="D39" s="32"/>
      <c r="E39" s="27" t="s">
        <v>45</v>
      </c>
      <c r="F39" s="100">
        <f>ROUND((SUM(BI86:BI126)),  2)</f>
        <v>0</v>
      </c>
      <c r="G39" s="32"/>
      <c r="H39" s="32"/>
      <c r="I39" s="101">
        <v>0</v>
      </c>
      <c r="J39" s="100">
        <f>0</f>
        <v>0</v>
      </c>
      <c r="K39" s="32"/>
      <c r="L39" s="94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94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 x14ac:dyDescent="0.2">
      <c r="A41" s="32"/>
      <c r="B41" s="33"/>
      <c r="C41" s="102"/>
      <c r="D41" s="103" t="s">
        <v>46</v>
      </c>
      <c r="E41" s="55"/>
      <c r="F41" s="55"/>
      <c r="G41" s="104" t="s">
        <v>47</v>
      </c>
      <c r="H41" s="105" t="s">
        <v>48</v>
      </c>
      <c r="I41" s="55"/>
      <c r="J41" s="106">
        <f>SUM(J32:J39)</f>
        <v>0</v>
      </c>
      <c r="K41" s="107"/>
      <c r="L41" s="94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 x14ac:dyDescent="0.2">
      <c r="A42" s="32"/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94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 x14ac:dyDescent="0.2">
      <c r="A46" s="32"/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94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 x14ac:dyDescent="0.2">
      <c r="A47" s="32"/>
      <c r="B47" s="33"/>
      <c r="C47" s="21" t="s">
        <v>111</v>
      </c>
      <c r="D47" s="32"/>
      <c r="E47" s="32"/>
      <c r="F47" s="32"/>
      <c r="G47" s="32"/>
      <c r="H47" s="32"/>
      <c r="I47" s="32"/>
      <c r="J47" s="32"/>
      <c r="K47" s="32"/>
      <c r="L47" s="94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 x14ac:dyDescent="0.2">
      <c r="A48" s="32"/>
      <c r="B48" s="33"/>
      <c r="C48" s="32"/>
      <c r="D48" s="32"/>
      <c r="E48" s="32"/>
      <c r="F48" s="32"/>
      <c r="G48" s="32"/>
      <c r="H48" s="32"/>
      <c r="I48" s="32"/>
      <c r="J48" s="32"/>
      <c r="K48" s="32"/>
      <c r="L48" s="94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 x14ac:dyDescent="0.2">
      <c r="A49" s="32"/>
      <c r="B49" s="33"/>
      <c r="C49" s="27" t="s">
        <v>17</v>
      </c>
      <c r="D49" s="32"/>
      <c r="E49" s="32"/>
      <c r="F49" s="32"/>
      <c r="G49" s="32"/>
      <c r="H49" s="32"/>
      <c r="I49" s="32"/>
      <c r="J49" s="32"/>
      <c r="K49" s="32"/>
      <c r="L49" s="94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 x14ac:dyDescent="0.2">
      <c r="A50" s="32"/>
      <c r="B50" s="33"/>
      <c r="C50" s="32"/>
      <c r="D50" s="32"/>
      <c r="E50" s="318" t="str">
        <f>E7</f>
        <v>Oprava kolejí v žst. Rohatec</v>
      </c>
      <c r="F50" s="319"/>
      <c r="G50" s="319"/>
      <c r="H50" s="319"/>
      <c r="I50" s="32"/>
      <c r="J50" s="32"/>
      <c r="K50" s="32"/>
      <c r="L50" s="94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 x14ac:dyDescent="0.2">
      <c r="B51" s="20"/>
      <c r="C51" s="27" t="s">
        <v>107</v>
      </c>
      <c r="L51" s="20"/>
    </row>
    <row r="52" spans="1:47" s="2" customFormat="1" ht="16.5" customHeight="1" x14ac:dyDescent="0.2">
      <c r="A52" s="32"/>
      <c r="B52" s="33"/>
      <c r="C52" s="32"/>
      <c r="D52" s="32"/>
      <c r="E52" s="318" t="s">
        <v>491</v>
      </c>
      <c r="F52" s="320"/>
      <c r="G52" s="320"/>
      <c r="H52" s="320"/>
      <c r="I52" s="32"/>
      <c r="J52" s="32"/>
      <c r="K52" s="32"/>
      <c r="L52" s="94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 x14ac:dyDescent="0.2">
      <c r="A53" s="32"/>
      <c r="B53" s="33"/>
      <c r="C53" s="27" t="s">
        <v>109</v>
      </c>
      <c r="D53" s="32"/>
      <c r="E53" s="32"/>
      <c r="F53" s="32"/>
      <c r="G53" s="32"/>
      <c r="H53" s="32"/>
      <c r="I53" s="32"/>
      <c r="J53" s="32"/>
      <c r="K53" s="32"/>
      <c r="L53" s="94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 x14ac:dyDescent="0.2">
      <c r="A54" s="32"/>
      <c r="B54" s="33"/>
      <c r="C54" s="32"/>
      <c r="D54" s="32"/>
      <c r="E54" s="276" t="str">
        <f>E11</f>
        <v>02.1 - Manipulace, přepravy, ostatní</v>
      </c>
      <c r="F54" s="320"/>
      <c r="G54" s="320"/>
      <c r="H54" s="320"/>
      <c r="I54" s="32"/>
      <c r="J54" s="32"/>
      <c r="K54" s="32"/>
      <c r="L54" s="94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 x14ac:dyDescent="0.2">
      <c r="A55" s="32"/>
      <c r="B55" s="33"/>
      <c r="C55" s="32"/>
      <c r="D55" s="32"/>
      <c r="E55" s="32"/>
      <c r="F55" s="32"/>
      <c r="G55" s="32"/>
      <c r="H55" s="32"/>
      <c r="I55" s="32"/>
      <c r="J55" s="32"/>
      <c r="K55" s="32"/>
      <c r="L55" s="94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 x14ac:dyDescent="0.2">
      <c r="A56" s="32"/>
      <c r="B56" s="33"/>
      <c r="C56" s="27" t="s">
        <v>21</v>
      </c>
      <c r="D56" s="32"/>
      <c r="E56" s="32"/>
      <c r="F56" s="25" t="str">
        <f>F14</f>
        <v>ŽST Rohatec</v>
      </c>
      <c r="G56" s="32"/>
      <c r="H56" s="32"/>
      <c r="I56" s="27" t="s">
        <v>23</v>
      </c>
      <c r="J56" s="50">
        <f>IF(J14="","",J14)</f>
        <v>45072</v>
      </c>
      <c r="K56" s="32"/>
      <c r="L56" s="94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6.95" customHeight="1" x14ac:dyDescent="0.2">
      <c r="A57" s="32"/>
      <c r="B57" s="33"/>
      <c r="C57" s="32"/>
      <c r="D57" s="32"/>
      <c r="E57" s="32"/>
      <c r="F57" s="32"/>
      <c r="G57" s="32"/>
      <c r="H57" s="32"/>
      <c r="I57" s="32"/>
      <c r="J57" s="32"/>
      <c r="K57" s="32"/>
      <c r="L57" s="94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5.2" customHeight="1" x14ac:dyDescent="0.2">
      <c r="A58" s="32"/>
      <c r="B58" s="33"/>
      <c r="C58" s="27" t="s">
        <v>24</v>
      </c>
      <c r="D58" s="32"/>
      <c r="E58" s="32"/>
      <c r="F58" s="25" t="str">
        <f>E17</f>
        <v xml:space="preserve"> </v>
      </c>
      <c r="G58" s="32"/>
      <c r="H58" s="32"/>
      <c r="I58" s="27" t="s">
        <v>30</v>
      </c>
      <c r="J58" s="30" t="str">
        <f>E23</f>
        <v xml:space="preserve"> </v>
      </c>
      <c r="K58" s="32"/>
      <c r="L58" s="94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15.2" customHeight="1" x14ac:dyDescent="0.2">
      <c r="A59" s="32"/>
      <c r="B59" s="33"/>
      <c r="C59" s="27" t="s">
        <v>28</v>
      </c>
      <c r="D59" s="32"/>
      <c r="E59" s="32"/>
      <c r="F59" s="25" t="str">
        <f>IF(E20="","",E20)</f>
        <v>Vyplň údaj</v>
      </c>
      <c r="G59" s="32"/>
      <c r="H59" s="32"/>
      <c r="I59" s="27" t="s">
        <v>32</v>
      </c>
      <c r="J59" s="30" t="str">
        <f>E26</f>
        <v>Ondřej Bozek</v>
      </c>
      <c r="K59" s="32"/>
      <c r="L59" s="94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 x14ac:dyDescent="0.2">
      <c r="A60" s="32"/>
      <c r="B60" s="33"/>
      <c r="C60" s="32"/>
      <c r="D60" s="32"/>
      <c r="E60" s="32"/>
      <c r="F60" s="32"/>
      <c r="G60" s="32"/>
      <c r="H60" s="32"/>
      <c r="I60" s="32"/>
      <c r="J60" s="32"/>
      <c r="K60" s="32"/>
      <c r="L60" s="94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 x14ac:dyDescent="0.2">
      <c r="A61" s="32"/>
      <c r="B61" s="33"/>
      <c r="C61" s="108" t="s">
        <v>112</v>
      </c>
      <c r="D61" s="102"/>
      <c r="E61" s="102"/>
      <c r="F61" s="102"/>
      <c r="G61" s="102"/>
      <c r="H61" s="102"/>
      <c r="I61" s="102"/>
      <c r="J61" s="109" t="s">
        <v>113</v>
      </c>
      <c r="K61" s="102"/>
      <c r="L61" s="94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35" customHeight="1" x14ac:dyDescent="0.2">
      <c r="A62" s="32"/>
      <c r="B62" s="33"/>
      <c r="C62" s="32"/>
      <c r="D62" s="32"/>
      <c r="E62" s="32"/>
      <c r="F62" s="32"/>
      <c r="G62" s="32"/>
      <c r="H62" s="32"/>
      <c r="I62" s="32"/>
      <c r="J62" s="32"/>
      <c r="K62" s="32"/>
      <c r="L62" s="94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 x14ac:dyDescent="0.2">
      <c r="A63" s="32"/>
      <c r="B63" s="33"/>
      <c r="C63" s="110" t="s">
        <v>68</v>
      </c>
      <c r="D63" s="32"/>
      <c r="E63" s="32"/>
      <c r="F63" s="32"/>
      <c r="G63" s="32"/>
      <c r="H63" s="32"/>
      <c r="I63" s="32"/>
      <c r="J63" s="66">
        <f>J86</f>
        <v>0</v>
      </c>
      <c r="K63" s="32"/>
      <c r="L63" s="94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7" t="s">
        <v>114</v>
      </c>
    </row>
    <row r="64" spans="1:47" s="9" customFormat="1" ht="24.95" customHeight="1" x14ac:dyDescent="0.2">
      <c r="B64" s="111"/>
      <c r="D64" s="112" t="s">
        <v>443</v>
      </c>
      <c r="E64" s="113"/>
      <c r="F64" s="113"/>
      <c r="G64" s="113"/>
      <c r="H64" s="113"/>
      <c r="I64" s="113"/>
      <c r="J64" s="114">
        <f>J87</f>
        <v>0</v>
      </c>
      <c r="L64" s="111"/>
    </row>
    <row r="65" spans="1:31" s="2" customFormat="1" ht="21.75" customHeight="1" x14ac:dyDescent="0.2">
      <c r="A65" s="32"/>
      <c r="B65" s="33"/>
      <c r="C65" s="32"/>
      <c r="D65" s="32"/>
      <c r="E65" s="32"/>
      <c r="F65" s="32"/>
      <c r="G65" s="32"/>
      <c r="H65" s="32"/>
      <c r="I65" s="32"/>
      <c r="J65" s="32"/>
      <c r="K65" s="32"/>
      <c r="L65" s="94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s="2" customFormat="1" ht="6.95" customHeight="1" x14ac:dyDescent="0.2">
      <c r="A66" s="32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94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70" spans="1:31" s="2" customFormat="1" ht="6.95" customHeight="1" x14ac:dyDescent="0.2">
      <c r="A70" s="32"/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94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24.95" customHeight="1" x14ac:dyDescent="0.2">
      <c r="A71" s="32"/>
      <c r="B71" s="33"/>
      <c r="C71" s="21" t="s">
        <v>117</v>
      </c>
      <c r="D71" s="32"/>
      <c r="E71" s="32"/>
      <c r="F71" s="32"/>
      <c r="G71" s="32"/>
      <c r="H71" s="32"/>
      <c r="I71" s="32"/>
      <c r="J71" s="32"/>
      <c r="K71" s="32"/>
      <c r="L71" s="94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6.95" customHeight="1" x14ac:dyDescent="0.2">
      <c r="A72" s="32"/>
      <c r="B72" s="33"/>
      <c r="C72" s="32"/>
      <c r="D72" s="32"/>
      <c r="E72" s="32"/>
      <c r="F72" s="32"/>
      <c r="G72" s="32"/>
      <c r="H72" s="32"/>
      <c r="I72" s="32"/>
      <c r="J72" s="32"/>
      <c r="K72" s="32"/>
      <c r="L72" s="94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2" customHeight="1" x14ac:dyDescent="0.2">
      <c r="A73" s="32"/>
      <c r="B73" s="33"/>
      <c r="C73" s="27" t="s">
        <v>17</v>
      </c>
      <c r="D73" s="32"/>
      <c r="E73" s="32"/>
      <c r="F73" s="32"/>
      <c r="G73" s="32"/>
      <c r="H73" s="32"/>
      <c r="I73" s="32"/>
      <c r="J73" s="32"/>
      <c r="K73" s="32"/>
      <c r="L73" s="94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6.5" customHeight="1" x14ac:dyDescent="0.2">
      <c r="A74" s="32"/>
      <c r="B74" s="33"/>
      <c r="C74" s="32"/>
      <c r="D74" s="32"/>
      <c r="E74" s="318" t="str">
        <f>E7</f>
        <v>Oprava kolejí v žst. Rohatec</v>
      </c>
      <c r="F74" s="319"/>
      <c r="G74" s="319"/>
      <c r="H74" s="319"/>
      <c r="I74" s="32"/>
      <c r="J74" s="32"/>
      <c r="K74" s="32"/>
      <c r="L74" s="94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1" customFormat="1" ht="12" customHeight="1" x14ac:dyDescent="0.2">
      <c r="B75" s="20"/>
      <c r="C75" s="27" t="s">
        <v>107</v>
      </c>
      <c r="L75" s="20"/>
    </row>
    <row r="76" spans="1:31" s="2" customFormat="1" ht="16.5" customHeight="1" x14ac:dyDescent="0.2">
      <c r="A76" s="32"/>
      <c r="B76" s="33"/>
      <c r="C76" s="32"/>
      <c r="D76" s="32"/>
      <c r="E76" s="318" t="s">
        <v>491</v>
      </c>
      <c r="F76" s="320"/>
      <c r="G76" s="320"/>
      <c r="H76" s="320"/>
      <c r="I76" s="32"/>
      <c r="J76" s="32"/>
      <c r="K76" s="32"/>
      <c r="L76" s="94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2" customHeight="1" x14ac:dyDescent="0.2">
      <c r="A77" s="32"/>
      <c r="B77" s="33"/>
      <c r="C77" s="27" t="s">
        <v>109</v>
      </c>
      <c r="D77" s="32"/>
      <c r="E77" s="32"/>
      <c r="F77" s="32"/>
      <c r="G77" s="32"/>
      <c r="H77" s="32"/>
      <c r="I77" s="32"/>
      <c r="J77" s="32"/>
      <c r="K77" s="32"/>
      <c r="L77" s="94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6.5" customHeight="1" x14ac:dyDescent="0.2">
      <c r="A78" s="32"/>
      <c r="B78" s="33"/>
      <c r="C78" s="32"/>
      <c r="D78" s="32"/>
      <c r="E78" s="276" t="str">
        <f>E11</f>
        <v>02.1 - Manipulace, přepravy, ostatní</v>
      </c>
      <c r="F78" s="320"/>
      <c r="G78" s="320"/>
      <c r="H78" s="320"/>
      <c r="I78" s="32"/>
      <c r="J78" s="32"/>
      <c r="K78" s="32"/>
      <c r="L78" s="94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6.95" customHeight="1" x14ac:dyDescent="0.2">
      <c r="A79" s="32"/>
      <c r="B79" s="33"/>
      <c r="C79" s="32"/>
      <c r="D79" s="32"/>
      <c r="E79" s="32"/>
      <c r="F79" s="32"/>
      <c r="G79" s="32"/>
      <c r="H79" s="32"/>
      <c r="I79" s="32"/>
      <c r="J79" s="32"/>
      <c r="K79" s="32"/>
      <c r="L79" s="94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2" customHeight="1" x14ac:dyDescent="0.2">
      <c r="A80" s="32"/>
      <c r="B80" s="33"/>
      <c r="C80" s="27" t="s">
        <v>21</v>
      </c>
      <c r="D80" s="32"/>
      <c r="E80" s="32"/>
      <c r="F80" s="25" t="str">
        <f>F14</f>
        <v>ŽST Rohatec</v>
      </c>
      <c r="G80" s="32"/>
      <c r="H80" s="32"/>
      <c r="I80" s="27" t="s">
        <v>23</v>
      </c>
      <c r="J80" s="50">
        <f>IF(J14="","",J14)</f>
        <v>45072</v>
      </c>
      <c r="K80" s="32"/>
      <c r="L80" s="94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6.95" customHeight="1" x14ac:dyDescent="0.2">
      <c r="A81" s="32"/>
      <c r="B81" s="33"/>
      <c r="C81" s="32"/>
      <c r="D81" s="32"/>
      <c r="E81" s="32"/>
      <c r="F81" s="32"/>
      <c r="G81" s="32"/>
      <c r="H81" s="32"/>
      <c r="I81" s="32"/>
      <c r="J81" s="32"/>
      <c r="K81" s="32"/>
      <c r="L81" s="94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5.2" customHeight="1" x14ac:dyDescent="0.2">
      <c r="A82" s="32"/>
      <c r="B82" s="33"/>
      <c r="C82" s="27" t="s">
        <v>24</v>
      </c>
      <c r="D82" s="32"/>
      <c r="E82" s="32"/>
      <c r="F82" s="25" t="str">
        <f>E17</f>
        <v xml:space="preserve"> </v>
      </c>
      <c r="G82" s="32"/>
      <c r="H82" s="32"/>
      <c r="I82" s="27" t="s">
        <v>30</v>
      </c>
      <c r="J82" s="30" t="str">
        <f>E23</f>
        <v xml:space="preserve"> </v>
      </c>
      <c r="K82" s="32"/>
      <c r="L82" s="94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5.2" customHeight="1" x14ac:dyDescent="0.2">
      <c r="A83" s="32"/>
      <c r="B83" s="33"/>
      <c r="C83" s="27" t="s">
        <v>28</v>
      </c>
      <c r="D83" s="32"/>
      <c r="E83" s="32"/>
      <c r="F83" s="25" t="str">
        <f>IF(E20="","",E20)</f>
        <v>Vyplň údaj</v>
      </c>
      <c r="G83" s="32"/>
      <c r="H83" s="32"/>
      <c r="I83" s="27" t="s">
        <v>32</v>
      </c>
      <c r="J83" s="30" t="str">
        <f>E26</f>
        <v>Ondřej Bozek</v>
      </c>
      <c r="K83" s="32"/>
      <c r="L83" s="94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0.35" customHeight="1" x14ac:dyDescent="0.2">
      <c r="A84" s="32"/>
      <c r="B84" s="33"/>
      <c r="C84" s="32"/>
      <c r="D84" s="32"/>
      <c r="E84" s="32"/>
      <c r="F84" s="32"/>
      <c r="G84" s="32"/>
      <c r="H84" s="32"/>
      <c r="I84" s="32"/>
      <c r="J84" s="32"/>
      <c r="K84" s="32"/>
      <c r="L84" s="94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11" customFormat="1" ht="29.25" customHeight="1" x14ac:dyDescent="0.2">
      <c r="A85" s="119"/>
      <c r="B85" s="120"/>
      <c r="C85" s="121" t="s">
        <v>118</v>
      </c>
      <c r="D85" s="122" t="s">
        <v>55</v>
      </c>
      <c r="E85" s="122" t="s">
        <v>51</v>
      </c>
      <c r="F85" s="122" t="s">
        <v>52</v>
      </c>
      <c r="G85" s="122" t="s">
        <v>119</v>
      </c>
      <c r="H85" s="122" t="s">
        <v>120</v>
      </c>
      <c r="I85" s="122" t="s">
        <v>121</v>
      </c>
      <c r="J85" s="122" t="s">
        <v>113</v>
      </c>
      <c r="K85" s="123" t="s">
        <v>122</v>
      </c>
      <c r="L85" s="124"/>
      <c r="M85" s="57" t="s">
        <v>3</v>
      </c>
      <c r="N85" s="58" t="s">
        <v>40</v>
      </c>
      <c r="O85" s="58" t="s">
        <v>123</v>
      </c>
      <c r="P85" s="58" t="s">
        <v>124</v>
      </c>
      <c r="Q85" s="58" t="s">
        <v>125</v>
      </c>
      <c r="R85" s="58" t="s">
        <v>126</v>
      </c>
      <c r="S85" s="58" t="s">
        <v>127</v>
      </c>
      <c r="T85" s="59" t="s">
        <v>128</v>
      </c>
      <c r="U85" s="119"/>
      <c r="V85" s="119"/>
      <c r="W85" s="119"/>
      <c r="X85" s="119"/>
      <c r="Y85" s="119"/>
      <c r="Z85" s="119"/>
      <c r="AA85" s="119"/>
      <c r="AB85" s="119"/>
      <c r="AC85" s="119"/>
      <c r="AD85" s="119"/>
      <c r="AE85" s="119"/>
    </row>
    <row r="86" spans="1:65" s="2" customFormat="1" ht="22.9" customHeight="1" x14ac:dyDescent="0.25">
      <c r="A86" s="32"/>
      <c r="B86" s="33"/>
      <c r="C86" s="64" t="s">
        <v>129</v>
      </c>
      <c r="D86" s="32"/>
      <c r="E86" s="32"/>
      <c r="F86" s="32"/>
      <c r="G86" s="32"/>
      <c r="H86" s="32"/>
      <c r="I86" s="32"/>
      <c r="J86" s="125">
        <f>BK86</f>
        <v>0</v>
      </c>
      <c r="K86" s="32"/>
      <c r="L86" s="33"/>
      <c r="M86" s="60"/>
      <c r="N86" s="51"/>
      <c r="O86" s="61"/>
      <c r="P86" s="126">
        <f>P87</f>
        <v>0</v>
      </c>
      <c r="Q86" s="61"/>
      <c r="R86" s="126">
        <f>R87</f>
        <v>0</v>
      </c>
      <c r="S86" s="61"/>
      <c r="T86" s="127">
        <f>T87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T86" s="17" t="s">
        <v>69</v>
      </c>
      <c r="AU86" s="17" t="s">
        <v>114</v>
      </c>
      <c r="BK86" s="128">
        <f>BK87</f>
        <v>0</v>
      </c>
    </row>
    <row r="87" spans="1:65" s="12" customFormat="1" ht="25.9" customHeight="1" x14ac:dyDescent="0.2">
      <c r="B87" s="129"/>
      <c r="D87" s="130" t="s">
        <v>69</v>
      </c>
      <c r="E87" s="131" t="s">
        <v>465</v>
      </c>
      <c r="F87" s="131" t="s">
        <v>98</v>
      </c>
      <c r="I87" s="132"/>
      <c r="J87" s="133">
        <f>BK87</f>
        <v>0</v>
      </c>
      <c r="L87" s="129"/>
      <c r="M87" s="134"/>
      <c r="N87" s="135"/>
      <c r="O87" s="135"/>
      <c r="P87" s="136">
        <f>SUM(P88:P126)</f>
        <v>0</v>
      </c>
      <c r="Q87" s="135"/>
      <c r="R87" s="136">
        <f>SUM(R88:R126)</f>
        <v>0</v>
      </c>
      <c r="S87" s="135"/>
      <c r="T87" s="137">
        <f>SUM(T88:T126)</f>
        <v>0</v>
      </c>
      <c r="AR87" s="130" t="s">
        <v>140</v>
      </c>
      <c r="AT87" s="138" t="s">
        <v>69</v>
      </c>
      <c r="AU87" s="138" t="s">
        <v>70</v>
      </c>
      <c r="AY87" s="130" t="s">
        <v>132</v>
      </c>
      <c r="BK87" s="139">
        <f>SUM(BK88:BK126)</f>
        <v>0</v>
      </c>
    </row>
    <row r="88" spans="1:65" s="2" customFormat="1" ht="37.9" customHeight="1" x14ac:dyDescent="0.2">
      <c r="A88" s="32"/>
      <c r="B88" s="142"/>
      <c r="C88" s="143" t="s">
        <v>77</v>
      </c>
      <c r="D88" s="143" t="s">
        <v>135</v>
      </c>
      <c r="E88" s="144" t="s">
        <v>493</v>
      </c>
      <c r="F88" s="145" t="s">
        <v>494</v>
      </c>
      <c r="G88" s="146" t="s">
        <v>186</v>
      </c>
      <c r="H88" s="147">
        <v>724</v>
      </c>
      <c r="I88" s="148"/>
      <c r="J88" s="149">
        <f>ROUND(I88*H88,2)</f>
        <v>0</v>
      </c>
      <c r="K88" s="145" t="s">
        <v>139</v>
      </c>
      <c r="L88" s="33"/>
      <c r="M88" s="150" t="s">
        <v>3</v>
      </c>
      <c r="N88" s="151" t="s">
        <v>41</v>
      </c>
      <c r="O88" s="53"/>
      <c r="P88" s="152">
        <f>O88*H88</f>
        <v>0</v>
      </c>
      <c r="Q88" s="152">
        <v>0</v>
      </c>
      <c r="R88" s="152">
        <f>Q88*H88</f>
        <v>0</v>
      </c>
      <c r="S88" s="152">
        <v>0</v>
      </c>
      <c r="T88" s="153">
        <f>S88*H88</f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54" t="s">
        <v>468</v>
      </c>
      <c r="AT88" s="154" t="s">
        <v>135</v>
      </c>
      <c r="AU88" s="154" t="s">
        <v>77</v>
      </c>
      <c r="AY88" s="17" t="s">
        <v>132</v>
      </c>
      <c r="BE88" s="155">
        <f>IF(N88="základní",J88,0)</f>
        <v>0</v>
      </c>
      <c r="BF88" s="155">
        <f>IF(N88="snížená",J88,0)</f>
        <v>0</v>
      </c>
      <c r="BG88" s="155">
        <f>IF(N88="zákl. přenesená",J88,0)</f>
        <v>0</v>
      </c>
      <c r="BH88" s="155">
        <f>IF(N88="sníž. přenesená",J88,0)</f>
        <v>0</v>
      </c>
      <c r="BI88" s="155">
        <f>IF(N88="nulová",J88,0)</f>
        <v>0</v>
      </c>
      <c r="BJ88" s="17" t="s">
        <v>77</v>
      </c>
      <c r="BK88" s="155">
        <f>ROUND(I88*H88,2)</f>
        <v>0</v>
      </c>
      <c r="BL88" s="17" t="s">
        <v>468</v>
      </c>
      <c r="BM88" s="154" t="s">
        <v>495</v>
      </c>
    </row>
    <row r="89" spans="1:65" s="13" customFormat="1" ht="11.25" x14ac:dyDescent="0.2">
      <c r="B89" s="156"/>
      <c r="D89" s="157" t="s">
        <v>142</v>
      </c>
      <c r="E89" s="158" t="s">
        <v>3</v>
      </c>
      <c r="F89" s="159" t="s">
        <v>496</v>
      </c>
      <c r="H89" s="160">
        <v>500</v>
      </c>
      <c r="I89" s="161"/>
      <c r="L89" s="156"/>
      <c r="M89" s="162"/>
      <c r="N89" s="163"/>
      <c r="O89" s="163"/>
      <c r="P89" s="163"/>
      <c r="Q89" s="163"/>
      <c r="R89" s="163"/>
      <c r="S89" s="163"/>
      <c r="T89" s="164"/>
      <c r="AT89" s="158" t="s">
        <v>142</v>
      </c>
      <c r="AU89" s="158" t="s">
        <v>77</v>
      </c>
      <c r="AV89" s="13" t="s">
        <v>79</v>
      </c>
      <c r="AW89" s="13" t="s">
        <v>31</v>
      </c>
      <c r="AX89" s="13" t="s">
        <v>70</v>
      </c>
      <c r="AY89" s="158" t="s">
        <v>132</v>
      </c>
    </row>
    <row r="90" spans="1:65" s="13" customFormat="1" ht="11.25" x14ac:dyDescent="0.2">
      <c r="B90" s="156"/>
      <c r="D90" s="157" t="s">
        <v>142</v>
      </c>
      <c r="E90" s="158" t="s">
        <v>3</v>
      </c>
      <c r="F90" s="159" t="s">
        <v>497</v>
      </c>
      <c r="H90" s="160">
        <v>224</v>
      </c>
      <c r="I90" s="161"/>
      <c r="L90" s="156"/>
      <c r="M90" s="162"/>
      <c r="N90" s="163"/>
      <c r="O90" s="163"/>
      <c r="P90" s="163"/>
      <c r="Q90" s="163"/>
      <c r="R90" s="163"/>
      <c r="S90" s="163"/>
      <c r="T90" s="164"/>
      <c r="AT90" s="158" t="s">
        <v>142</v>
      </c>
      <c r="AU90" s="158" t="s">
        <v>77</v>
      </c>
      <c r="AV90" s="13" t="s">
        <v>79</v>
      </c>
      <c r="AW90" s="13" t="s">
        <v>31</v>
      </c>
      <c r="AX90" s="13" t="s">
        <v>70</v>
      </c>
      <c r="AY90" s="158" t="s">
        <v>132</v>
      </c>
    </row>
    <row r="91" spans="1:65" s="14" customFormat="1" ht="11.25" x14ac:dyDescent="0.2">
      <c r="B91" s="165"/>
      <c r="D91" s="157" t="s">
        <v>142</v>
      </c>
      <c r="E91" s="166" t="s">
        <v>3</v>
      </c>
      <c r="F91" s="167" t="s">
        <v>144</v>
      </c>
      <c r="H91" s="168">
        <v>724</v>
      </c>
      <c r="I91" s="169"/>
      <c r="L91" s="165"/>
      <c r="M91" s="170"/>
      <c r="N91" s="171"/>
      <c r="O91" s="171"/>
      <c r="P91" s="171"/>
      <c r="Q91" s="171"/>
      <c r="R91" s="171"/>
      <c r="S91" s="171"/>
      <c r="T91" s="172"/>
      <c r="AT91" s="166" t="s">
        <v>142</v>
      </c>
      <c r="AU91" s="166" t="s">
        <v>77</v>
      </c>
      <c r="AV91" s="14" t="s">
        <v>140</v>
      </c>
      <c r="AW91" s="14" t="s">
        <v>31</v>
      </c>
      <c r="AX91" s="14" t="s">
        <v>77</v>
      </c>
      <c r="AY91" s="166" t="s">
        <v>132</v>
      </c>
    </row>
    <row r="92" spans="1:65" s="2" customFormat="1" ht="37.9" customHeight="1" x14ac:dyDescent="0.2">
      <c r="A92" s="32"/>
      <c r="B92" s="142"/>
      <c r="C92" s="143" t="s">
        <v>79</v>
      </c>
      <c r="D92" s="143" t="s">
        <v>135</v>
      </c>
      <c r="E92" s="144" t="s">
        <v>498</v>
      </c>
      <c r="F92" s="145" t="s">
        <v>499</v>
      </c>
      <c r="G92" s="146" t="s">
        <v>186</v>
      </c>
      <c r="H92" s="147">
        <v>724</v>
      </c>
      <c r="I92" s="148"/>
      <c r="J92" s="149">
        <f>ROUND(I92*H92,2)</f>
        <v>0</v>
      </c>
      <c r="K92" s="145" t="s">
        <v>139</v>
      </c>
      <c r="L92" s="33"/>
      <c r="M92" s="150" t="s">
        <v>3</v>
      </c>
      <c r="N92" s="151" t="s">
        <v>41</v>
      </c>
      <c r="O92" s="53"/>
      <c r="P92" s="152">
        <f>O92*H92</f>
        <v>0</v>
      </c>
      <c r="Q92" s="152">
        <v>0</v>
      </c>
      <c r="R92" s="152">
        <f>Q92*H92</f>
        <v>0</v>
      </c>
      <c r="S92" s="152">
        <v>0</v>
      </c>
      <c r="T92" s="153">
        <f>S92*H92</f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54" t="s">
        <v>468</v>
      </c>
      <c r="AT92" s="154" t="s">
        <v>135</v>
      </c>
      <c r="AU92" s="154" t="s">
        <v>77</v>
      </c>
      <c r="AY92" s="17" t="s">
        <v>132</v>
      </c>
      <c r="BE92" s="155">
        <f>IF(N92="základní",J92,0)</f>
        <v>0</v>
      </c>
      <c r="BF92" s="155">
        <f>IF(N92="snížená",J92,0)</f>
        <v>0</v>
      </c>
      <c r="BG92" s="155">
        <f>IF(N92="zákl. přenesená",J92,0)</f>
        <v>0</v>
      </c>
      <c r="BH92" s="155">
        <f>IF(N92="sníž. přenesená",J92,0)</f>
        <v>0</v>
      </c>
      <c r="BI92" s="155">
        <f>IF(N92="nulová",J92,0)</f>
        <v>0</v>
      </c>
      <c r="BJ92" s="17" t="s">
        <v>77</v>
      </c>
      <c r="BK92" s="155">
        <f>ROUND(I92*H92,2)</f>
        <v>0</v>
      </c>
      <c r="BL92" s="17" t="s">
        <v>468</v>
      </c>
      <c r="BM92" s="154" t="s">
        <v>500</v>
      </c>
    </row>
    <row r="93" spans="1:65" s="13" customFormat="1" ht="11.25" x14ac:dyDescent="0.2">
      <c r="B93" s="156"/>
      <c r="D93" s="157" t="s">
        <v>142</v>
      </c>
      <c r="E93" s="158" t="s">
        <v>3</v>
      </c>
      <c r="F93" s="159" t="s">
        <v>501</v>
      </c>
      <c r="H93" s="160">
        <v>500</v>
      </c>
      <c r="I93" s="161"/>
      <c r="L93" s="156"/>
      <c r="M93" s="162"/>
      <c r="N93" s="163"/>
      <c r="O93" s="163"/>
      <c r="P93" s="163"/>
      <c r="Q93" s="163"/>
      <c r="R93" s="163"/>
      <c r="S93" s="163"/>
      <c r="T93" s="164"/>
      <c r="AT93" s="158" t="s">
        <v>142</v>
      </c>
      <c r="AU93" s="158" t="s">
        <v>77</v>
      </c>
      <c r="AV93" s="13" t="s">
        <v>79</v>
      </c>
      <c r="AW93" s="13" t="s">
        <v>31</v>
      </c>
      <c r="AX93" s="13" t="s">
        <v>70</v>
      </c>
      <c r="AY93" s="158" t="s">
        <v>132</v>
      </c>
    </row>
    <row r="94" spans="1:65" s="13" customFormat="1" ht="11.25" x14ac:dyDescent="0.2">
      <c r="B94" s="156"/>
      <c r="D94" s="157" t="s">
        <v>142</v>
      </c>
      <c r="E94" s="158" t="s">
        <v>3</v>
      </c>
      <c r="F94" s="159" t="s">
        <v>502</v>
      </c>
      <c r="H94" s="160">
        <v>224</v>
      </c>
      <c r="I94" s="161"/>
      <c r="L94" s="156"/>
      <c r="M94" s="162"/>
      <c r="N94" s="163"/>
      <c r="O94" s="163"/>
      <c r="P94" s="163"/>
      <c r="Q94" s="163"/>
      <c r="R94" s="163"/>
      <c r="S94" s="163"/>
      <c r="T94" s="164"/>
      <c r="AT94" s="158" t="s">
        <v>142</v>
      </c>
      <c r="AU94" s="158" t="s">
        <v>77</v>
      </c>
      <c r="AV94" s="13" t="s">
        <v>79</v>
      </c>
      <c r="AW94" s="13" t="s">
        <v>31</v>
      </c>
      <c r="AX94" s="13" t="s">
        <v>70</v>
      </c>
      <c r="AY94" s="158" t="s">
        <v>132</v>
      </c>
    </row>
    <row r="95" spans="1:65" s="14" customFormat="1" ht="11.25" x14ac:dyDescent="0.2">
      <c r="B95" s="165"/>
      <c r="D95" s="157" t="s">
        <v>142</v>
      </c>
      <c r="E95" s="166" t="s">
        <v>3</v>
      </c>
      <c r="F95" s="167" t="s">
        <v>144</v>
      </c>
      <c r="H95" s="168">
        <v>724</v>
      </c>
      <c r="I95" s="169"/>
      <c r="L95" s="165"/>
      <c r="M95" s="170"/>
      <c r="N95" s="171"/>
      <c r="O95" s="171"/>
      <c r="P95" s="171"/>
      <c r="Q95" s="171"/>
      <c r="R95" s="171"/>
      <c r="S95" s="171"/>
      <c r="T95" s="172"/>
      <c r="AT95" s="166" t="s">
        <v>142</v>
      </c>
      <c r="AU95" s="166" t="s">
        <v>77</v>
      </c>
      <c r="AV95" s="14" t="s">
        <v>140</v>
      </c>
      <c r="AW95" s="14" t="s">
        <v>31</v>
      </c>
      <c r="AX95" s="14" t="s">
        <v>77</v>
      </c>
      <c r="AY95" s="166" t="s">
        <v>132</v>
      </c>
    </row>
    <row r="96" spans="1:65" s="2" customFormat="1" ht="44.25" customHeight="1" x14ac:dyDescent="0.2">
      <c r="A96" s="32"/>
      <c r="B96" s="142"/>
      <c r="C96" s="143" t="s">
        <v>151</v>
      </c>
      <c r="D96" s="143" t="s">
        <v>135</v>
      </c>
      <c r="E96" s="144" t="s">
        <v>503</v>
      </c>
      <c r="F96" s="145" t="s">
        <v>504</v>
      </c>
      <c r="G96" s="146" t="s">
        <v>158</v>
      </c>
      <c r="H96" s="147">
        <v>4</v>
      </c>
      <c r="I96" s="148"/>
      <c r="J96" s="149">
        <f>ROUND(I96*H96,2)</f>
        <v>0</v>
      </c>
      <c r="K96" s="145" t="s">
        <v>139</v>
      </c>
      <c r="L96" s="33"/>
      <c r="M96" s="150" t="s">
        <v>3</v>
      </c>
      <c r="N96" s="151" t="s">
        <v>41</v>
      </c>
      <c r="O96" s="53"/>
      <c r="P96" s="152">
        <f>O96*H96</f>
        <v>0</v>
      </c>
      <c r="Q96" s="152">
        <v>0</v>
      </c>
      <c r="R96" s="152">
        <f>Q96*H96</f>
        <v>0</v>
      </c>
      <c r="S96" s="152">
        <v>0</v>
      </c>
      <c r="T96" s="153">
        <f>S96*H96</f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54" t="s">
        <v>468</v>
      </c>
      <c r="AT96" s="154" t="s">
        <v>135</v>
      </c>
      <c r="AU96" s="154" t="s">
        <v>77</v>
      </c>
      <c r="AY96" s="17" t="s">
        <v>132</v>
      </c>
      <c r="BE96" s="155">
        <f>IF(N96="základní",J96,0)</f>
        <v>0</v>
      </c>
      <c r="BF96" s="155">
        <f>IF(N96="snížená",J96,0)</f>
        <v>0</v>
      </c>
      <c r="BG96" s="155">
        <f>IF(N96="zákl. přenesená",J96,0)</f>
        <v>0</v>
      </c>
      <c r="BH96" s="155">
        <f>IF(N96="sníž. přenesená",J96,0)</f>
        <v>0</v>
      </c>
      <c r="BI96" s="155">
        <f>IF(N96="nulová",J96,0)</f>
        <v>0</v>
      </c>
      <c r="BJ96" s="17" t="s">
        <v>77</v>
      </c>
      <c r="BK96" s="155">
        <f>ROUND(I96*H96,2)</f>
        <v>0</v>
      </c>
      <c r="BL96" s="17" t="s">
        <v>468</v>
      </c>
      <c r="BM96" s="154" t="s">
        <v>505</v>
      </c>
    </row>
    <row r="97" spans="1:65" s="2" customFormat="1" ht="44.25" customHeight="1" x14ac:dyDescent="0.2">
      <c r="A97" s="32"/>
      <c r="B97" s="142"/>
      <c r="C97" s="143" t="s">
        <v>140</v>
      </c>
      <c r="D97" s="143" t="s">
        <v>135</v>
      </c>
      <c r="E97" s="144" t="s">
        <v>506</v>
      </c>
      <c r="F97" s="145" t="s">
        <v>507</v>
      </c>
      <c r="G97" s="146" t="s">
        <v>158</v>
      </c>
      <c r="H97" s="147">
        <v>8</v>
      </c>
      <c r="I97" s="148"/>
      <c r="J97" s="149">
        <f>ROUND(I97*H97,2)</f>
        <v>0</v>
      </c>
      <c r="K97" s="145" t="s">
        <v>139</v>
      </c>
      <c r="L97" s="33"/>
      <c r="M97" s="150" t="s">
        <v>3</v>
      </c>
      <c r="N97" s="151" t="s">
        <v>41</v>
      </c>
      <c r="O97" s="53"/>
      <c r="P97" s="152">
        <f>O97*H97</f>
        <v>0</v>
      </c>
      <c r="Q97" s="152">
        <v>0</v>
      </c>
      <c r="R97" s="152">
        <f>Q97*H97</f>
        <v>0</v>
      </c>
      <c r="S97" s="152">
        <v>0</v>
      </c>
      <c r="T97" s="153">
        <f>S97*H97</f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54" t="s">
        <v>468</v>
      </c>
      <c r="AT97" s="154" t="s">
        <v>135</v>
      </c>
      <c r="AU97" s="154" t="s">
        <v>77</v>
      </c>
      <c r="AY97" s="17" t="s">
        <v>132</v>
      </c>
      <c r="BE97" s="155">
        <f>IF(N97="základní",J97,0)</f>
        <v>0</v>
      </c>
      <c r="BF97" s="155">
        <f>IF(N97="snížená",J97,0)</f>
        <v>0</v>
      </c>
      <c r="BG97" s="155">
        <f>IF(N97="zákl. přenesená",J97,0)</f>
        <v>0</v>
      </c>
      <c r="BH97" s="155">
        <f>IF(N97="sníž. přenesená",J97,0)</f>
        <v>0</v>
      </c>
      <c r="BI97" s="155">
        <f>IF(N97="nulová",J97,0)</f>
        <v>0</v>
      </c>
      <c r="BJ97" s="17" t="s">
        <v>77</v>
      </c>
      <c r="BK97" s="155">
        <f>ROUND(I97*H97,2)</f>
        <v>0</v>
      </c>
      <c r="BL97" s="17" t="s">
        <v>468</v>
      </c>
      <c r="BM97" s="154" t="s">
        <v>508</v>
      </c>
    </row>
    <row r="98" spans="1:65" s="2" customFormat="1" ht="37.9" customHeight="1" x14ac:dyDescent="0.2">
      <c r="A98" s="32"/>
      <c r="B98" s="142"/>
      <c r="C98" s="143" t="s">
        <v>133</v>
      </c>
      <c r="D98" s="143" t="s">
        <v>135</v>
      </c>
      <c r="E98" s="144" t="s">
        <v>509</v>
      </c>
      <c r="F98" s="145" t="s">
        <v>510</v>
      </c>
      <c r="G98" s="146" t="s">
        <v>186</v>
      </c>
      <c r="H98" s="147">
        <v>0.28100000000000003</v>
      </c>
      <c r="I98" s="148"/>
      <c r="J98" s="149">
        <f>ROUND(I98*H98,2)</f>
        <v>0</v>
      </c>
      <c r="K98" s="145" t="s">
        <v>139</v>
      </c>
      <c r="L98" s="33"/>
      <c r="M98" s="150" t="s">
        <v>3</v>
      </c>
      <c r="N98" s="151" t="s">
        <v>41</v>
      </c>
      <c r="O98" s="53"/>
      <c r="P98" s="152">
        <f>O98*H98</f>
        <v>0</v>
      </c>
      <c r="Q98" s="152">
        <v>0</v>
      </c>
      <c r="R98" s="152">
        <f>Q98*H98</f>
        <v>0</v>
      </c>
      <c r="S98" s="152">
        <v>0</v>
      </c>
      <c r="T98" s="153">
        <f>S98*H98</f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54" t="s">
        <v>468</v>
      </c>
      <c r="AT98" s="154" t="s">
        <v>135</v>
      </c>
      <c r="AU98" s="154" t="s">
        <v>77</v>
      </c>
      <c r="AY98" s="17" t="s">
        <v>132</v>
      </c>
      <c r="BE98" s="155">
        <f>IF(N98="základní",J98,0)</f>
        <v>0</v>
      </c>
      <c r="BF98" s="155">
        <f>IF(N98="snížená",J98,0)</f>
        <v>0</v>
      </c>
      <c r="BG98" s="155">
        <f>IF(N98="zákl. přenesená",J98,0)</f>
        <v>0</v>
      </c>
      <c r="BH98" s="155">
        <f>IF(N98="sníž. přenesená",J98,0)</f>
        <v>0</v>
      </c>
      <c r="BI98" s="155">
        <f>IF(N98="nulová",J98,0)</f>
        <v>0</v>
      </c>
      <c r="BJ98" s="17" t="s">
        <v>77</v>
      </c>
      <c r="BK98" s="155">
        <f>ROUND(I98*H98,2)</f>
        <v>0</v>
      </c>
      <c r="BL98" s="17" t="s">
        <v>468</v>
      </c>
      <c r="BM98" s="154" t="s">
        <v>511</v>
      </c>
    </row>
    <row r="99" spans="1:65" s="13" customFormat="1" ht="11.25" x14ac:dyDescent="0.2">
      <c r="B99" s="156"/>
      <c r="D99" s="157" t="s">
        <v>142</v>
      </c>
      <c r="E99" s="158" t="s">
        <v>3</v>
      </c>
      <c r="F99" s="159" t="s">
        <v>512</v>
      </c>
      <c r="H99" s="160">
        <v>0.28100000000000003</v>
      </c>
      <c r="I99" s="161"/>
      <c r="L99" s="156"/>
      <c r="M99" s="162"/>
      <c r="N99" s="163"/>
      <c r="O99" s="163"/>
      <c r="P99" s="163"/>
      <c r="Q99" s="163"/>
      <c r="R99" s="163"/>
      <c r="S99" s="163"/>
      <c r="T99" s="164"/>
      <c r="AT99" s="158" t="s">
        <v>142</v>
      </c>
      <c r="AU99" s="158" t="s">
        <v>77</v>
      </c>
      <c r="AV99" s="13" t="s">
        <v>79</v>
      </c>
      <c r="AW99" s="13" t="s">
        <v>31</v>
      </c>
      <c r="AX99" s="13" t="s">
        <v>70</v>
      </c>
      <c r="AY99" s="158" t="s">
        <v>132</v>
      </c>
    </row>
    <row r="100" spans="1:65" s="14" customFormat="1" ht="11.25" x14ac:dyDescent="0.2">
      <c r="B100" s="165"/>
      <c r="D100" s="157" t="s">
        <v>142</v>
      </c>
      <c r="E100" s="166" t="s">
        <v>3</v>
      </c>
      <c r="F100" s="167" t="s">
        <v>144</v>
      </c>
      <c r="H100" s="168">
        <v>0.28100000000000003</v>
      </c>
      <c r="I100" s="169"/>
      <c r="L100" s="165"/>
      <c r="M100" s="170"/>
      <c r="N100" s="171"/>
      <c r="O100" s="171"/>
      <c r="P100" s="171"/>
      <c r="Q100" s="171"/>
      <c r="R100" s="171"/>
      <c r="S100" s="171"/>
      <c r="T100" s="172"/>
      <c r="AT100" s="166" t="s">
        <v>142</v>
      </c>
      <c r="AU100" s="166" t="s">
        <v>77</v>
      </c>
      <c r="AV100" s="14" t="s">
        <v>140</v>
      </c>
      <c r="AW100" s="14" t="s">
        <v>31</v>
      </c>
      <c r="AX100" s="14" t="s">
        <v>77</v>
      </c>
      <c r="AY100" s="166" t="s">
        <v>132</v>
      </c>
    </row>
    <row r="101" spans="1:65" s="2" customFormat="1" ht="37.9" customHeight="1" x14ac:dyDescent="0.2">
      <c r="A101" s="32"/>
      <c r="B101" s="142"/>
      <c r="C101" s="143" t="s">
        <v>168</v>
      </c>
      <c r="D101" s="143" t="s">
        <v>135</v>
      </c>
      <c r="E101" s="144" t="s">
        <v>513</v>
      </c>
      <c r="F101" s="145" t="s">
        <v>514</v>
      </c>
      <c r="G101" s="146" t="s">
        <v>186</v>
      </c>
      <c r="H101" s="147">
        <v>0.28100000000000003</v>
      </c>
      <c r="I101" s="148"/>
      <c r="J101" s="149">
        <f>ROUND(I101*H101,2)</f>
        <v>0</v>
      </c>
      <c r="K101" s="145" t="s">
        <v>139</v>
      </c>
      <c r="L101" s="33"/>
      <c r="M101" s="150" t="s">
        <v>3</v>
      </c>
      <c r="N101" s="151" t="s">
        <v>41</v>
      </c>
      <c r="O101" s="53"/>
      <c r="P101" s="152">
        <f>O101*H101</f>
        <v>0</v>
      </c>
      <c r="Q101" s="152">
        <v>0</v>
      </c>
      <c r="R101" s="152">
        <f>Q101*H101</f>
        <v>0</v>
      </c>
      <c r="S101" s="152">
        <v>0</v>
      </c>
      <c r="T101" s="153">
        <f>S101*H101</f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54" t="s">
        <v>468</v>
      </c>
      <c r="AT101" s="154" t="s">
        <v>135</v>
      </c>
      <c r="AU101" s="154" t="s">
        <v>77</v>
      </c>
      <c r="AY101" s="17" t="s">
        <v>132</v>
      </c>
      <c r="BE101" s="155">
        <f>IF(N101="základní",J101,0)</f>
        <v>0</v>
      </c>
      <c r="BF101" s="155">
        <f>IF(N101="snížená",J101,0)</f>
        <v>0</v>
      </c>
      <c r="BG101" s="155">
        <f>IF(N101="zákl. přenesená",J101,0)</f>
        <v>0</v>
      </c>
      <c r="BH101" s="155">
        <f>IF(N101="sníž. přenesená",J101,0)</f>
        <v>0</v>
      </c>
      <c r="BI101" s="155">
        <f>IF(N101="nulová",J101,0)</f>
        <v>0</v>
      </c>
      <c r="BJ101" s="17" t="s">
        <v>77</v>
      </c>
      <c r="BK101" s="155">
        <f>ROUND(I101*H101,2)</f>
        <v>0</v>
      </c>
      <c r="BL101" s="17" t="s">
        <v>468</v>
      </c>
      <c r="BM101" s="154" t="s">
        <v>515</v>
      </c>
    </row>
    <row r="102" spans="1:65" s="13" customFormat="1" ht="11.25" x14ac:dyDescent="0.2">
      <c r="B102" s="156"/>
      <c r="D102" s="157" t="s">
        <v>142</v>
      </c>
      <c r="E102" s="158" t="s">
        <v>3</v>
      </c>
      <c r="F102" s="159" t="s">
        <v>516</v>
      </c>
      <c r="H102" s="160">
        <v>0.28100000000000003</v>
      </c>
      <c r="I102" s="161"/>
      <c r="L102" s="156"/>
      <c r="M102" s="162"/>
      <c r="N102" s="163"/>
      <c r="O102" s="163"/>
      <c r="P102" s="163"/>
      <c r="Q102" s="163"/>
      <c r="R102" s="163"/>
      <c r="S102" s="163"/>
      <c r="T102" s="164"/>
      <c r="AT102" s="158" t="s">
        <v>142</v>
      </c>
      <c r="AU102" s="158" t="s">
        <v>77</v>
      </c>
      <c r="AV102" s="13" t="s">
        <v>79</v>
      </c>
      <c r="AW102" s="13" t="s">
        <v>31</v>
      </c>
      <c r="AX102" s="13" t="s">
        <v>70</v>
      </c>
      <c r="AY102" s="158" t="s">
        <v>132</v>
      </c>
    </row>
    <row r="103" spans="1:65" s="14" customFormat="1" ht="11.25" x14ac:dyDescent="0.2">
      <c r="B103" s="165"/>
      <c r="D103" s="157" t="s">
        <v>142</v>
      </c>
      <c r="E103" s="166" t="s">
        <v>3</v>
      </c>
      <c r="F103" s="167" t="s">
        <v>144</v>
      </c>
      <c r="H103" s="168">
        <v>0.28100000000000003</v>
      </c>
      <c r="I103" s="169"/>
      <c r="L103" s="165"/>
      <c r="M103" s="170"/>
      <c r="N103" s="171"/>
      <c r="O103" s="171"/>
      <c r="P103" s="171"/>
      <c r="Q103" s="171"/>
      <c r="R103" s="171"/>
      <c r="S103" s="171"/>
      <c r="T103" s="172"/>
      <c r="AT103" s="166" t="s">
        <v>142</v>
      </c>
      <c r="AU103" s="166" t="s">
        <v>77</v>
      </c>
      <c r="AV103" s="14" t="s">
        <v>140</v>
      </c>
      <c r="AW103" s="14" t="s">
        <v>31</v>
      </c>
      <c r="AX103" s="14" t="s">
        <v>77</v>
      </c>
      <c r="AY103" s="166" t="s">
        <v>132</v>
      </c>
    </row>
    <row r="104" spans="1:65" s="2" customFormat="1" ht="37.9" customHeight="1" x14ac:dyDescent="0.2">
      <c r="A104" s="32"/>
      <c r="B104" s="142"/>
      <c r="C104" s="143" t="s">
        <v>173</v>
      </c>
      <c r="D104" s="143" t="s">
        <v>135</v>
      </c>
      <c r="E104" s="144" t="s">
        <v>517</v>
      </c>
      <c r="F104" s="145" t="s">
        <v>518</v>
      </c>
      <c r="G104" s="146" t="s">
        <v>186</v>
      </c>
      <c r="H104" s="147">
        <v>6.2380000000000004</v>
      </c>
      <c r="I104" s="148"/>
      <c r="J104" s="149">
        <f>ROUND(I104*H104,2)</f>
        <v>0</v>
      </c>
      <c r="K104" s="145" t="s">
        <v>139</v>
      </c>
      <c r="L104" s="33"/>
      <c r="M104" s="150" t="s">
        <v>3</v>
      </c>
      <c r="N104" s="151" t="s">
        <v>41</v>
      </c>
      <c r="O104" s="53"/>
      <c r="P104" s="152">
        <f>O104*H104</f>
        <v>0</v>
      </c>
      <c r="Q104" s="152">
        <v>0</v>
      </c>
      <c r="R104" s="152">
        <f>Q104*H104</f>
        <v>0</v>
      </c>
      <c r="S104" s="152">
        <v>0</v>
      </c>
      <c r="T104" s="153">
        <f>S104*H104</f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54" t="s">
        <v>468</v>
      </c>
      <c r="AT104" s="154" t="s">
        <v>135</v>
      </c>
      <c r="AU104" s="154" t="s">
        <v>77</v>
      </c>
      <c r="AY104" s="17" t="s">
        <v>132</v>
      </c>
      <c r="BE104" s="155">
        <f>IF(N104="základní",J104,0)</f>
        <v>0</v>
      </c>
      <c r="BF104" s="155">
        <f>IF(N104="snížená",J104,0)</f>
        <v>0</v>
      </c>
      <c r="BG104" s="155">
        <f>IF(N104="zákl. přenesená",J104,0)</f>
        <v>0</v>
      </c>
      <c r="BH104" s="155">
        <f>IF(N104="sníž. přenesená",J104,0)</f>
        <v>0</v>
      </c>
      <c r="BI104" s="155">
        <f>IF(N104="nulová",J104,0)</f>
        <v>0</v>
      </c>
      <c r="BJ104" s="17" t="s">
        <v>77</v>
      </c>
      <c r="BK104" s="155">
        <f>ROUND(I104*H104,2)</f>
        <v>0</v>
      </c>
      <c r="BL104" s="17" t="s">
        <v>468</v>
      </c>
      <c r="BM104" s="154" t="s">
        <v>519</v>
      </c>
    </row>
    <row r="105" spans="1:65" s="13" customFormat="1" ht="11.25" x14ac:dyDescent="0.2">
      <c r="B105" s="156"/>
      <c r="D105" s="157" t="s">
        <v>142</v>
      </c>
      <c r="E105" s="158" t="s">
        <v>3</v>
      </c>
      <c r="F105" s="159" t="s">
        <v>520</v>
      </c>
      <c r="H105" s="160">
        <v>4.0549999999999997</v>
      </c>
      <c r="I105" s="161"/>
      <c r="L105" s="156"/>
      <c r="M105" s="162"/>
      <c r="N105" s="163"/>
      <c r="O105" s="163"/>
      <c r="P105" s="163"/>
      <c r="Q105" s="163"/>
      <c r="R105" s="163"/>
      <c r="S105" s="163"/>
      <c r="T105" s="164"/>
      <c r="AT105" s="158" t="s">
        <v>142</v>
      </c>
      <c r="AU105" s="158" t="s">
        <v>77</v>
      </c>
      <c r="AV105" s="13" t="s">
        <v>79</v>
      </c>
      <c r="AW105" s="13" t="s">
        <v>31</v>
      </c>
      <c r="AX105" s="13" t="s">
        <v>70</v>
      </c>
      <c r="AY105" s="158" t="s">
        <v>132</v>
      </c>
    </row>
    <row r="106" spans="1:65" s="13" customFormat="1" ht="11.25" x14ac:dyDescent="0.2">
      <c r="B106" s="156"/>
      <c r="D106" s="157" t="s">
        <v>142</v>
      </c>
      <c r="E106" s="158" t="s">
        <v>3</v>
      </c>
      <c r="F106" s="159" t="s">
        <v>521</v>
      </c>
      <c r="H106" s="160">
        <v>2.5000000000000001E-2</v>
      </c>
      <c r="I106" s="161"/>
      <c r="L106" s="156"/>
      <c r="M106" s="162"/>
      <c r="N106" s="163"/>
      <c r="O106" s="163"/>
      <c r="P106" s="163"/>
      <c r="Q106" s="163"/>
      <c r="R106" s="163"/>
      <c r="S106" s="163"/>
      <c r="T106" s="164"/>
      <c r="AT106" s="158" t="s">
        <v>142</v>
      </c>
      <c r="AU106" s="158" t="s">
        <v>77</v>
      </c>
      <c r="AV106" s="13" t="s">
        <v>79</v>
      </c>
      <c r="AW106" s="13" t="s">
        <v>31</v>
      </c>
      <c r="AX106" s="13" t="s">
        <v>70</v>
      </c>
      <c r="AY106" s="158" t="s">
        <v>132</v>
      </c>
    </row>
    <row r="107" spans="1:65" s="13" customFormat="1" ht="11.25" x14ac:dyDescent="0.2">
      <c r="B107" s="156"/>
      <c r="D107" s="157" t="s">
        <v>142</v>
      </c>
      <c r="E107" s="158" t="s">
        <v>3</v>
      </c>
      <c r="F107" s="159" t="s">
        <v>522</v>
      </c>
      <c r="H107" s="160">
        <v>0.29799999999999999</v>
      </c>
      <c r="I107" s="161"/>
      <c r="L107" s="156"/>
      <c r="M107" s="162"/>
      <c r="N107" s="163"/>
      <c r="O107" s="163"/>
      <c r="P107" s="163"/>
      <c r="Q107" s="163"/>
      <c r="R107" s="163"/>
      <c r="S107" s="163"/>
      <c r="T107" s="164"/>
      <c r="AT107" s="158" t="s">
        <v>142</v>
      </c>
      <c r="AU107" s="158" t="s">
        <v>77</v>
      </c>
      <c r="AV107" s="13" t="s">
        <v>79</v>
      </c>
      <c r="AW107" s="13" t="s">
        <v>31</v>
      </c>
      <c r="AX107" s="13" t="s">
        <v>70</v>
      </c>
      <c r="AY107" s="158" t="s">
        <v>132</v>
      </c>
    </row>
    <row r="108" spans="1:65" s="13" customFormat="1" ht="11.25" x14ac:dyDescent="0.2">
      <c r="B108" s="156"/>
      <c r="D108" s="157" t="s">
        <v>142</v>
      </c>
      <c r="E108" s="158" t="s">
        <v>3</v>
      </c>
      <c r="F108" s="159" t="s">
        <v>523</v>
      </c>
      <c r="H108" s="160">
        <v>0.13100000000000001</v>
      </c>
      <c r="I108" s="161"/>
      <c r="L108" s="156"/>
      <c r="M108" s="162"/>
      <c r="N108" s="163"/>
      <c r="O108" s="163"/>
      <c r="P108" s="163"/>
      <c r="Q108" s="163"/>
      <c r="R108" s="163"/>
      <c r="S108" s="163"/>
      <c r="T108" s="164"/>
      <c r="AT108" s="158" t="s">
        <v>142</v>
      </c>
      <c r="AU108" s="158" t="s">
        <v>77</v>
      </c>
      <c r="AV108" s="13" t="s">
        <v>79</v>
      </c>
      <c r="AW108" s="13" t="s">
        <v>31</v>
      </c>
      <c r="AX108" s="13" t="s">
        <v>70</v>
      </c>
      <c r="AY108" s="158" t="s">
        <v>132</v>
      </c>
    </row>
    <row r="109" spans="1:65" s="13" customFormat="1" ht="11.25" x14ac:dyDescent="0.2">
      <c r="B109" s="156"/>
      <c r="D109" s="157" t="s">
        <v>142</v>
      </c>
      <c r="E109" s="158" t="s">
        <v>3</v>
      </c>
      <c r="F109" s="159" t="s">
        <v>524</v>
      </c>
      <c r="H109" s="160">
        <v>0.112</v>
      </c>
      <c r="I109" s="161"/>
      <c r="L109" s="156"/>
      <c r="M109" s="162"/>
      <c r="N109" s="163"/>
      <c r="O109" s="163"/>
      <c r="P109" s="163"/>
      <c r="Q109" s="163"/>
      <c r="R109" s="163"/>
      <c r="S109" s="163"/>
      <c r="T109" s="164"/>
      <c r="AT109" s="158" t="s">
        <v>142</v>
      </c>
      <c r="AU109" s="158" t="s">
        <v>77</v>
      </c>
      <c r="AV109" s="13" t="s">
        <v>79</v>
      </c>
      <c r="AW109" s="13" t="s">
        <v>31</v>
      </c>
      <c r="AX109" s="13" t="s">
        <v>70</v>
      </c>
      <c r="AY109" s="158" t="s">
        <v>132</v>
      </c>
    </row>
    <row r="110" spans="1:65" s="13" customFormat="1" ht="11.25" x14ac:dyDescent="0.2">
      <c r="B110" s="156"/>
      <c r="D110" s="157" t="s">
        <v>142</v>
      </c>
      <c r="E110" s="158" t="s">
        <v>3</v>
      </c>
      <c r="F110" s="159" t="s">
        <v>525</v>
      </c>
      <c r="H110" s="160">
        <v>0.439</v>
      </c>
      <c r="I110" s="161"/>
      <c r="L110" s="156"/>
      <c r="M110" s="162"/>
      <c r="N110" s="163"/>
      <c r="O110" s="163"/>
      <c r="P110" s="163"/>
      <c r="Q110" s="163"/>
      <c r="R110" s="163"/>
      <c r="S110" s="163"/>
      <c r="T110" s="164"/>
      <c r="AT110" s="158" t="s">
        <v>142</v>
      </c>
      <c r="AU110" s="158" t="s">
        <v>77</v>
      </c>
      <c r="AV110" s="13" t="s">
        <v>79</v>
      </c>
      <c r="AW110" s="13" t="s">
        <v>31</v>
      </c>
      <c r="AX110" s="13" t="s">
        <v>70</v>
      </c>
      <c r="AY110" s="158" t="s">
        <v>132</v>
      </c>
    </row>
    <row r="111" spans="1:65" s="13" customFormat="1" ht="11.25" x14ac:dyDescent="0.2">
      <c r="B111" s="156"/>
      <c r="D111" s="157" t="s">
        <v>142</v>
      </c>
      <c r="E111" s="158" t="s">
        <v>3</v>
      </c>
      <c r="F111" s="159" t="s">
        <v>526</v>
      </c>
      <c r="H111" s="160">
        <v>1.04</v>
      </c>
      <c r="I111" s="161"/>
      <c r="L111" s="156"/>
      <c r="M111" s="162"/>
      <c r="N111" s="163"/>
      <c r="O111" s="163"/>
      <c r="P111" s="163"/>
      <c r="Q111" s="163"/>
      <c r="R111" s="163"/>
      <c r="S111" s="163"/>
      <c r="T111" s="164"/>
      <c r="AT111" s="158" t="s">
        <v>142</v>
      </c>
      <c r="AU111" s="158" t="s">
        <v>77</v>
      </c>
      <c r="AV111" s="13" t="s">
        <v>79</v>
      </c>
      <c r="AW111" s="13" t="s">
        <v>31</v>
      </c>
      <c r="AX111" s="13" t="s">
        <v>70</v>
      </c>
      <c r="AY111" s="158" t="s">
        <v>132</v>
      </c>
    </row>
    <row r="112" spans="1:65" s="13" customFormat="1" ht="11.25" x14ac:dyDescent="0.2">
      <c r="B112" s="156"/>
      <c r="D112" s="157" t="s">
        <v>142</v>
      </c>
      <c r="E112" s="158" t="s">
        <v>3</v>
      </c>
      <c r="F112" s="159" t="s">
        <v>527</v>
      </c>
      <c r="H112" s="160">
        <v>0.13800000000000001</v>
      </c>
      <c r="I112" s="161"/>
      <c r="L112" s="156"/>
      <c r="M112" s="162"/>
      <c r="N112" s="163"/>
      <c r="O112" s="163"/>
      <c r="P112" s="163"/>
      <c r="Q112" s="163"/>
      <c r="R112" s="163"/>
      <c r="S112" s="163"/>
      <c r="T112" s="164"/>
      <c r="AT112" s="158" t="s">
        <v>142</v>
      </c>
      <c r="AU112" s="158" t="s">
        <v>77</v>
      </c>
      <c r="AV112" s="13" t="s">
        <v>79</v>
      </c>
      <c r="AW112" s="13" t="s">
        <v>31</v>
      </c>
      <c r="AX112" s="13" t="s">
        <v>70</v>
      </c>
      <c r="AY112" s="158" t="s">
        <v>132</v>
      </c>
    </row>
    <row r="113" spans="1:65" s="14" customFormat="1" ht="11.25" x14ac:dyDescent="0.2">
      <c r="B113" s="165"/>
      <c r="D113" s="157" t="s">
        <v>142</v>
      </c>
      <c r="E113" s="166" t="s">
        <v>3</v>
      </c>
      <c r="F113" s="167" t="s">
        <v>144</v>
      </c>
      <c r="H113" s="168">
        <v>6.2380000000000004</v>
      </c>
      <c r="I113" s="169"/>
      <c r="L113" s="165"/>
      <c r="M113" s="170"/>
      <c r="N113" s="171"/>
      <c r="O113" s="171"/>
      <c r="P113" s="171"/>
      <c r="Q113" s="171"/>
      <c r="R113" s="171"/>
      <c r="S113" s="171"/>
      <c r="T113" s="172"/>
      <c r="AT113" s="166" t="s">
        <v>142</v>
      </c>
      <c r="AU113" s="166" t="s">
        <v>77</v>
      </c>
      <c r="AV113" s="14" t="s">
        <v>140</v>
      </c>
      <c r="AW113" s="14" t="s">
        <v>31</v>
      </c>
      <c r="AX113" s="14" t="s">
        <v>77</v>
      </c>
      <c r="AY113" s="166" t="s">
        <v>132</v>
      </c>
    </row>
    <row r="114" spans="1:65" s="2" customFormat="1" ht="37.9" customHeight="1" x14ac:dyDescent="0.2">
      <c r="A114" s="32"/>
      <c r="B114" s="142"/>
      <c r="C114" s="143" t="s">
        <v>182</v>
      </c>
      <c r="D114" s="143" t="s">
        <v>135</v>
      </c>
      <c r="E114" s="144" t="s">
        <v>528</v>
      </c>
      <c r="F114" s="145" t="s">
        <v>529</v>
      </c>
      <c r="G114" s="146" t="s">
        <v>186</v>
      </c>
      <c r="H114" s="147">
        <v>236.88499999999999</v>
      </c>
      <c r="I114" s="148"/>
      <c r="J114" s="149">
        <f>ROUND(I114*H114,2)</f>
        <v>0</v>
      </c>
      <c r="K114" s="145" t="s">
        <v>139</v>
      </c>
      <c r="L114" s="33"/>
      <c r="M114" s="150" t="s">
        <v>3</v>
      </c>
      <c r="N114" s="151" t="s">
        <v>41</v>
      </c>
      <c r="O114" s="53"/>
      <c r="P114" s="152">
        <f>O114*H114</f>
        <v>0</v>
      </c>
      <c r="Q114" s="152">
        <v>0</v>
      </c>
      <c r="R114" s="152">
        <f>Q114*H114</f>
        <v>0</v>
      </c>
      <c r="S114" s="152">
        <v>0</v>
      </c>
      <c r="T114" s="153">
        <f>S114*H114</f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54" t="s">
        <v>468</v>
      </c>
      <c r="AT114" s="154" t="s">
        <v>135</v>
      </c>
      <c r="AU114" s="154" t="s">
        <v>77</v>
      </c>
      <c r="AY114" s="17" t="s">
        <v>132</v>
      </c>
      <c r="BE114" s="155">
        <f>IF(N114="základní",J114,0)</f>
        <v>0</v>
      </c>
      <c r="BF114" s="155">
        <f>IF(N114="snížená",J114,0)</f>
        <v>0</v>
      </c>
      <c r="BG114" s="155">
        <f>IF(N114="zákl. přenesená",J114,0)</f>
        <v>0</v>
      </c>
      <c r="BH114" s="155">
        <f>IF(N114="sníž. přenesená",J114,0)</f>
        <v>0</v>
      </c>
      <c r="BI114" s="155">
        <f>IF(N114="nulová",J114,0)</f>
        <v>0</v>
      </c>
      <c r="BJ114" s="17" t="s">
        <v>77</v>
      </c>
      <c r="BK114" s="155">
        <f>ROUND(I114*H114,2)</f>
        <v>0</v>
      </c>
      <c r="BL114" s="17" t="s">
        <v>468</v>
      </c>
      <c r="BM114" s="154" t="s">
        <v>530</v>
      </c>
    </row>
    <row r="115" spans="1:65" s="13" customFormat="1" ht="11.25" x14ac:dyDescent="0.2">
      <c r="B115" s="156"/>
      <c r="D115" s="157" t="s">
        <v>142</v>
      </c>
      <c r="E115" s="158" t="s">
        <v>3</v>
      </c>
      <c r="F115" s="159" t="s">
        <v>531</v>
      </c>
      <c r="H115" s="160">
        <v>236.88499999999999</v>
      </c>
      <c r="I115" s="161"/>
      <c r="L115" s="156"/>
      <c r="M115" s="162"/>
      <c r="N115" s="163"/>
      <c r="O115" s="163"/>
      <c r="P115" s="163"/>
      <c r="Q115" s="163"/>
      <c r="R115" s="163"/>
      <c r="S115" s="163"/>
      <c r="T115" s="164"/>
      <c r="AT115" s="158" t="s">
        <v>142</v>
      </c>
      <c r="AU115" s="158" t="s">
        <v>77</v>
      </c>
      <c r="AV115" s="13" t="s">
        <v>79</v>
      </c>
      <c r="AW115" s="13" t="s">
        <v>31</v>
      </c>
      <c r="AX115" s="13" t="s">
        <v>70</v>
      </c>
      <c r="AY115" s="158" t="s">
        <v>132</v>
      </c>
    </row>
    <row r="116" spans="1:65" s="14" customFormat="1" ht="11.25" x14ac:dyDescent="0.2">
      <c r="B116" s="165"/>
      <c r="D116" s="157" t="s">
        <v>142</v>
      </c>
      <c r="E116" s="166" t="s">
        <v>3</v>
      </c>
      <c r="F116" s="167" t="s">
        <v>144</v>
      </c>
      <c r="H116" s="168">
        <v>236.88499999999999</v>
      </c>
      <c r="I116" s="169"/>
      <c r="L116" s="165"/>
      <c r="M116" s="170"/>
      <c r="N116" s="171"/>
      <c r="O116" s="171"/>
      <c r="P116" s="171"/>
      <c r="Q116" s="171"/>
      <c r="R116" s="171"/>
      <c r="S116" s="171"/>
      <c r="T116" s="172"/>
      <c r="AT116" s="166" t="s">
        <v>142</v>
      </c>
      <c r="AU116" s="166" t="s">
        <v>77</v>
      </c>
      <c r="AV116" s="14" t="s">
        <v>140</v>
      </c>
      <c r="AW116" s="14" t="s">
        <v>31</v>
      </c>
      <c r="AX116" s="14" t="s">
        <v>77</v>
      </c>
      <c r="AY116" s="166" t="s">
        <v>132</v>
      </c>
    </row>
    <row r="117" spans="1:65" s="2" customFormat="1" ht="37.9" customHeight="1" x14ac:dyDescent="0.2">
      <c r="A117" s="32"/>
      <c r="B117" s="142"/>
      <c r="C117" s="143" t="s">
        <v>190</v>
      </c>
      <c r="D117" s="143" t="s">
        <v>135</v>
      </c>
      <c r="E117" s="144" t="s">
        <v>532</v>
      </c>
      <c r="F117" s="145" t="s">
        <v>533</v>
      </c>
      <c r="G117" s="146" t="s">
        <v>186</v>
      </c>
      <c r="H117" s="147">
        <v>236.88499999999999</v>
      </c>
      <c r="I117" s="148"/>
      <c r="J117" s="149">
        <f>ROUND(I117*H117,2)</f>
        <v>0</v>
      </c>
      <c r="K117" s="145" t="s">
        <v>139</v>
      </c>
      <c r="L117" s="33"/>
      <c r="M117" s="150" t="s">
        <v>3</v>
      </c>
      <c r="N117" s="151" t="s">
        <v>41</v>
      </c>
      <c r="O117" s="53"/>
      <c r="P117" s="152">
        <f>O117*H117</f>
        <v>0</v>
      </c>
      <c r="Q117" s="152">
        <v>0</v>
      </c>
      <c r="R117" s="152">
        <f>Q117*H117</f>
        <v>0</v>
      </c>
      <c r="S117" s="152">
        <v>0</v>
      </c>
      <c r="T117" s="153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54" t="s">
        <v>468</v>
      </c>
      <c r="AT117" s="154" t="s">
        <v>135</v>
      </c>
      <c r="AU117" s="154" t="s">
        <v>77</v>
      </c>
      <c r="AY117" s="17" t="s">
        <v>132</v>
      </c>
      <c r="BE117" s="155">
        <f>IF(N117="základní",J117,0)</f>
        <v>0</v>
      </c>
      <c r="BF117" s="155">
        <f>IF(N117="snížená",J117,0)</f>
        <v>0</v>
      </c>
      <c r="BG117" s="155">
        <f>IF(N117="zákl. přenesená",J117,0)</f>
        <v>0</v>
      </c>
      <c r="BH117" s="155">
        <f>IF(N117="sníž. přenesená",J117,0)</f>
        <v>0</v>
      </c>
      <c r="BI117" s="155">
        <f>IF(N117="nulová",J117,0)</f>
        <v>0</v>
      </c>
      <c r="BJ117" s="17" t="s">
        <v>77</v>
      </c>
      <c r="BK117" s="155">
        <f>ROUND(I117*H117,2)</f>
        <v>0</v>
      </c>
      <c r="BL117" s="17" t="s">
        <v>468</v>
      </c>
      <c r="BM117" s="154" t="s">
        <v>534</v>
      </c>
    </row>
    <row r="118" spans="1:65" s="13" customFormat="1" ht="11.25" x14ac:dyDescent="0.2">
      <c r="B118" s="156"/>
      <c r="D118" s="157" t="s">
        <v>142</v>
      </c>
      <c r="E118" s="158" t="s">
        <v>3</v>
      </c>
      <c r="F118" s="159" t="s">
        <v>535</v>
      </c>
      <c r="H118" s="160">
        <v>236.88499999999999</v>
      </c>
      <c r="I118" s="161"/>
      <c r="L118" s="156"/>
      <c r="M118" s="162"/>
      <c r="N118" s="163"/>
      <c r="O118" s="163"/>
      <c r="P118" s="163"/>
      <c r="Q118" s="163"/>
      <c r="R118" s="163"/>
      <c r="S118" s="163"/>
      <c r="T118" s="164"/>
      <c r="AT118" s="158" t="s">
        <v>142</v>
      </c>
      <c r="AU118" s="158" t="s">
        <v>77</v>
      </c>
      <c r="AV118" s="13" t="s">
        <v>79</v>
      </c>
      <c r="AW118" s="13" t="s">
        <v>31</v>
      </c>
      <c r="AX118" s="13" t="s">
        <v>70</v>
      </c>
      <c r="AY118" s="158" t="s">
        <v>132</v>
      </c>
    </row>
    <row r="119" spans="1:65" s="14" customFormat="1" ht="11.25" x14ac:dyDescent="0.2">
      <c r="B119" s="165"/>
      <c r="D119" s="157" t="s">
        <v>142</v>
      </c>
      <c r="E119" s="166" t="s">
        <v>3</v>
      </c>
      <c r="F119" s="167" t="s">
        <v>144</v>
      </c>
      <c r="H119" s="168">
        <v>236.88499999999999</v>
      </c>
      <c r="I119" s="169"/>
      <c r="L119" s="165"/>
      <c r="M119" s="170"/>
      <c r="N119" s="171"/>
      <c r="O119" s="171"/>
      <c r="P119" s="171"/>
      <c r="Q119" s="171"/>
      <c r="R119" s="171"/>
      <c r="S119" s="171"/>
      <c r="T119" s="172"/>
      <c r="AT119" s="166" t="s">
        <v>142</v>
      </c>
      <c r="AU119" s="166" t="s">
        <v>77</v>
      </c>
      <c r="AV119" s="14" t="s">
        <v>140</v>
      </c>
      <c r="AW119" s="14" t="s">
        <v>31</v>
      </c>
      <c r="AX119" s="14" t="s">
        <v>77</v>
      </c>
      <c r="AY119" s="166" t="s">
        <v>132</v>
      </c>
    </row>
    <row r="120" spans="1:65" s="2" customFormat="1" ht="37.9" customHeight="1" x14ac:dyDescent="0.2">
      <c r="A120" s="32"/>
      <c r="B120" s="142"/>
      <c r="C120" s="143" t="s">
        <v>197</v>
      </c>
      <c r="D120" s="143" t="s">
        <v>135</v>
      </c>
      <c r="E120" s="144" t="s">
        <v>536</v>
      </c>
      <c r="F120" s="145" t="s">
        <v>537</v>
      </c>
      <c r="G120" s="146" t="s">
        <v>186</v>
      </c>
      <c r="H120" s="147">
        <v>1802.366</v>
      </c>
      <c r="I120" s="148"/>
      <c r="J120" s="149">
        <f>ROUND(I120*H120,2)</f>
        <v>0</v>
      </c>
      <c r="K120" s="145" t="s">
        <v>139</v>
      </c>
      <c r="L120" s="33"/>
      <c r="M120" s="150" t="s">
        <v>3</v>
      </c>
      <c r="N120" s="151" t="s">
        <v>41</v>
      </c>
      <c r="O120" s="53"/>
      <c r="P120" s="152">
        <f>O120*H120</f>
        <v>0</v>
      </c>
      <c r="Q120" s="152">
        <v>0</v>
      </c>
      <c r="R120" s="152">
        <f>Q120*H120</f>
        <v>0</v>
      </c>
      <c r="S120" s="152">
        <v>0</v>
      </c>
      <c r="T120" s="153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54" t="s">
        <v>468</v>
      </c>
      <c r="AT120" s="154" t="s">
        <v>135</v>
      </c>
      <c r="AU120" s="154" t="s">
        <v>77</v>
      </c>
      <c r="AY120" s="17" t="s">
        <v>132</v>
      </c>
      <c r="BE120" s="155">
        <f>IF(N120="základní",J120,0)</f>
        <v>0</v>
      </c>
      <c r="BF120" s="155">
        <f>IF(N120="snížená",J120,0)</f>
        <v>0</v>
      </c>
      <c r="BG120" s="155">
        <f>IF(N120="zákl. přenesená",J120,0)</f>
        <v>0</v>
      </c>
      <c r="BH120" s="155">
        <f>IF(N120="sníž. přenesená",J120,0)</f>
        <v>0</v>
      </c>
      <c r="BI120" s="155">
        <f>IF(N120="nulová",J120,0)</f>
        <v>0</v>
      </c>
      <c r="BJ120" s="17" t="s">
        <v>77</v>
      </c>
      <c r="BK120" s="155">
        <f>ROUND(I120*H120,2)</f>
        <v>0</v>
      </c>
      <c r="BL120" s="17" t="s">
        <v>468</v>
      </c>
      <c r="BM120" s="154" t="s">
        <v>538</v>
      </c>
    </row>
    <row r="121" spans="1:65" s="13" customFormat="1" ht="11.25" x14ac:dyDescent="0.2">
      <c r="B121" s="156"/>
      <c r="D121" s="157" t="s">
        <v>142</v>
      </c>
      <c r="E121" s="158" t="s">
        <v>3</v>
      </c>
      <c r="F121" s="159" t="s">
        <v>539</v>
      </c>
      <c r="H121" s="160">
        <v>1802.366</v>
      </c>
      <c r="I121" s="161"/>
      <c r="L121" s="156"/>
      <c r="M121" s="162"/>
      <c r="N121" s="163"/>
      <c r="O121" s="163"/>
      <c r="P121" s="163"/>
      <c r="Q121" s="163"/>
      <c r="R121" s="163"/>
      <c r="S121" s="163"/>
      <c r="T121" s="164"/>
      <c r="AT121" s="158" t="s">
        <v>142</v>
      </c>
      <c r="AU121" s="158" t="s">
        <v>77</v>
      </c>
      <c r="AV121" s="13" t="s">
        <v>79</v>
      </c>
      <c r="AW121" s="13" t="s">
        <v>31</v>
      </c>
      <c r="AX121" s="13" t="s">
        <v>70</v>
      </c>
      <c r="AY121" s="158" t="s">
        <v>132</v>
      </c>
    </row>
    <row r="122" spans="1:65" s="14" customFormat="1" ht="11.25" x14ac:dyDescent="0.2">
      <c r="B122" s="165"/>
      <c r="D122" s="157" t="s">
        <v>142</v>
      </c>
      <c r="E122" s="166" t="s">
        <v>3</v>
      </c>
      <c r="F122" s="167" t="s">
        <v>144</v>
      </c>
      <c r="H122" s="168">
        <v>1802.366</v>
      </c>
      <c r="I122" s="169"/>
      <c r="L122" s="165"/>
      <c r="M122" s="170"/>
      <c r="N122" s="171"/>
      <c r="O122" s="171"/>
      <c r="P122" s="171"/>
      <c r="Q122" s="171"/>
      <c r="R122" s="171"/>
      <c r="S122" s="171"/>
      <c r="T122" s="172"/>
      <c r="AT122" s="166" t="s">
        <v>142</v>
      </c>
      <c r="AU122" s="166" t="s">
        <v>77</v>
      </c>
      <c r="AV122" s="14" t="s">
        <v>140</v>
      </c>
      <c r="AW122" s="14" t="s">
        <v>31</v>
      </c>
      <c r="AX122" s="14" t="s">
        <v>77</v>
      </c>
      <c r="AY122" s="166" t="s">
        <v>132</v>
      </c>
    </row>
    <row r="123" spans="1:65" s="2" customFormat="1" ht="37.9" customHeight="1" x14ac:dyDescent="0.2">
      <c r="A123" s="32"/>
      <c r="B123" s="142"/>
      <c r="C123" s="143" t="s">
        <v>202</v>
      </c>
      <c r="D123" s="143" t="s">
        <v>135</v>
      </c>
      <c r="E123" s="144" t="s">
        <v>540</v>
      </c>
      <c r="F123" s="145" t="s">
        <v>541</v>
      </c>
      <c r="G123" s="146" t="s">
        <v>186</v>
      </c>
      <c r="H123" s="147">
        <v>131.267</v>
      </c>
      <c r="I123" s="148"/>
      <c r="J123" s="149">
        <f>ROUND(I123*H123,2)</f>
        <v>0</v>
      </c>
      <c r="K123" s="145" t="s">
        <v>139</v>
      </c>
      <c r="L123" s="33"/>
      <c r="M123" s="150" t="s">
        <v>3</v>
      </c>
      <c r="N123" s="151" t="s">
        <v>41</v>
      </c>
      <c r="O123" s="53"/>
      <c r="P123" s="152">
        <f>O123*H123</f>
        <v>0</v>
      </c>
      <c r="Q123" s="152">
        <v>0</v>
      </c>
      <c r="R123" s="152">
        <f>Q123*H123</f>
        <v>0</v>
      </c>
      <c r="S123" s="152">
        <v>0</v>
      </c>
      <c r="T123" s="153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54" t="s">
        <v>468</v>
      </c>
      <c r="AT123" s="154" t="s">
        <v>135</v>
      </c>
      <c r="AU123" s="154" t="s">
        <v>77</v>
      </c>
      <c r="AY123" s="17" t="s">
        <v>132</v>
      </c>
      <c r="BE123" s="155">
        <f>IF(N123="základní",J123,0)</f>
        <v>0</v>
      </c>
      <c r="BF123" s="155">
        <f>IF(N123="snížená",J123,0)</f>
        <v>0</v>
      </c>
      <c r="BG123" s="155">
        <f>IF(N123="zákl. přenesená",J123,0)</f>
        <v>0</v>
      </c>
      <c r="BH123" s="155">
        <f>IF(N123="sníž. přenesená",J123,0)</f>
        <v>0</v>
      </c>
      <c r="BI123" s="155">
        <f>IF(N123="nulová",J123,0)</f>
        <v>0</v>
      </c>
      <c r="BJ123" s="17" t="s">
        <v>77</v>
      </c>
      <c r="BK123" s="155">
        <f>ROUND(I123*H123,2)</f>
        <v>0</v>
      </c>
      <c r="BL123" s="17" t="s">
        <v>468</v>
      </c>
      <c r="BM123" s="154" t="s">
        <v>542</v>
      </c>
    </row>
    <row r="124" spans="1:65" s="13" customFormat="1" ht="11.25" x14ac:dyDescent="0.2">
      <c r="B124" s="156"/>
      <c r="D124" s="157" t="s">
        <v>142</v>
      </c>
      <c r="E124" s="158" t="s">
        <v>3</v>
      </c>
      <c r="F124" s="159" t="s">
        <v>543</v>
      </c>
      <c r="H124" s="160">
        <v>59.267000000000003</v>
      </c>
      <c r="I124" s="161"/>
      <c r="L124" s="156"/>
      <c r="M124" s="162"/>
      <c r="N124" s="163"/>
      <c r="O124" s="163"/>
      <c r="P124" s="163"/>
      <c r="Q124" s="163"/>
      <c r="R124" s="163"/>
      <c r="S124" s="163"/>
      <c r="T124" s="164"/>
      <c r="AT124" s="158" t="s">
        <v>142</v>
      </c>
      <c r="AU124" s="158" t="s">
        <v>77</v>
      </c>
      <c r="AV124" s="13" t="s">
        <v>79</v>
      </c>
      <c r="AW124" s="13" t="s">
        <v>31</v>
      </c>
      <c r="AX124" s="13" t="s">
        <v>70</v>
      </c>
      <c r="AY124" s="158" t="s">
        <v>132</v>
      </c>
    </row>
    <row r="125" spans="1:65" s="13" customFormat="1" ht="11.25" x14ac:dyDescent="0.2">
      <c r="B125" s="156"/>
      <c r="D125" s="157" t="s">
        <v>142</v>
      </c>
      <c r="E125" s="158" t="s">
        <v>3</v>
      </c>
      <c r="F125" s="159" t="s">
        <v>544</v>
      </c>
      <c r="H125" s="160">
        <v>72</v>
      </c>
      <c r="I125" s="161"/>
      <c r="L125" s="156"/>
      <c r="M125" s="162"/>
      <c r="N125" s="163"/>
      <c r="O125" s="163"/>
      <c r="P125" s="163"/>
      <c r="Q125" s="163"/>
      <c r="R125" s="163"/>
      <c r="S125" s="163"/>
      <c r="T125" s="164"/>
      <c r="AT125" s="158" t="s">
        <v>142</v>
      </c>
      <c r="AU125" s="158" t="s">
        <v>77</v>
      </c>
      <c r="AV125" s="13" t="s">
        <v>79</v>
      </c>
      <c r="AW125" s="13" t="s">
        <v>31</v>
      </c>
      <c r="AX125" s="13" t="s">
        <v>70</v>
      </c>
      <c r="AY125" s="158" t="s">
        <v>132</v>
      </c>
    </row>
    <row r="126" spans="1:65" s="14" customFormat="1" ht="11.25" x14ac:dyDescent="0.2">
      <c r="B126" s="165"/>
      <c r="D126" s="157" t="s">
        <v>142</v>
      </c>
      <c r="E126" s="166" t="s">
        <v>3</v>
      </c>
      <c r="F126" s="167" t="s">
        <v>144</v>
      </c>
      <c r="H126" s="168">
        <v>131.267</v>
      </c>
      <c r="I126" s="169"/>
      <c r="L126" s="165"/>
      <c r="M126" s="183"/>
      <c r="N126" s="184"/>
      <c r="O126" s="184"/>
      <c r="P126" s="184"/>
      <c r="Q126" s="184"/>
      <c r="R126" s="184"/>
      <c r="S126" s="184"/>
      <c r="T126" s="185"/>
      <c r="AT126" s="166" t="s">
        <v>142</v>
      </c>
      <c r="AU126" s="166" t="s">
        <v>77</v>
      </c>
      <c r="AV126" s="14" t="s">
        <v>140</v>
      </c>
      <c r="AW126" s="14" t="s">
        <v>31</v>
      </c>
      <c r="AX126" s="14" t="s">
        <v>77</v>
      </c>
      <c r="AY126" s="166" t="s">
        <v>132</v>
      </c>
    </row>
    <row r="127" spans="1:65" s="2" customFormat="1" ht="6.95" customHeight="1" x14ac:dyDescent="0.2">
      <c r="A127" s="32"/>
      <c r="B127" s="42"/>
      <c r="C127" s="43"/>
      <c r="D127" s="43"/>
      <c r="E127" s="43"/>
      <c r="F127" s="43"/>
      <c r="G127" s="43"/>
      <c r="H127" s="43"/>
      <c r="I127" s="43"/>
      <c r="J127" s="43"/>
      <c r="K127" s="43"/>
      <c r="L127" s="33"/>
      <c r="M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</sheetData>
  <autoFilter ref="C85:K126" xr:uid="{00000000-0009-0000-0000-000006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101"/>
  <sheetViews>
    <sheetView showGridLines="0" workbookViewId="0"/>
  </sheetViews>
  <sheetFormatPr defaultRowHeight="12.7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317" t="s">
        <v>6</v>
      </c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7" t="s">
        <v>105</v>
      </c>
    </row>
    <row r="3" spans="1:46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 x14ac:dyDescent="0.2">
      <c r="B4" s="20"/>
      <c r="D4" s="21" t="s">
        <v>106</v>
      </c>
      <c r="L4" s="20"/>
      <c r="M4" s="93" t="s">
        <v>11</v>
      </c>
      <c r="AT4" s="17" t="s">
        <v>4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27" t="s">
        <v>17</v>
      </c>
      <c r="L6" s="20"/>
    </row>
    <row r="7" spans="1:46" s="1" customFormat="1" ht="16.5" customHeight="1" x14ac:dyDescent="0.2">
      <c r="B7" s="20"/>
      <c r="E7" s="318" t="str">
        <f>'Rekapitulace stavby'!K6</f>
        <v>Oprava kolejí v žst. Rohatec</v>
      </c>
      <c r="F7" s="319"/>
      <c r="G7" s="319"/>
      <c r="H7" s="319"/>
      <c r="L7" s="20"/>
    </row>
    <row r="8" spans="1:46" s="1" customFormat="1" ht="12" customHeight="1" x14ac:dyDescent="0.2">
      <c r="B8" s="20"/>
      <c r="D8" s="27" t="s">
        <v>107</v>
      </c>
      <c r="L8" s="20"/>
    </row>
    <row r="9" spans="1:46" s="2" customFormat="1" ht="16.5" customHeight="1" x14ac:dyDescent="0.2">
      <c r="A9" s="32"/>
      <c r="B9" s="33"/>
      <c r="C9" s="32"/>
      <c r="D9" s="32"/>
      <c r="E9" s="318" t="s">
        <v>491</v>
      </c>
      <c r="F9" s="320"/>
      <c r="G9" s="320"/>
      <c r="H9" s="320"/>
      <c r="I9" s="32"/>
      <c r="J9" s="32"/>
      <c r="K9" s="32"/>
      <c r="L9" s="94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3"/>
      <c r="C10" s="32"/>
      <c r="D10" s="27" t="s">
        <v>109</v>
      </c>
      <c r="E10" s="32"/>
      <c r="F10" s="32"/>
      <c r="G10" s="32"/>
      <c r="H10" s="32"/>
      <c r="I10" s="32"/>
      <c r="J10" s="32"/>
      <c r="K10" s="32"/>
      <c r="L10" s="94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 x14ac:dyDescent="0.2">
      <c r="A11" s="32"/>
      <c r="B11" s="33"/>
      <c r="C11" s="32"/>
      <c r="D11" s="32"/>
      <c r="E11" s="276" t="s">
        <v>545</v>
      </c>
      <c r="F11" s="320"/>
      <c r="G11" s="320"/>
      <c r="H11" s="320"/>
      <c r="I11" s="32"/>
      <c r="J11" s="32"/>
      <c r="K11" s="32"/>
      <c r="L11" s="94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 x14ac:dyDescent="0.2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94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 x14ac:dyDescent="0.2">
      <c r="A13" s="32"/>
      <c r="B13" s="33"/>
      <c r="C13" s="32"/>
      <c r="D13" s="27" t="s">
        <v>19</v>
      </c>
      <c r="E13" s="32"/>
      <c r="F13" s="25" t="s">
        <v>3</v>
      </c>
      <c r="G13" s="32"/>
      <c r="H13" s="32"/>
      <c r="I13" s="27" t="s">
        <v>20</v>
      </c>
      <c r="J13" s="25" t="s">
        <v>3</v>
      </c>
      <c r="K13" s="32"/>
      <c r="L13" s="94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21</v>
      </c>
      <c r="E14" s="32"/>
      <c r="F14" s="25" t="s">
        <v>22</v>
      </c>
      <c r="G14" s="32"/>
      <c r="H14" s="32"/>
      <c r="I14" s="27" t="s">
        <v>23</v>
      </c>
      <c r="J14" s="50">
        <f>'Rekapitulace stavby'!AN8</f>
        <v>45072</v>
      </c>
      <c r="K14" s="32"/>
      <c r="L14" s="94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 x14ac:dyDescent="0.2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94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 x14ac:dyDescent="0.2">
      <c r="A16" s="32"/>
      <c r="B16" s="33"/>
      <c r="C16" s="32"/>
      <c r="D16" s="27" t="s">
        <v>24</v>
      </c>
      <c r="E16" s="32"/>
      <c r="F16" s="32"/>
      <c r="G16" s="32"/>
      <c r="H16" s="32"/>
      <c r="I16" s="27" t="s">
        <v>25</v>
      </c>
      <c r="J16" s="25" t="str">
        <f>IF('Rekapitulace stavby'!AN10="","",'Rekapitulace stavby'!AN10)</f>
        <v/>
      </c>
      <c r="K16" s="32"/>
      <c r="L16" s="94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 x14ac:dyDescent="0.2">
      <c r="A17" s="32"/>
      <c r="B17" s="33"/>
      <c r="C17" s="32"/>
      <c r="D17" s="32"/>
      <c r="E17" s="25" t="str">
        <f>IF('Rekapitulace stavby'!E11="","",'Rekapitulace stavby'!E11)</f>
        <v xml:space="preserve"> </v>
      </c>
      <c r="F17" s="32"/>
      <c r="G17" s="32"/>
      <c r="H17" s="32"/>
      <c r="I17" s="27" t="s">
        <v>27</v>
      </c>
      <c r="J17" s="25" t="str">
        <f>IF('Rekapitulace stavby'!AN11="","",'Rekapitulace stavby'!AN11)</f>
        <v/>
      </c>
      <c r="K17" s="32"/>
      <c r="L17" s="94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 x14ac:dyDescent="0.2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94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 x14ac:dyDescent="0.2">
      <c r="A19" s="32"/>
      <c r="B19" s="33"/>
      <c r="C19" s="32"/>
      <c r="D19" s="27" t="s">
        <v>28</v>
      </c>
      <c r="E19" s="32"/>
      <c r="F19" s="32"/>
      <c r="G19" s="32"/>
      <c r="H19" s="32"/>
      <c r="I19" s="27" t="s">
        <v>25</v>
      </c>
      <c r="J19" s="28" t="str">
        <f>'Rekapitulace stavby'!AN13</f>
        <v>Vyplň údaj</v>
      </c>
      <c r="K19" s="32"/>
      <c r="L19" s="94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 x14ac:dyDescent="0.2">
      <c r="A20" s="32"/>
      <c r="B20" s="33"/>
      <c r="C20" s="32"/>
      <c r="D20" s="32"/>
      <c r="E20" s="321" t="str">
        <f>'Rekapitulace stavby'!E14</f>
        <v>Vyplň údaj</v>
      </c>
      <c r="F20" s="301"/>
      <c r="G20" s="301"/>
      <c r="H20" s="301"/>
      <c r="I20" s="27" t="s">
        <v>27</v>
      </c>
      <c r="J20" s="28" t="str">
        <f>'Rekapitulace stavby'!AN14</f>
        <v>Vyplň údaj</v>
      </c>
      <c r="K20" s="32"/>
      <c r="L20" s="94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 x14ac:dyDescent="0.2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94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 x14ac:dyDescent="0.2">
      <c r="A22" s="32"/>
      <c r="B22" s="33"/>
      <c r="C22" s="32"/>
      <c r="D22" s="27" t="s">
        <v>30</v>
      </c>
      <c r="E22" s="32"/>
      <c r="F22" s="32"/>
      <c r="G22" s="32"/>
      <c r="H22" s="32"/>
      <c r="I22" s="27" t="s">
        <v>25</v>
      </c>
      <c r="J22" s="25" t="str">
        <f>IF('Rekapitulace stavby'!AN16="","",'Rekapitulace stavby'!AN16)</f>
        <v/>
      </c>
      <c r="K22" s="32"/>
      <c r="L22" s="94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 x14ac:dyDescent="0.2">
      <c r="A23" s="32"/>
      <c r="B23" s="33"/>
      <c r="C23" s="32"/>
      <c r="D23" s="32"/>
      <c r="E23" s="25" t="str">
        <f>IF('Rekapitulace stavby'!E17="","",'Rekapitulace stavby'!E17)</f>
        <v xml:space="preserve"> </v>
      </c>
      <c r="F23" s="32"/>
      <c r="G23" s="32"/>
      <c r="H23" s="32"/>
      <c r="I23" s="27" t="s">
        <v>27</v>
      </c>
      <c r="J23" s="25" t="str">
        <f>IF('Rekapitulace stavby'!AN17="","",'Rekapitulace stavby'!AN17)</f>
        <v/>
      </c>
      <c r="K23" s="32"/>
      <c r="L23" s="94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 x14ac:dyDescent="0.2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94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 x14ac:dyDescent="0.2">
      <c r="A25" s="32"/>
      <c r="B25" s="33"/>
      <c r="C25" s="32"/>
      <c r="D25" s="27" t="s">
        <v>32</v>
      </c>
      <c r="E25" s="32"/>
      <c r="F25" s="32"/>
      <c r="G25" s="32"/>
      <c r="H25" s="32"/>
      <c r="I25" s="27" t="s">
        <v>25</v>
      </c>
      <c r="J25" s="25" t="s">
        <v>3</v>
      </c>
      <c r="K25" s="32"/>
      <c r="L25" s="94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 x14ac:dyDescent="0.2">
      <c r="A26" s="32"/>
      <c r="B26" s="33"/>
      <c r="C26" s="32"/>
      <c r="D26" s="32"/>
      <c r="E26" s="25" t="s">
        <v>33</v>
      </c>
      <c r="F26" s="32"/>
      <c r="G26" s="32"/>
      <c r="H26" s="32"/>
      <c r="I26" s="27" t="s">
        <v>27</v>
      </c>
      <c r="J26" s="25" t="s">
        <v>3</v>
      </c>
      <c r="K26" s="32"/>
      <c r="L26" s="94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94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 x14ac:dyDescent="0.2">
      <c r="A28" s="32"/>
      <c r="B28" s="33"/>
      <c r="C28" s="32"/>
      <c r="D28" s="27" t="s">
        <v>34</v>
      </c>
      <c r="E28" s="32"/>
      <c r="F28" s="32"/>
      <c r="G28" s="32"/>
      <c r="H28" s="32"/>
      <c r="I28" s="32"/>
      <c r="J28" s="32"/>
      <c r="K28" s="32"/>
      <c r="L28" s="94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 x14ac:dyDescent="0.2">
      <c r="A29" s="95"/>
      <c r="B29" s="96"/>
      <c r="C29" s="95"/>
      <c r="D29" s="95"/>
      <c r="E29" s="306" t="s">
        <v>3</v>
      </c>
      <c r="F29" s="306"/>
      <c r="G29" s="306"/>
      <c r="H29" s="306"/>
      <c r="I29" s="95"/>
      <c r="J29" s="95"/>
      <c r="K29" s="95"/>
      <c r="L29" s="97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2" customFormat="1" ht="6.95" customHeight="1" x14ac:dyDescent="0.2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94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 x14ac:dyDescent="0.2">
      <c r="A31" s="32"/>
      <c r="B31" s="33"/>
      <c r="C31" s="32"/>
      <c r="D31" s="61"/>
      <c r="E31" s="61"/>
      <c r="F31" s="61"/>
      <c r="G31" s="61"/>
      <c r="H31" s="61"/>
      <c r="I31" s="61"/>
      <c r="J31" s="61"/>
      <c r="K31" s="61"/>
      <c r="L31" s="94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 x14ac:dyDescent="0.2">
      <c r="A32" s="32"/>
      <c r="B32" s="33"/>
      <c r="C32" s="32"/>
      <c r="D32" s="98" t="s">
        <v>36</v>
      </c>
      <c r="E32" s="32"/>
      <c r="F32" s="32"/>
      <c r="G32" s="32"/>
      <c r="H32" s="32"/>
      <c r="I32" s="32"/>
      <c r="J32" s="66">
        <f>ROUND(J86, 2)</f>
        <v>0</v>
      </c>
      <c r="K32" s="32"/>
      <c r="L32" s="94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 x14ac:dyDescent="0.2">
      <c r="A33" s="32"/>
      <c r="B33" s="33"/>
      <c r="C33" s="32"/>
      <c r="D33" s="61"/>
      <c r="E33" s="61"/>
      <c r="F33" s="61"/>
      <c r="G33" s="61"/>
      <c r="H33" s="61"/>
      <c r="I33" s="61"/>
      <c r="J33" s="61"/>
      <c r="K33" s="61"/>
      <c r="L33" s="94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 x14ac:dyDescent="0.2">
      <c r="A34" s="32"/>
      <c r="B34" s="33"/>
      <c r="C34" s="32"/>
      <c r="D34" s="32"/>
      <c r="E34" s="32"/>
      <c r="F34" s="36" t="s">
        <v>38</v>
      </c>
      <c r="G34" s="32"/>
      <c r="H34" s="32"/>
      <c r="I34" s="36" t="s">
        <v>37</v>
      </c>
      <c r="J34" s="36" t="s">
        <v>39</v>
      </c>
      <c r="K34" s="32"/>
      <c r="L34" s="94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 x14ac:dyDescent="0.2">
      <c r="A35" s="32"/>
      <c r="B35" s="33"/>
      <c r="C35" s="32"/>
      <c r="D35" s="99" t="s">
        <v>40</v>
      </c>
      <c r="E35" s="27" t="s">
        <v>41</v>
      </c>
      <c r="F35" s="100">
        <f>ROUND((SUM(BE86:BE100)),  2)</f>
        <v>0</v>
      </c>
      <c r="G35" s="32"/>
      <c r="H35" s="32"/>
      <c r="I35" s="101">
        <v>0.21</v>
      </c>
      <c r="J35" s="100">
        <f>ROUND(((SUM(BE86:BE100))*I35),  2)</f>
        <v>0</v>
      </c>
      <c r="K35" s="32"/>
      <c r="L35" s="94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 x14ac:dyDescent="0.2">
      <c r="A36" s="32"/>
      <c r="B36" s="33"/>
      <c r="C36" s="32"/>
      <c r="D36" s="32"/>
      <c r="E36" s="27" t="s">
        <v>42</v>
      </c>
      <c r="F36" s="100">
        <f>ROUND((SUM(BF86:BF100)),  2)</f>
        <v>0</v>
      </c>
      <c r="G36" s="32"/>
      <c r="H36" s="32"/>
      <c r="I36" s="101">
        <v>0.15</v>
      </c>
      <c r="J36" s="100">
        <f>ROUND(((SUM(BF86:BF100))*I36),  2)</f>
        <v>0</v>
      </c>
      <c r="K36" s="32"/>
      <c r="L36" s="94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 x14ac:dyDescent="0.2">
      <c r="A37" s="32"/>
      <c r="B37" s="33"/>
      <c r="C37" s="32"/>
      <c r="D37" s="32"/>
      <c r="E37" s="27" t="s">
        <v>43</v>
      </c>
      <c r="F37" s="100">
        <f>ROUND((SUM(BG86:BG100)),  2)</f>
        <v>0</v>
      </c>
      <c r="G37" s="32"/>
      <c r="H37" s="32"/>
      <c r="I37" s="101">
        <v>0.21</v>
      </c>
      <c r="J37" s="100">
        <f>0</f>
        <v>0</v>
      </c>
      <c r="K37" s="32"/>
      <c r="L37" s="94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 x14ac:dyDescent="0.2">
      <c r="A38" s="32"/>
      <c r="B38" s="33"/>
      <c r="C38" s="32"/>
      <c r="D38" s="32"/>
      <c r="E38" s="27" t="s">
        <v>44</v>
      </c>
      <c r="F38" s="100">
        <f>ROUND((SUM(BH86:BH100)),  2)</f>
        <v>0</v>
      </c>
      <c r="G38" s="32"/>
      <c r="H38" s="32"/>
      <c r="I38" s="101">
        <v>0.15</v>
      </c>
      <c r="J38" s="100">
        <f>0</f>
        <v>0</v>
      </c>
      <c r="K38" s="32"/>
      <c r="L38" s="94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 x14ac:dyDescent="0.2">
      <c r="A39" s="32"/>
      <c r="B39" s="33"/>
      <c r="C39" s="32"/>
      <c r="D39" s="32"/>
      <c r="E39" s="27" t="s">
        <v>45</v>
      </c>
      <c r="F39" s="100">
        <f>ROUND((SUM(BI86:BI100)),  2)</f>
        <v>0</v>
      </c>
      <c r="G39" s="32"/>
      <c r="H39" s="32"/>
      <c r="I39" s="101">
        <v>0</v>
      </c>
      <c r="J39" s="100">
        <f>0</f>
        <v>0</v>
      </c>
      <c r="K39" s="32"/>
      <c r="L39" s="94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94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 x14ac:dyDescent="0.2">
      <c r="A41" s="32"/>
      <c r="B41" s="33"/>
      <c r="C41" s="102"/>
      <c r="D41" s="103" t="s">
        <v>46</v>
      </c>
      <c r="E41" s="55"/>
      <c r="F41" s="55"/>
      <c r="G41" s="104" t="s">
        <v>47</v>
      </c>
      <c r="H41" s="105" t="s">
        <v>48</v>
      </c>
      <c r="I41" s="55"/>
      <c r="J41" s="106">
        <f>SUM(J32:J39)</f>
        <v>0</v>
      </c>
      <c r="K41" s="107"/>
      <c r="L41" s="94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 x14ac:dyDescent="0.2">
      <c r="A42" s="32"/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94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 x14ac:dyDescent="0.2">
      <c r="A46" s="32"/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94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 x14ac:dyDescent="0.2">
      <c r="A47" s="32"/>
      <c r="B47" s="33"/>
      <c r="C47" s="21" t="s">
        <v>111</v>
      </c>
      <c r="D47" s="32"/>
      <c r="E47" s="32"/>
      <c r="F47" s="32"/>
      <c r="G47" s="32"/>
      <c r="H47" s="32"/>
      <c r="I47" s="32"/>
      <c r="J47" s="32"/>
      <c r="K47" s="32"/>
      <c r="L47" s="94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 x14ac:dyDescent="0.2">
      <c r="A48" s="32"/>
      <c r="B48" s="33"/>
      <c r="C48" s="32"/>
      <c r="D48" s="32"/>
      <c r="E48" s="32"/>
      <c r="F48" s="32"/>
      <c r="G48" s="32"/>
      <c r="H48" s="32"/>
      <c r="I48" s="32"/>
      <c r="J48" s="32"/>
      <c r="K48" s="32"/>
      <c r="L48" s="94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 x14ac:dyDescent="0.2">
      <c r="A49" s="32"/>
      <c r="B49" s="33"/>
      <c r="C49" s="27" t="s">
        <v>17</v>
      </c>
      <c r="D49" s="32"/>
      <c r="E49" s="32"/>
      <c r="F49" s="32"/>
      <c r="G49" s="32"/>
      <c r="H49" s="32"/>
      <c r="I49" s="32"/>
      <c r="J49" s="32"/>
      <c r="K49" s="32"/>
      <c r="L49" s="94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 x14ac:dyDescent="0.2">
      <c r="A50" s="32"/>
      <c r="B50" s="33"/>
      <c r="C50" s="32"/>
      <c r="D50" s="32"/>
      <c r="E50" s="318" t="str">
        <f>E7</f>
        <v>Oprava kolejí v žst. Rohatec</v>
      </c>
      <c r="F50" s="319"/>
      <c r="G50" s="319"/>
      <c r="H50" s="319"/>
      <c r="I50" s="32"/>
      <c r="J50" s="32"/>
      <c r="K50" s="32"/>
      <c r="L50" s="94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 x14ac:dyDescent="0.2">
      <c r="B51" s="20"/>
      <c r="C51" s="27" t="s">
        <v>107</v>
      </c>
      <c r="L51" s="20"/>
    </row>
    <row r="52" spans="1:47" s="2" customFormat="1" ht="16.5" customHeight="1" x14ac:dyDescent="0.2">
      <c r="A52" s="32"/>
      <c r="B52" s="33"/>
      <c r="C52" s="32"/>
      <c r="D52" s="32"/>
      <c r="E52" s="318" t="s">
        <v>491</v>
      </c>
      <c r="F52" s="320"/>
      <c r="G52" s="320"/>
      <c r="H52" s="320"/>
      <c r="I52" s="32"/>
      <c r="J52" s="32"/>
      <c r="K52" s="32"/>
      <c r="L52" s="94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 x14ac:dyDescent="0.2">
      <c r="A53" s="32"/>
      <c r="B53" s="33"/>
      <c r="C53" s="27" t="s">
        <v>109</v>
      </c>
      <c r="D53" s="32"/>
      <c r="E53" s="32"/>
      <c r="F53" s="32"/>
      <c r="G53" s="32"/>
      <c r="H53" s="32"/>
      <c r="I53" s="32"/>
      <c r="J53" s="32"/>
      <c r="K53" s="32"/>
      <c r="L53" s="94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 x14ac:dyDescent="0.2">
      <c r="A54" s="32"/>
      <c r="B54" s="33"/>
      <c r="C54" s="32"/>
      <c r="D54" s="32"/>
      <c r="E54" s="276" t="str">
        <f>E11</f>
        <v>02.2 - VON</v>
      </c>
      <c r="F54" s="320"/>
      <c r="G54" s="320"/>
      <c r="H54" s="320"/>
      <c r="I54" s="32"/>
      <c r="J54" s="32"/>
      <c r="K54" s="32"/>
      <c r="L54" s="94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 x14ac:dyDescent="0.2">
      <c r="A55" s="32"/>
      <c r="B55" s="33"/>
      <c r="C55" s="32"/>
      <c r="D55" s="32"/>
      <c r="E55" s="32"/>
      <c r="F55" s="32"/>
      <c r="G55" s="32"/>
      <c r="H55" s="32"/>
      <c r="I55" s="32"/>
      <c r="J55" s="32"/>
      <c r="K55" s="32"/>
      <c r="L55" s="94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 x14ac:dyDescent="0.2">
      <c r="A56" s="32"/>
      <c r="B56" s="33"/>
      <c r="C56" s="27" t="s">
        <v>21</v>
      </c>
      <c r="D56" s="32"/>
      <c r="E56" s="32"/>
      <c r="F56" s="25" t="str">
        <f>F14</f>
        <v>ŽST Rohatec</v>
      </c>
      <c r="G56" s="32"/>
      <c r="H56" s="32"/>
      <c r="I56" s="27" t="s">
        <v>23</v>
      </c>
      <c r="J56" s="50">
        <f>IF(J14="","",J14)</f>
        <v>45072</v>
      </c>
      <c r="K56" s="32"/>
      <c r="L56" s="94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6.95" customHeight="1" x14ac:dyDescent="0.2">
      <c r="A57" s="32"/>
      <c r="B57" s="33"/>
      <c r="C57" s="32"/>
      <c r="D57" s="32"/>
      <c r="E57" s="32"/>
      <c r="F57" s="32"/>
      <c r="G57" s="32"/>
      <c r="H57" s="32"/>
      <c r="I57" s="32"/>
      <c r="J57" s="32"/>
      <c r="K57" s="32"/>
      <c r="L57" s="94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5.2" customHeight="1" x14ac:dyDescent="0.2">
      <c r="A58" s="32"/>
      <c r="B58" s="33"/>
      <c r="C58" s="27" t="s">
        <v>24</v>
      </c>
      <c r="D58" s="32"/>
      <c r="E58" s="32"/>
      <c r="F58" s="25" t="str">
        <f>E17</f>
        <v xml:space="preserve"> </v>
      </c>
      <c r="G58" s="32"/>
      <c r="H58" s="32"/>
      <c r="I58" s="27" t="s">
        <v>30</v>
      </c>
      <c r="J58" s="30" t="str">
        <f>E23</f>
        <v xml:space="preserve"> </v>
      </c>
      <c r="K58" s="32"/>
      <c r="L58" s="94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15.2" customHeight="1" x14ac:dyDescent="0.2">
      <c r="A59" s="32"/>
      <c r="B59" s="33"/>
      <c r="C59" s="27" t="s">
        <v>28</v>
      </c>
      <c r="D59" s="32"/>
      <c r="E59" s="32"/>
      <c r="F59" s="25" t="str">
        <f>IF(E20="","",E20)</f>
        <v>Vyplň údaj</v>
      </c>
      <c r="G59" s="32"/>
      <c r="H59" s="32"/>
      <c r="I59" s="27" t="s">
        <v>32</v>
      </c>
      <c r="J59" s="30" t="str">
        <f>E26</f>
        <v>Ondřej Bozek</v>
      </c>
      <c r="K59" s="32"/>
      <c r="L59" s="94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 x14ac:dyDescent="0.2">
      <c r="A60" s="32"/>
      <c r="B60" s="33"/>
      <c r="C60" s="32"/>
      <c r="D60" s="32"/>
      <c r="E60" s="32"/>
      <c r="F60" s="32"/>
      <c r="G60" s="32"/>
      <c r="H60" s="32"/>
      <c r="I60" s="32"/>
      <c r="J60" s="32"/>
      <c r="K60" s="32"/>
      <c r="L60" s="94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 x14ac:dyDescent="0.2">
      <c r="A61" s="32"/>
      <c r="B61" s="33"/>
      <c r="C61" s="108" t="s">
        <v>112</v>
      </c>
      <c r="D61" s="102"/>
      <c r="E61" s="102"/>
      <c r="F61" s="102"/>
      <c r="G61" s="102"/>
      <c r="H61" s="102"/>
      <c r="I61" s="102"/>
      <c r="J61" s="109" t="s">
        <v>113</v>
      </c>
      <c r="K61" s="102"/>
      <c r="L61" s="94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35" customHeight="1" x14ac:dyDescent="0.2">
      <c r="A62" s="32"/>
      <c r="B62" s="33"/>
      <c r="C62" s="32"/>
      <c r="D62" s="32"/>
      <c r="E62" s="32"/>
      <c r="F62" s="32"/>
      <c r="G62" s="32"/>
      <c r="H62" s="32"/>
      <c r="I62" s="32"/>
      <c r="J62" s="32"/>
      <c r="K62" s="32"/>
      <c r="L62" s="94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 x14ac:dyDescent="0.2">
      <c r="A63" s="32"/>
      <c r="B63" s="33"/>
      <c r="C63" s="110" t="s">
        <v>68</v>
      </c>
      <c r="D63" s="32"/>
      <c r="E63" s="32"/>
      <c r="F63" s="32"/>
      <c r="G63" s="32"/>
      <c r="H63" s="32"/>
      <c r="I63" s="32"/>
      <c r="J63" s="66">
        <f>J86</f>
        <v>0</v>
      </c>
      <c r="K63" s="32"/>
      <c r="L63" s="94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7" t="s">
        <v>114</v>
      </c>
    </row>
    <row r="64" spans="1:47" s="9" customFormat="1" ht="24.95" customHeight="1" x14ac:dyDescent="0.2">
      <c r="B64" s="111"/>
      <c r="D64" s="112" t="s">
        <v>546</v>
      </c>
      <c r="E64" s="113"/>
      <c r="F64" s="113"/>
      <c r="G64" s="113"/>
      <c r="H64" s="113"/>
      <c r="I64" s="113"/>
      <c r="J64" s="114">
        <f>J87</f>
        <v>0</v>
      </c>
      <c r="L64" s="111"/>
    </row>
    <row r="65" spans="1:31" s="2" customFormat="1" ht="21.75" customHeight="1" x14ac:dyDescent="0.2">
      <c r="A65" s="32"/>
      <c r="B65" s="33"/>
      <c r="C65" s="32"/>
      <c r="D65" s="32"/>
      <c r="E65" s="32"/>
      <c r="F65" s="32"/>
      <c r="G65" s="32"/>
      <c r="H65" s="32"/>
      <c r="I65" s="32"/>
      <c r="J65" s="32"/>
      <c r="K65" s="32"/>
      <c r="L65" s="94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s="2" customFormat="1" ht="6.95" customHeight="1" x14ac:dyDescent="0.2">
      <c r="A66" s="32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94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70" spans="1:31" s="2" customFormat="1" ht="6.95" customHeight="1" x14ac:dyDescent="0.2">
      <c r="A70" s="32"/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94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24.95" customHeight="1" x14ac:dyDescent="0.2">
      <c r="A71" s="32"/>
      <c r="B71" s="33"/>
      <c r="C71" s="21" t="s">
        <v>117</v>
      </c>
      <c r="D71" s="32"/>
      <c r="E71" s="32"/>
      <c r="F71" s="32"/>
      <c r="G71" s="32"/>
      <c r="H71" s="32"/>
      <c r="I71" s="32"/>
      <c r="J71" s="32"/>
      <c r="K71" s="32"/>
      <c r="L71" s="94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6.95" customHeight="1" x14ac:dyDescent="0.2">
      <c r="A72" s="32"/>
      <c r="B72" s="33"/>
      <c r="C72" s="32"/>
      <c r="D72" s="32"/>
      <c r="E72" s="32"/>
      <c r="F72" s="32"/>
      <c r="G72" s="32"/>
      <c r="H72" s="32"/>
      <c r="I72" s="32"/>
      <c r="J72" s="32"/>
      <c r="K72" s="32"/>
      <c r="L72" s="94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2" customHeight="1" x14ac:dyDescent="0.2">
      <c r="A73" s="32"/>
      <c r="B73" s="33"/>
      <c r="C73" s="27" t="s">
        <v>17</v>
      </c>
      <c r="D73" s="32"/>
      <c r="E73" s="32"/>
      <c r="F73" s="32"/>
      <c r="G73" s="32"/>
      <c r="H73" s="32"/>
      <c r="I73" s="32"/>
      <c r="J73" s="32"/>
      <c r="K73" s="32"/>
      <c r="L73" s="94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6.5" customHeight="1" x14ac:dyDescent="0.2">
      <c r="A74" s="32"/>
      <c r="B74" s="33"/>
      <c r="C74" s="32"/>
      <c r="D74" s="32"/>
      <c r="E74" s="318" t="str">
        <f>E7</f>
        <v>Oprava kolejí v žst. Rohatec</v>
      </c>
      <c r="F74" s="319"/>
      <c r="G74" s="319"/>
      <c r="H74" s="319"/>
      <c r="I74" s="32"/>
      <c r="J74" s="32"/>
      <c r="K74" s="32"/>
      <c r="L74" s="94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1" customFormat="1" ht="12" customHeight="1" x14ac:dyDescent="0.2">
      <c r="B75" s="20"/>
      <c r="C75" s="27" t="s">
        <v>107</v>
      </c>
      <c r="L75" s="20"/>
    </row>
    <row r="76" spans="1:31" s="2" customFormat="1" ht="16.5" customHeight="1" x14ac:dyDescent="0.2">
      <c r="A76" s="32"/>
      <c r="B76" s="33"/>
      <c r="C76" s="32"/>
      <c r="D76" s="32"/>
      <c r="E76" s="318" t="s">
        <v>491</v>
      </c>
      <c r="F76" s="320"/>
      <c r="G76" s="320"/>
      <c r="H76" s="320"/>
      <c r="I76" s="32"/>
      <c r="J76" s="32"/>
      <c r="K76" s="32"/>
      <c r="L76" s="94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2" customHeight="1" x14ac:dyDescent="0.2">
      <c r="A77" s="32"/>
      <c r="B77" s="33"/>
      <c r="C77" s="27" t="s">
        <v>109</v>
      </c>
      <c r="D77" s="32"/>
      <c r="E77" s="32"/>
      <c r="F77" s="32"/>
      <c r="G77" s="32"/>
      <c r="H77" s="32"/>
      <c r="I77" s="32"/>
      <c r="J77" s="32"/>
      <c r="K77" s="32"/>
      <c r="L77" s="94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6.5" customHeight="1" x14ac:dyDescent="0.2">
      <c r="A78" s="32"/>
      <c r="B78" s="33"/>
      <c r="C78" s="32"/>
      <c r="D78" s="32"/>
      <c r="E78" s="276" t="str">
        <f>E11</f>
        <v>02.2 - VON</v>
      </c>
      <c r="F78" s="320"/>
      <c r="G78" s="320"/>
      <c r="H78" s="320"/>
      <c r="I78" s="32"/>
      <c r="J78" s="32"/>
      <c r="K78" s="32"/>
      <c r="L78" s="94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6.95" customHeight="1" x14ac:dyDescent="0.2">
      <c r="A79" s="32"/>
      <c r="B79" s="33"/>
      <c r="C79" s="32"/>
      <c r="D79" s="32"/>
      <c r="E79" s="32"/>
      <c r="F79" s="32"/>
      <c r="G79" s="32"/>
      <c r="H79" s="32"/>
      <c r="I79" s="32"/>
      <c r="J79" s="32"/>
      <c r="K79" s="32"/>
      <c r="L79" s="94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2" customHeight="1" x14ac:dyDescent="0.2">
      <c r="A80" s="32"/>
      <c r="B80" s="33"/>
      <c r="C80" s="27" t="s">
        <v>21</v>
      </c>
      <c r="D80" s="32"/>
      <c r="E80" s="32"/>
      <c r="F80" s="25" t="str">
        <f>F14</f>
        <v>ŽST Rohatec</v>
      </c>
      <c r="G80" s="32"/>
      <c r="H80" s="32"/>
      <c r="I80" s="27" t="s">
        <v>23</v>
      </c>
      <c r="J80" s="50">
        <f>IF(J14="","",J14)</f>
        <v>45072</v>
      </c>
      <c r="K80" s="32"/>
      <c r="L80" s="94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6.95" customHeight="1" x14ac:dyDescent="0.2">
      <c r="A81" s="32"/>
      <c r="B81" s="33"/>
      <c r="C81" s="32"/>
      <c r="D81" s="32"/>
      <c r="E81" s="32"/>
      <c r="F81" s="32"/>
      <c r="G81" s="32"/>
      <c r="H81" s="32"/>
      <c r="I81" s="32"/>
      <c r="J81" s="32"/>
      <c r="K81" s="32"/>
      <c r="L81" s="94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5.2" customHeight="1" x14ac:dyDescent="0.2">
      <c r="A82" s="32"/>
      <c r="B82" s="33"/>
      <c r="C82" s="27" t="s">
        <v>24</v>
      </c>
      <c r="D82" s="32"/>
      <c r="E82" s="32"/>
      <c r="F82" s="25" t="str">
        <f>E17</f>
        <v xml:space="preserve"> </v>
      </c>
      <c r="G82" s="32"/>
      <c r="H82" s="32"/>
      <c r="I82" s="27" t="s">
        <v>30</v>
      </c>
      <c r="J82" s="30" t="str">
        <f>E23</f>
        <v xml:space="preserve"> </v>
      </c>
      <c r="K82" s="32"/>
      <c r="L82" s="94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5.2" customHeight="1" x14ac:dyDescent="0.2">
      <c r="A83" s="32"/>
      <c r="B83" s="33"/>
      <c r="C83" s="27" t="s">
        <v>28</v>
      </c>
      <c r="D83" s="32"/>
      <c r="E83" s="32"/>
      <c r="F83" s="25" t="str">
        <f>IF(E20="","",E20)</f>
        <v>Vyplň údaj</v>
      </c>
      <c r="G83" s="32"/>
      <c r="H83" s="32"/>
      <c r="I83" s="27" t="s">
        <v>32</v>
      </c>
      <c r="J83" s="30" t="str">
        <f>E26</f>
        <v>Ondřej Bozek</v>
      </c>
      <c r="K83" s="32"/>
      <c r="L83" s="94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0.35" customHeight="1" x14ac:dyDescent="0.2">
      <c r="A84" s="32"/>
      <c r="B84" s="33"/>
      <c r="C84" s="32"/>
      <c r="D84" s="32"/>
      <c r="E84" s="32"/>
      <c r="F84" s="32"/>
      <c r="G84" s="32"/>
      <c r="H84" s="32"/>
      <c r="I84" s="32"/>
      <c r="J84" s="32"/>
      <c r="K84" s="32"/>
      <c r="L84" s="94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11" customFormat="1" ht="29.25" customHeight="1" x14ac:dyDescent="0.2">
      <c r="A85" s="119"/>
      <c r="B85" s="120"/>
      <c r="C85" s="121" t="s">
        <v>118</v>
      </c>
      <c r="D85" s="122" t="s">
        <v>55</v>
      </c>
      <c r="E85" s="122" t="s">
        <v>51</v>
      </c>
      <c r="F85" s="122" t="s">
        <v>52</v>
      </c>
      <c r="G85" s="122" t="s">
        <v>119</v>
      </c>
      <c r="H85" s="122" t="s">
        <v>120</v>
      </c>
      <c r="I85" s="122" t="s">
        <v>121</v>
      </c>
      <c r="J85" s="122" t="s">
        <v>113</v>
      </c>
      <c r="K85" s="123" t="s">
        <v>122</v>
      </c>
      <c r="L85" s="124"/>
      <c r="M85" s="57" t="s">
        <v>3</v>
      </c>
      <c r="N85" s="58" t="s">
        <v>40</v>
      </c>
      <c r="O85" s="58" t="s">
        <v>123</v>
      </c>
      <c r="P85" s="58" t="s">
        <v>124</v>
      </c>
      <c r="Q85" s="58" t="s">
        <v>125</v>
      </c>
      <c r="R85" s="58" t="s">
        <v>126</v>
      </c>
      <c r="S85" s="58" t="s">
        <v>127</v>
      </c>
      <c r="T85" s="59" t="s">
        <v>128</v>
      </c>
      <c r="U85" s="119"/>
      <c r="V85" s="119"/>
      <c r="W85" s="119"/>
      <c r="X85" s="119"/>
      <c r="Y85" s="119"/>
      <c r="Z85" s="119"/>
      <c r="AA85" s="119"/>
      <c r="AB85" s="119"/>
      <c r="AC85" s="119"/>
      <c r="AD85" s="119"/>
      <c r="AE85" s="119"/>
    </row>
    <row r="86" spans="1:65" s="2" customFormat="1" ht="22.9" customHeight="1" x14ac:dyDescent="0.25">
      <c r="A86" s="32"/>
      <c r="B86" s="33"/>
      <c r="C86" s="64" t="s">
        <v>129</v>
      </c>
      <c r="D86" s="32"/>
      <c r="E86" s="32"/>
      <c r="F86" s="32"/>
      <c r="G86" s="32"/>
      <c r="H86" s="32"/>
      <c r="I86" s="32"/>
      <c r="J86" s="125">
        <f>BK86</f>
        <v>0</v>
      </c>
      <c r="K86" s="32"/>
      <c r="L86" s="33"/>
      <c r="M86" s="60"/>
      <c r="N86" s="51"/>
      <c r="O86" s="61"/>
      <c r="P86" s="126">
        <f>P87</f>
        <v>0</v>
      </c>
      <c r="Q86" s="61"/>
      <c r="R86" s="126">
        <f>R87</f>
        <v>0</v>
      </c>
      <c r="S86" s="61"/>
      <c r="T86" s="127">
        <f>T87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T86" s="17" t="s">
        <v>69</v>
      </c>
      <c r="AU86" s="17" t="s">
        <v>114</v>
      </c>
      <c r="BK86" s="128">
        <f>BK87</f>
        <v>0</v>
      </c>
    </row>
    <row r="87" spans="1:65" s="12" customFormat="1" ht="25.9" customHeight="1" x14ac:dyDescent="0.2">
      <c r="B87" s="129"/>
      <c r="D87" s="130" t="s">
        <v>69</v>
      </c>
      <c r="E87" s="131" t="s">
        <v>547</v>
      </c>
      <c r="F87" s="131" t="s">
        <v>548</v>
      </c>
      <c r="I87" s="132"/>
      <c r="J87" s="133">
        <f>BK87</f>
        <v>0</v>
      </c>
      <c r="L87" s="129"/>
      <c r="M87" s="134"/>
      <c r="N87" s="135"/>
      <c r="O87" s="135"/>
      <c r="P87" s="136">
        <f>SUM(P88:P100)</f>
        <v>0</v>
      </c>
      <c r="Q87" s="135"/>
      <c r="R87" s="136">
        <f>SUM(R88:R100)</f>
        <v>0</v>
      </c>
      <c r="S87" s="135"/>
      <c r="T87" s="137">
        <f>SUM(T88:T100)</f>
        <v>0</v>
      </c>
      <c r="AR87" s="130" t="s">
        <v>133</v>
      </c>
      <c r="AT87" s="138" t="s">
        <v>69</v>
      </c>
      <c r="AU87" s="138" t="s">
        <v>70</v>
      </c>
      <c r="AY87" s="130" t="s">
        <v>132</v>
      </c>
      <c r="BK87" s="139">
        <f>SUM(BK88:BK100)</f>
        <v>0</v>
      </c>
    </row>
    <row r="88" spans="1:65" s="2" customFormat="1" ht="16.5" customHeight="1" x14ac:dyDescent="0.2">
      <c r="A88" s="32"/>
      <c r="B88" s="142"/>
      <c r="C88" s="143" t="s">
        <v>77</v>
      </c>
      <c r="D88" s="143" t="s">
        <v>135</v>
      </c>
      <c r="E88" s="144" t="s">
        <v>549</v>
      </c>
      <c r="F88" s="145" t="s">
        <v>550</v>
      </c>
      <c r="G88" s="146" t="s">
        <v>551</v>
      </c>
      <c r="H88" s="194"/>
      <c r="I88" s="148"/>
      <c r="J88" s="149">
        <f>ROUND(I88*H88,2)</f>
        <v>0</v>
      </c>
      <c r="K88" s="145" t="s">
        <v>139</v>
      </c>
      <c r="L88" s="33"/>
      <c r="M88" s="150" t="s">
        <v>3</v>
      </c>
      <c r="N88" s="151" t="s">
        <v>41</v>
      </c>
      <c r="O88" s="53"/>
      <c r="P88" s="152">
        <f>O88*H88</f>
        <v>0</v>
      </c>
      <c r="Q88" s="152">
        <v>0</v>
      </c>
      <c r="R88" s="152">
        <f>Q88*H88</f>
        <v>0</v>
      </c>
      <c r="S88" s="152">
        <v>0</v>
      </c>
      <c r="T88" s="153">
        <f>S88*H88</f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54" t="s">
        <v>140</v>
      </c>
      <c r="AT88" s="154" t="s">
        <v>135</v>
      </c>
      <c r="AU88" s="154" t="s">
        <v>77</v>
      </c>
      <c r="AY88" s="17" t="s">
        <v>132</v>
      </c>
      <c r="BE88" s="155">
        <f>IF(N88="základní",J88,0)</f>
        <v>0</v>
      </c>
      <c r="BF88" s="155">
        <f>IF(N88="snížená",J88,0)</f>
        <v>0</v>
      </c>
      <c r="BG88" s="155">
        <f>IF(N88="zákl. přenesená",J88,0)</f>
        <v>0</v>
      </c>
      <c r="BH88" s="155">
        <f>IF(N88="sníž. přenesená",J88,0)</f>
        <v>0</v>
      </c>
      <c r="BI88" s="155">
        <f>IF(N88="nulová",J88,0)</f>
        <v>0</v>
      </c>
      <c r="BJ88" s="17" t="s">
        <v>77</v>
      </c>
      <c r="BK88" s="155">
        <f>ROUND(I88*H88,2)</f>
        <v>0</v>
      </c>
      <c r="BL88" s="17" t="s">
        <v>140</v>
      </c>
      <c r="BM88" s="154" t="s">
        <v>552</v>
      </c>
    </row>
    <row r="89" spans="1:65" s="2" customFormat="1" ht="16.5" customHeight="1" x14ac:dyDescent="0.2">
      <c r="A89" s="32"/>
      <c r="B89" s="142"/>
      <c r="C89" s="143" t="s">
        <v>79</v>
      </c>
      <c r="D89" s="143" t="s">
        <v>135</v>
      </c>
      <c r="E89" s="144" t="s">
        <v>553</v>
      </c>
      <c r="F89" s="145" t="s">
        <v>554</v>
      </c>
      <c r="G89" s="146" t="s">
        <v>551</v>
      </c>
      <c r="H89" s="194"/>
      <c r="I89" s="148"/>
      <c r="J89" s="149">
        <f>ROUND(I89*H89,2)</f>
        <v>0</v>
      </c>
      <c r="K89" s="145" t="s">
        <v>139</v>
      </c>
      <c r="L89" s="33"/>
      <c r="M89" s="150" t="s">
        <v>3</v>
      </c>
      <c r="N89" s="151" t="s">
        <v>41</v>
      </c>
      <c r="O89" s="53"/>
      <c r="P89" s="152">
        <f>O89*H89</f>
        <v>0</v>
      </c>
      <c r="Q89" s="152">
        <v>0</v>
      </c>
      <c r="R89" s="152">
        <f>Q89*H89</f>
        <v>0</v>
      </c>
      <c r="S89" s="152">
        <v>0</v>
      </c>
      <c r="T89" s="153">
        <f>S89*H89</f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54" t="s">
        <v>140</v>
      </c>
      <c r="AT89" s="154" t="s">
        <v>135</v>
      </c>
      <c r="AU89" s="154" t="s">
        <v>77</v>
      </c>
      <c r="AY89" s="17" t="s">
        <v>132</v>
      </c>
      <c r="BE89" s="155">
        <f>IF(N89="základní",J89,0)</f>
        <v>0</v>
      </c>
      <c r="BF89" s="155">
        <f>IF(N89="snížená",J89,0)</f>
        <v>0</v>
      </c>
      <c r="BG89" s="155">
        <f>IF(N89="zákl. přenesená",J89,0)</f>
        <v>0</v>
      </c>
      <c r="BH89" s="155">
        <f>IF(N89="sníž. přenesená",J89,0)</f>
        <v>0</v>
      </c>
      <c r="BI89" s="155">
        <f>IF(N89="nulová",J89,0)</f>
        <v>0</v>
      </c>
      <c r="BJ89" s="17" t="s">
        <v>77</v>
      </c>
      <c r="BK89" s="155">
        <f>ROUND(I89*H89,2)</f>
        <v>0</v>
      </c>
      <c r="BL89" s="17" t="s">
        <v>140</v>
      </c>
      <c r="BM89" s="154" t="s">
        <v>555</v>
      </c>
    </row>
    <row r="90" spans="1:65" s="2" customFormat="1" ht="16.5" customHeight="1" x14ac:dyDescent="0.2">
      <c r="A90" s="32"/>
      <c r="B90" s="142"/>
      <c r="C90" s="143" t="s">
        <v>151</v>
      </c>
      <c r="D90" s="143" t="s">
        <v>135</v>
      </c>
      <c r="E90" s="144" t="s">
        <v>556</v>
      </c>
      <c r="F90" s="145" t="s">
        <v>557</v>
      </c>
      <c r="G90" s="146" t="s">
        <v>551</v>
      </c>
      <c r="H90" s="194"/>
      <c r="I90" s="148"/>
      <c r="J90" s="149">
        <f>ROUND(I90*H90,2)</f>
        <v>0</v>
      </c>
      <c r="K90" s="145" t="s">
        <v>139</v>
      </c>
      <c r="L90" s="33"/>
      <c r="M90" s="150" t="s">
        <v>3</v>
      </c>
      <c r="N90" s="151" t="s">
        <v>41</v>
      </c>
      <c r="O90" s="53"/>
      <c r="P90" s="152">
        <f>O90*H90</f>
        <v>0</v>
      </c>
      <c r="Q90" s="152">
        <v>0</v>
      </c>
      <c r="R90" s="152">
        <f>Q90*H90</f>
        <v>0</v>
      </c>
      <c r="S90" s="152">
        <v>0</v>
      </c>
      <c r="T90" s="153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54" t="s">
        <v>140</v>
      </c>
      <c r="AT90" s="154" t="s">
        <v>135</v>
      </c>
      <c r="AU90" s="154" t="s">
        <v>77</v>
      </c>
      <c r="AY90" s="17" t="s">
        <v>132</v>
      </c>
      <c r="BE90" s="155">
        <f>IF(N90="základní",J90,0)</f>
        <v>0</v>
      </c>
      <c r="BF90" s="155">
        <f>IF(N90="snížená",J90,0)</f>
        <v>0</v>
      </c>
      <c r="BG90" s="155">
        <f>IF(N90="zákl. přenesená",J90,0)</f>
        <v>0</v>
      </c>
      <c r="BH90" s="155">
        <f>IF(N90="sníž. přenesená",J90,0)</f>
        <v>0</v>
      </c>
      <c r="BI90" s="155">
        <f>IF(N90="nulová",J90,0)</f>
        <v>0</v>
      </c>
      <c r="BJ90" s="17" t="s">
        <v>77</v>
      </c>
      <c r="BK90" s="155">
        <f>ROUND(I90*H90,2)</f>
        <v>0</v>
      </c>
      <c r="BL90" s="17" t="s">
        <v>140</v>
      </c>
      <c r="BM90" s="154" t="s">
        <v>558</v>
      </c>
    </row>
    <row r="91" spans="1:65" s="2" customFormat="1" ht="37.9" customHeight="1" x14ac:dyDescent="0.2">
      <c r="A91" s="32"/>
      <c r="B91" s="142"/>
      <c r="C91" s="143" t="s">
        <v>140</v>
      </c>
      <c r="D91" s="143" t="s">
        <v>135</v>
      </c>
      <c r="E91" s="144" t="s">
        <v>559</v>
      </c>
      <c r="F91" s="145" t="s">
        <v>560</v>
      </c>
      <c r="G91" s="146" t="s">
        <v>147</v>
      </c>
      <c r="H91" s="147">
        <v>0.61299999999999999</v>
      </c>
      <c r="I91" s="148"/>
      <c r="J91" s="149">
        <f>ROUND(I91*H91,2)</f>
        <v>0</v>
      </c>
      <c r="K91" s="145" t="s">
        <v>139</v>
      </c>
      <c r="L91" s="33"/>
      <c r="M91" s="150" t="s">
        <v>3</v>
      </c>
      <c r="N91" s="151" t="s">
        <v>41</v>
      </c>
      <c r="O91" s="53"/>
      <c r="P91" s="152">
        <f>O91*H91</f>
        <v>0</v>
      </c>
      <c r="Q91" s="152">
        <v>0</v>
      </c>
      <c r="R91" s="152">
        <f>Q91*H91</f>
        <v>0</v>
      </c>
      <c r="S91" s="152">
        <v>0</v>
      </c>
      <c r="T91" s="153">
        <f>S91*H91</f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54" t="s">
        <v>140</v>
      </c>
      <c r="AT91" s="154" t="s">
        <v>135</v>
      </c>
      <c r="AU91" s="154" t="s">
        <v>77</v>
      </c>
      <c r="AY91" s="17" t="s">
        <v>132</v>
      </c>
      <c r="BE91" s="155">
        <f>IF(N91="základní",J91,0)</f>
        <v>0</v>
      </c>
      <c r="BF91" s="155">
        <f>IF(N91="snížená",J91,0)</f>
        <v>0</v>
      </c>
      <c r="BG91" s="155">
        <f>IF(N91="zákl. přenesená",J91,0)</f>
        <v>0</v>
      </c>
      <c r="BH91" s="155">
        <f>IF(N91="sníž. přenesená",J91,0)</f>
        <v>0</v>
      </c>
      <c r="BI91" s="155">
        <f>IF(N91="nulová",J91,0)</f>
        <v>0</v>
      </c>
      <c r="BJ91" s="17" t="s">
        <v>77</v>
      </c>
      <c r="BK91" s="155">
        <f>ROUND(I91*H91,2)</f>
        <v>0</v>
      </c>
      <c r="BL91" s="17" t="s">
        <v>140</v>
      </c>
      <c r="BM91" s="154" t="s">
        <v>561</v>
      </c>
    </row>
    <row r="92" spans="1:65" s="13" customFormat="1" ht="11.25" x14ac:dyDescent="0.2">
      <c r="B92" s="156"/>
      <c r="D92" s="157" t="s">
        <v>142</v>
      </c>
      <c r="E92" s="158" t="s">
        <v>3</v>
      </c>
      <c r="F92" s="159" t="s">
        <v>562</v>
      </c>
      <c r="H92" s="160">
        <v>0.61299999999999999</v>
      </c>
      <c r="I92" s="161"/>
      <c r="L92" s="156"/>
      <c r="M92" s="162"/>
      <c r="N92" s="163"/>
      <c r="O92" s="163"/>
      <c r="P92" s="163"/>
      <c r="Q92" s="163"/>
      <c r="R92" s="163"/>
      <c r="S92" s="163"/>
      <c r="T92" s="164"/>
      <c r="AT92" s="158" t="s">
        <v>142</v>
      </c>
      <c r="AU92" s="158" t="s">
        <v>77</v>
      </c>
      <c r="AV92" s="13" t="s">
        <v>79</v>
      </c>
      <c r="AW92" s="13" t="s">
        <v>31</v>
      </c>
      <c r="AX92" s="13" t="s">
        <v>70</v>
      </c>
      <c r="AY92" s="158" t="s">
        <v>132</v>
      </c>
    </row>
    <row r="93" spans="1:65" s="14" customFormat="1" ht="11.25" x14ac:dyDescent="0.2">
      <c r="B93" s="165"/>
      <c r="D93" s="157" t="s">
        <v>142</v>
      </c>
      <c r="E93" s="166" t="s">
        <v>3</v>
      </c>
      <c r="F93" s="167" t="s">
        <v>144</v>
      </c>
      <c r="H93" s="168">
        <v>0.61299999999999999</v>
      </c>
      <c r="I93" s="169"/>
      <c r="L93" s="165"/>
      <c r="M93" s="170"/>
      <c r="N93" s="171"/>
      <c r="O93" s="171"/>
      <c r="P93" s="171"/>
      <c r="Q93" s="171"/>
      <c r="R93" s="171"/>
      <c r="S93" s="171"/>
      <c r="T93" s="172"/>
      <c r="AT93" s="166" t="s">
        <v>142</v>
      </c>
      <c r="AU93" s="166" t="s">
        <v>77</v>
      </c>
      <c r="AV93" s="14" t="s">
        <v>140</v>
      </c>
      <c r="AW93" s="14" t="s">
        <v>31</v>
      </c>
      <c r="AX93" s="14" t="s">
        <v>77</v>
      </c>
      <c r="AY93" s="166" t="s">
        <v>132</v>
      </c>
    </row>
    <row r="94" spans="1:65" s="2" customFormat="1" ht="37.9" customHeight="1" x14ac:dyDescent="0.2">
      <c r="A94" s="32"/>
      <c r="B94" s="142"/>
      <c r="C94" s="143" t="s">
        <v>133</v>
      </c>
      <c r="D94" s="143" t="s">
        <v>135</v>
      </c>
      <c r="E94" s="144" t="s">
        <v>563</v>
      </c>
      <c r="F94" s="145" t="s">
        <v>564</v>
      </c>
      <c r="G94" s="146" t="s">
        <v>551</v>
      </c>
      <c r="H94" s="194"/>
      <c r="I94" s="148"/>
      <c r="J94" s="149">
        <f>ROUND(I94*H94,2)</f>
        <v>0</v>
      </c>
      <c r="K94" s="145" t="s">
        <v>139</v>
      </c>
      <c r="L94" s="33"/>
      <c r="M94" s="150" t="s">
        <v>3</v>
      </c>
      <c r="N94" s="151" t="s">
        <v>41</v>
      </c>
      <c r="O94" s="53"/>
      <c r="P94" s="152">
        <f>O94*H94</f>
        <v>0</v>
      </c>
      <c r="Q94" s="152">
        <v>0</v>
      </c>
      <c r="R94" s="152">
        <f>Q94*H94</f>
        <v>0</v>
      </c>
      <c r="S94" s="152">
        <v>0</v>
      </c>
      <c r="T94" s="153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54" t="s">
        <v>140</v>
      </c>
      <c r="AT94" s="154" t="s">
        <v>135</v>
      </c>
      <c r="AU94" s="154" t="s">
        <v>77</v>
      </c>
      <c r="AY94" s="17" t="s">
        <v>132</v>
      </c>
      <c r="BE94" s="155">
        <f>IF(N94="základní",J94,0)</f>
        <v>0</v>
      </c>
      <c r="BF94" s="155">
        <f>IF(N94="snížená",J94,0)</f>
        <v>0</v>
      </c>
      <c r="BG94" s="155">
        <f>IF(N94="zákl. přenesená",J94,0)</f>
        <v>0</v>
      </c>
      <c r="BH94" s="155">
        <f>IF(N94="sníž. přenesená",J94,0)</f>
        <v>0</v>
      </c>
      <c r="BI94" s="155">
        <f>IF(N94="nulová",J94,0)</f>
        <v>0</v>
      </c>
      <c r="BJ94" s="17" t="s">
        <v>77</v>
      </c>
      <c r="BK94" s="155">
        <f>ROUND(I94*H94,2)</f>
        <v>0</v>
      </c>
      <c r="BL94" s="17" t="s">
        <v>140</v>
      </c>
      <c r="BM94" s="154" t="s">
        <v>565</v>
      </c>
    </row>
    <row r="95" spans="1:65" s="2" customFormat="1" ht="49.15" customHeight="1" x14ac:dyDescent="0.2">
      <c r="A95" s="32"/>
      <c r="B95" s="142"/>
      <c r="C95" s="143" t="s">
        <v>168</v>
      </c>
      <c r="D95" s="143" t="s">
        <v>135</v>
      </c>
      <c r="E95" s="144" t="s">
        <v>566</v>
      </c>
      <c r="F95" s="145" t="s">
        <v>567</v>
      </c>
      <c r="G95" s="146" t="s">
        <v>551</v>
      </c>
      <c r="H95" s="194"/>
      <c r="I95" s="148"/>
      <c r="J95" s="149">
        <f>ROUND(I95*H95,2)</f>
        <v>0</v>
      </c>
      <c r="K95" s="145" t="s">
        <v>139</v>
      </c>
      <c r="L95" s="33"/>
      <c r="M95" s="150" t="s">
        <v>3</v>
      </c>
      <c r="N95" s="151" t="s">
        <v>41</v>
      </c>
      <c r="O95" s="53"/>
      <c r="P95" s="152">
        <f>O95*H95</f>
        <v>0</v>
      </c>
      <c r="Q95" s="152">
        <v>0</v>
      </c>
      <c r="R95" s="152">
        <f>Q95*H95</f>
        <v>0</v>
      </c>
      <c r="S95" s="152">
        <v>0</v>
      </c>
      <c r="T95" s="153">
        <f>S95*H95</f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54" t="s">
        <v>140</v>
      </c>
      <c r="AT95" s="154" t="s">
        <v>135</v>
      </c>
      <c r="AU95" s="154" t="s">
        <v>77</v>
      </c>
      <c r="AY95" s="17" t="s">
        <v>132</v>
      </c>
      <c r="BE95" s="155">
        <f>IF(N95="základní",J95,0)</f>
        <v>0</v>
      </c>
      <c r="BF95" s="155">
        <f>IF(N95="snížená",J95,0)</f>
        <v>0</v>
      </c>
      <c r="BG95" s="155">
        <f>IF(N95="zákl. přenesená",J95,0)</f>
        <v>0</v>
      </c>
      <c r="BH95" s="155">
        <f>IF(N95="sníž. přenesená",J95,0)</f>
        <v>0</v>
      </c>
      <c r="BI95" s="155">
        <f>IF(N95="nulová",J95,0)</f>
        <v>0</v>
      </c>
      <c r="BJ95" s="17" t="s">
        <v>77</v>
      </c>
      <c r="BK95" s="155">
        <f>ROUND(I95*H95,2)</f>
        <v>0</v>
      </c>
      <c r="BL95" s="17" t="s">
        <v>140</v>
      </c>
      <c r="BM95" s="154" t="s">
        <v>568</v>
      </c>
    </row>
    <row r="96" spans="1:65" s="2" customFormat="1" ht="37.9" customHeight="1" x14ac:dyDescent="0.2">
      <c r="A96" s="32"/>
      <c r="B96" s="142"/>
      <c r="C96" s="143" t="s">
        <v>173</v>
      </c>
      <c r="D96" s="143" t="s">
        <v>135</v>
      </c>
      <c r="E96" s="144" t="s">
        <v>569</v>
      </c>
      <c r="F96" s="145" t="s">
        <v>570</v>
      </c>
      <c r="G96" s="146" t="s">
        <v>551</v>
      </c>
      <c r="H96" s="194"/>
      <c r="I96" s="148"/>
      <c r="J96" s="149">
        <f>ROUND(I96*H96,2)</f>
        <v>0</v>
      </c>
      <c r="K96" s="145" t="s">
        <v>139</v>
      </c>
      <c r="L96" s="33"/>
      <c r="M96" s="150" t="s">
        <v>3</v>
      </c>
      <c r="N96" s="151" t="s">
        <v>41</v>
      </c>
      <c r="O96" s="53"/>
      <c r="P96" s="152">
        <f>O96*H96</f>
        <v>0</v>
      </c>
      <c r="Q96" s="152">
        <v>0</v>
      </c>
      <c r="R96" s="152">
        <f>Q96*H96</f>
        <v>0</v>
      </c>
      <c r="S96" s="152">
        <v>0</v>
      </c>
      <c r="T96" s="153">
        <f>S96*H96</f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54" t="s">
        <v>140</v>
      </c>
      <c r="AT96" s="154" t="s">
        <v>135</v>
      </c>
      <c r="AU96" s="154" t="s">
        <v>77</v>
      </c>
      <c r="AY96" s="17" t="s">
        <v>132</v>
      </c>
      <c r="BE96" s="155">
        <f>IF(N96="základní",J96,0)</f>
        <v>0</v>
      </c>
      <c r="BF96" s="155">
        <f>IF(N96="snížená",J96,0)</f>
        <v>0</v>
      </c>
      <c r="BG96" s="155">
        <f>IF(N96="zákl. přenesená",J96,0)</f>
        <v>0</v>
      </c>
      <c r="BH96" s="155">
        <f>IF(N96="sníž. přenesená",J96,0)</f>
        <v>0</v>
      </c>
      <c r="BI96" s="155">
        <f>IF(N96="nulová",J96,0)</f>
        <v>0</v>
      </c>
      <c r="BJ96" s="17" t="s">
        <v>77</v>
      </c>
      <c r="BK96" s="155">
        <f>ROUND(I96*H96,2)</f>
        <v>0</v>
      </c>
      <c r="BL96" s="17" t="s">
        <v>140</v>
      </c>
      <c r="BM96" s="154" t="s">
        <v>571</v>
      </c>
    </row>
    <row r="97" spans="1:65" s="2" customFormat="1" ht="37.9" customHeight="1" x14ac:dyDescent="0.2">
      <c r="A97" s="32"/>
      <c r="B97" s="142"/>
      <c r="C97" s="143" t="s">
        <v>182</v>
      </c>
      <c r="D97" s="143" t="s">
        <v>135</v>
      </c>
      <c r="E97" s="144" t="s">
        <v>572</v>
      </c>
      <c r="F97" s="145" t="s">
        <v>573</v>
      </c>
      <c r="G97" s="146" t="s">
        <v>138</v>
      </c>
      <c r="H97" s="147">
        <v>613.4</v>
      </c>
      <c r="I97" s="148"/>
      <c r="J97" s="149">
        <f>ROUND(I97*H97,2)</f>
        <v>0</v>
      </c>
      <c r="K97" s="145" t="s">
        <v>139</v>
      </c>
      <c r="L97" s="33"/>
      <c r="M97" s="150" t="s">
        <v>3</v>
      </c>
      <c r="N97" s="151" t="s">
        <v>41</v>
      </c>
      <c r="O97" s="53"/>
      <c r="P97" s="152">
        <f>O97*H97</f>
        <v>0</v>
      </c>
      <c r="Q97" s="152">
        <v>0</v>
      </c>
      <c r="R97" s="152">
        <f>Q97*H97</f>
        <v>0</v>
      </c>
      <c r="S97" s="152">
        <v>0</v>
      </c>
      <c r="T97" s="153">
        <f>S97*H97</f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54" t="s">
        <v>140</v>
      </c>
      <c r="AT97" s="154" t="s">
        <v>135</v>
      </c>
      <c r="AU97" s="154" t="s">
        <v>77</v>
      </c>
      <c r="AY97" s="17" t="s">
        <v>132</v>
      </c>
      <c r="BE97" s="155">
        <f>IF(N97="základní",J97,0)</f>
        <v>0</v>
      </c>
      <c r="BF97" s="155">
        <f>IF(N97="snížená",J97,0)</f>
        <v>0</v>
      </c>
      <c r="BG97" s="155">
        <f>IF(N97="zákl. přenesená",J97,0)</f>
        <v>0</v>
      </c>
      <c r="BH97" s="155">
        <f>IF(N97="sníž. přenesená",J97,0)</f>
        <v>0</v>
      </c>
      <c r="BI97" s="155">
        <f>IF(N97="nulová",J97,0)</f>
        <v>0</v>
      </c>
      <c r="BJ97" s="17" t="s">
        <v>77</v>
      </c>
      <c r="BK97" s="155">
        <f>ROUND(I97*H97,2)</f>
        <v>0</v>
      </c>
      <c r="BL97" s="17" t="s">
        <v>140</v>
      </c>
      <c r="BM97" s="154" t="s">
        <v>574</v>
      </c>
    </row>
    <row r="98" spans="1:65" s="13" customFormat="1" ht="11.25" x14ac:dyDescent="0.2">
      <c r="B98" s="156"/>
      <c r="D98" s="157" t="s">
        <v>142</v>
      </c>
      <c r="E98" s="158" t="s">
        <v>3</v>
      </c>
      <c r="F98" s="159" t="s">
        <v>575</v>
      </c>
      <c r="H98" s="160">
        <v>613.4</v>
      </c>
      <c r="I98" s="161"/>
      <c r="L98" s="156"/>
      <c r="M98" s="162"/>
      <c r="N98" s="163"/>
      <c r="O98" s="163"/>
      <c r="P98" s="163"/>
      <c r="Q98" s="163"/>
      <c r="R98" s="163"/>
      <c r="S98" s="163"/>
      <c r="T98" s="164"/>
      <c r="AT98" s="158" t="s">
        <v>142</v>
      </c>
      <c r="AU98" s="158" t="s">
        <v>77</v>
      </c>
      <c r="AV98" s="13" t="s">
        <v>79</v>
      </c>
      <c r="AW98" s="13" t="s">
        <v>31</v>
      </c>
      <c r="AX98" s="13" t="s">
        <v>70</v>
      </c>
      <c r="AY98" s="158" t="s">
        <v>132</v>
      </c>
    </row>
    <row r="99" spans="1:65" s="14" customFormat="1" ht="11.25" x14ac:dyDescent="0.2">
      <c r="B99" s="165"/>
      <c r="D99" s="157" t="s">
        <v>142</v>
      </c>
      <c r="E99" s="166" t="s">
        <v>3</v>
      </c>
      <c r="F99" s="167" t="s">
        <v>144</v>
      </c>
      <c r="H99" s="168">
        <v>613.4</v>
      </c>
      <c r="I99" s="169"/>
      <c r="L99" s="165"/>
      <c r="M99" s="170"/>
      <c r="N99" s="171"/>
      <c r="O99" s="171"/>
      <c r="P99" s="171"/>
      <c r="Q99" s="171"/>
      <c r="R99" s="171"/>
      <c r="S99" s="171"/>
      <c r="T99" s="172"/>
      <c r="AT99" s="166" t="s">
        <v>142</v>
      </c>
      <c r="AU99" s="166" t="s">
        <v>77</v>
      </c>
      <c r="AV99" s="14" t="s">
        <v>140</v>
      </c>
      <c r="AW99" s="14" t="s">
        <v>31</v>
      </c>
      <c r="AX99" s="14" t="s">
        <v>77</v>
      </c>
      <c r="AY99" s="166" t="s">
        <v>132</v>
      </c>
    </row>
    <row r="100" spans="1:65" s="2" customFormat="1" ht="24.2" customHeight="1" x14ac:dyDescent="0.2">
      <c r="A100" s="32"/>
      <c r="B100" s="142"/>
      <c r="C100" s="143" t="s">
        <v>190</v>
      </c>
      <c r="D100" s="143" t="s">
        <v>135</v>
      </c>
      <c r="E100" s="144" t="s">
        <v>576</v>
      </c>
      <c r="F100" s="145" t="s">
        <v>577</v>
      </c>
      <c r="G100" s="146" t="s">
        <v>578</v>
      </c>
      <c r="H100" s="147">
        <v>250</v>
      </c>
      <c r="I100" s="148"/>
      <c r="J100" s="149">
        <f>ROUND(I100*H100,2)</f>
        <v>0</v>
      </c>
      <c r="K100" s="145" t="s">
        <v>139</v>
      </c>
      <c r="L100" s="33"/>
      <c r="M100" s="189" t="s">
        <v>3</v>
      </c>
      <c r="N100" s="190" t="s">
        <v>41</v>
      </c>
      <c r="O100" s="191"/>
      <c r="P100" s="192">
        <f>O100*H100</f>
        <v>0</v>
      </c>
      <c r="Q100" s="192">
        <v>0</v>
      </c>
      <c r="R100" s="192">
        <f>Q100*H100</f>
        <v>0</v>
      </c>
      <c r="S100" s="192">
        <v>0</v>
      </c>
      <c r="T100" s="193">
        <f>S100*H100</f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54" t="s">
        <v>140</v>
      </c>
      <c r="AT100" s="154" t="s">
        <v>135</v>
      </c>
      <c r="AU100" s="154" t="s">
        <v>77</v>
      </c>
      <c r="AY100" s="17" t="s">
        <v>132</v>
      </c>
      <c r="BE100" s="155">
        <f>IF(N100="základní",J100,0)</f>
        <v>0</v>
      </c>
      <c r="BF100" s="155">
        <f>IF(N100="snížená",J100,0)</f>
        <v>0</v>
      </c>
      <c r="BG100" s="155">
        <f>IF(N100="zákl. přenesená",J100,0)</f>
        <v>0</v>
      </c>
      <c r="BH100" s="155">
        <f>IF(N100="sníž. přenesená",J100,0)</f>
        <v>0</v>
      </c>
      <c r="BI100" s="155">
        <f>IF(N100="nulová",J100,0)</f>
        <v>0</v>
      </c>
      <c r="BJ100" s="17" t="s">
        <v>77</v>
      </c>
      <c r="BK100" s="155">
        <f>ROUND(I100*H100,2)</f>
        <v>0</v>
      </c>
      <c r="BL100" s="17" t="s">
        <v>140</v>
      </c>
      <c r="BM100" s="154" t="s">
        <v>579</v>
      </c>
    </row>
    <row r="101" spans="1:65" s="2" customFormat="1" ht="6.95" customHeight="1" x14ac:dyDescent="0.2">
      <c r="A101" s="32"/>
      <c r="B101" s="42"/>
      <c r="C101" s="43"/>
      <c r="D101" s="43"/>
      <c r="E101" s="43"/>
      <c r="F101" s="43"/>
      <c r="G101" s="43"/>
      <c r="H101" s="43"/>
      <c r="I101" s="43"/>
      <c r="J101" s="43"/>
      <c r="K101" s="43"/>
      <c r="L101" s="33"/>
      <c r="M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</sheetData>
  <autoFilter ref="C85:K100" xr:uid="{00000000-0009-0000-0000-000007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218"/>
  <sheetViews>
    <sheetView showGridLines="0" zoomScale="110" zoomScaleNormal="110" workbookViewId="0"/>
  </sheetViews>
  <sheetFormatPr defaultRowHeight="12.75" x14ac:dyDescent="0.2"/>
  <cols>
    <col min="1" max="1" width="8.33203125" style="195" customWidth="1"/>
    <col min="2" max="2" width="1.6640625" style="195" customWidth="1"/>
    <col min="3" max="4" width="5" style="195" customWidth="1"/>
    <col min="5" max="5" width="11.6640625" style="195" customWidth="1"/>
    <col min="6" max="6" width="9.1640625" style="195" customWidth="1"/>
    <col min="7" max="7" width="5" style="195" customWidth="1"/>
    <col min="8" max="8" width="77.83203125" style="195" customWidth="1"/>
    <col min="9" max="10" width="20" style="195" customWidth="1"/>
    <col min="11" max="11" width="1.6640625" style="195" customWidth="1"/>
  </cols>
  <sheetData>
    <row r="1" spans="2:11" s="1" customFormat="1" ht="37.5" customHeight="1" x14ac:dyDescent="0.2"/>
    <row r="2" spans="2:11" s="1" customFormat="1" ht="7.5" customHeight="1" x14ac:dyDescent="0.2">
      <c r="B2" s="196"/>
      <c r="C2" s="197"/>
      <c r="D2" s="197"/>
      <c r="E2" s="197"/>
      <c r="F2" s="197"/>
      <c r="G2" s="197"/>
      <c r="H2" s="197"/>
      <c r="I2" s="197"/>
      <c r="J2" s="197"/>
      <c r="K2" s="198"/>
    </row>
    <row r="3" spans="2:11" s="15" customFormat="1" ht="45" customHeight="1" x14ac:dyDescent="0.2">
      <c r="B3" s="199"/>
      <c r="C3" s="323" t="s">
        <v>580</v>
      </c>
      <c r="D3" s="323"/>
      <c r="E3" s="323"/>
      <c r="F3" s="323"/>
      <c r="G3" s="323"/>
      <c r="H3" s="323"/>
      <c r="I3" s="323"/>
      <c r="J3" s="323"/>
      <c r="K3" s="200"/>
    </row>
    <row r="4" spans="2:11" s="1" customFormat="1" ht="25.5" customHeight="1" x14ac:dyDescent="0.3">
      <c r="B4" s="201"/>
      <c r="C4" s="328" t="s">
        <v>581</v>
      </c>
      <c r="D4" s="328"/>
      <c r="E4" s="328"/>
      <c r="F4" s="328"/>
      <c r="G4" s="328"/>
      <c r="H4" s="328"/>
      <c r="I4" s="328"/>
      <c r="J4" s="328"/>
      <c r="K4" s="202"/>
    </row>
    <row r="5" spans="2:11" s="1" customFormat="1" ht="5.25" customHeight="1" x14ac:dyDescent="0.2">
      <c r="B5" s="201"/>
      <c r="C5" s="203"/>
      <c r="D5" s="203"/>
      <c r="E5" s="203"/>
      <c r="F5" s="203"/>
      <c r="G5" s="203"/>
      <c r="H5" s="203"/>
      <c r="I5" s="203"/>
      <c r="J5" s="203"/>
      <c r="K5" s="202"/>
    </row>
    <row r="6" spans="2:11" s="1" customFormat="1" ht="15" customHeight="1" x14ac:dyDescent="0.2">
      <c r="B6" s="201"/>
      <c r="C6" s="327" t="s">
        <v>582</v>
      </c>
      <c r="D6" s="327"/>
      <c r="E6" s="327"/>
      <c r="F6" s="327"/>
      <c r="G6" s="327"/>
      <c r="H6" s="327"/>
      <c r="I6" s="327"/>
      <c r="J6" s="327"/>
      <c r="K6" s="202"/>
    </row>
    <row r="7" spans="2:11" s="1" customFormat="1" ht="15" customHeight="1" x14ac:dyDescent="0.2">
      <c r="B7" s="205"/>
      <c r="C7" s="327" t="s">
        <v>583</v>
      </c>
      <c r="D7" s="327"/>
      <c r="E7" s="327"/>
      <c r="F7" s="327"/>
      <c r="G7" s="327"/>
      <c r="H7" s="327"/>
      <c r="I7" s="327"/>
      <c r="J7" s="327"/>
      <c r="K7" s="202"/>
    </row>
    <row r="8" spans="2:11" s="1" customFormat="1" ht="12.75" customHeight="1" x14ac:dyDescent="0.2">
      <c r="B8" s="205"/>
      <c r="C8" s="204"/>
      <c r="D8" s="204"/>
      <c r="E8" s="204"/>
      <c r="F8" s="204"/>
      <c r="G8" s="204"/>
      <c r="H8" s="204"/>
      <c r="I8" s="204"/>
      <c r="J8" s="204"/>
      <c r="K8" s="202"/>
    </row>
    <row r="9" spans="2:11" s="1" customFormat="1" ht="15" customHeight="1" x14ac:dyDescent="0.2">
      <c r="B9" s="205"/>
      <c r="C9" s="327" t="s">
        <v>584</v>
      </c>
      <c r="D9" s="327"/>
      <c r="E9" s="327"/>
      <c r="F9" s="327"/>
      <c r="G9" s="327"/>
      <c r="H9" s="327"/>
      <c r="I9" s="327"/>
      <c r="J9" s="327"/>
      <c r="K9" s="202"/>
    </row>
    <row r="10" spans="2:11" s="1" customFormat="1" ht="15" customHeight="1" x14ac:dyDescent="0.2">
      <c r="B10" s="205"/>
      <c r="C10" s="204"/>
      <c r="D10" s="327" t="s">
        <v>585</v>
      </c>
      <c r="E10" s="327"/>
      <c r="F10" s="327"/>
      <c r="G10" s="327"/>
      <c r="H10" s="327"/>
      <c r="I10" s="327"/>
      <c r="J10" s="327"/>
      <c r="K10" s="202"/>
    </row>
    <row r="11" spans="2:11" s="1" customFormat="1" ht="15" customHeight="1" x14ac:dyDescent="0.2">
      <c r="B11" s="205"/>
      <c r="C11" s="206"/>
      <c r="D11" s="327" t="s">
        <v>586</v>
      </c>
      <c r="E11" s="327"/>
      <c r="F11" s="327"/>
      <c r="G11" s="327"/>
      <c r="H11" s="327"/>
      <c r="I11" s="327"/>
      <c r="J11" s="327"/>
      <c r="K11" s="202"/>
    </row>
    <row r="12" spans="2:11" s="1" customFormat="1" ht="15" customHeight="1" x14ac:dyDescent="0.2">
      <c r="B12" s="205"/>
      <c r="C12" s="206"/>
      <c r="D12" s="204"/>
      <c r="E12" s="204"/>
      <c r="F12" s="204"/>
      <c r="G12" s="204"/>
      <c r="H12" s="204"/>
      <c r="I12" s="204"/>
      <c r="J12" s="204"/>
      <c r="K12" s="202"/>
    </row>
    <row r="13" spans="2:11" s="1" customFormat="1" ht="15" customHeight="1" x14ac:dyDescent="0.2">
      <c r="B13" s="205"/>
      <c r="C13" s="206"/>
      <c r="D13" s="207" t="s">
        <v>587</v>
      </c>
      <c r="E13" s="204"/>
      <c r="F13" s="204"/>
      <c r="G13" s="204"/>
      <c r="H13" s="204"/>
      <c r="I13" s="204"/>
      <c r="J13" s="204"/>
      <c r="K13" s="202"/>
    </row>
    <row r="14" spans="2:11" s="1" customFormat="1" ht="12.75" customHeight="1" x14ac:dyDescent="0.2">
      <c r="B14" s="205"/>
      <c r="C14" s="206"/>
      <c r="D14" s="206"/>
      <c r="E14" s="206"/>
      <c r="F14" s="206"/>
      <c r="G14" s="206"/>
      <c r="H14" s="206"/>
      <c r="I14" s="206"/>
      <c r="J14" s="206"/>
      <c r="K14" s="202"/>
    </row>
    <row r="15" spans="2:11" s="1" customFormat="1" ht="15" customHeight="1" x14ac:dyDescent="0.2">
      <c r="B15" s="205"/>
      <c r="C15" s="206"/>
      <c r="D15" s="327" t="s">
        <v>588</v>
      </c>
      <c r="E15" s="327"/>
      <c r="F15" s="327"/>
      <c r="G15" s="327"/>
      <c r="H15" s="327"/>
      <c r="I15" s="327"/>
      <c r="J15" s="327"/>
      <c r="K15" s="202"/>
    </row>
    <row r="16" spans="2:11" s="1" customFormat="1" ht="15" customHeight="1" x14ac:dyDescent="0.2">
      <c r="B16" s="205"/>
      <c r="C16" s="206"/>
      <c r="D16" s="327" t="s">
        <v>589</v>
      </c>
      <c r="E16" s="327"/>
      <c r="F16" s="327"/>
      <c r="G16" s="327"/>
      <c r="H16" s="327"/>
      <c r="I16" s="327"/>
      <c r="J16" s="327"/>
      <c r="K16" s="202"/>
    </row>
    <row r="17" spans="2:11" s="1" customFormat="1" ht="15" customHeight="1" x14ac:dyDescent="0.2">
      <c r="B17" s="205"/>
      <c r="C17" s="206"/>
      <c r="D17" s="327" t="s">
        <v>590</v>
      </c>
      <c r="E17" s="327"/>
      <c r="F17" s="327"/>
      <c r="G17" s="327"/>
      <c r="H17" s="327"/>
      <c r="I17" s="327"/>
      <c r="J17" s="327"/>
      <c r="K17" s="202"/>
    </row>
    <row r="18" spans="2:11" s="1" customFormat="1" ht="15" customHeight="1" x14ac:dyDescent="0.2">
      <c r="B18" s="205"/>
      <c r="C18" s="206"/>
      <c r="D18" s="206"/>
      <c r="E18" s="208" t="s">
        <v>76</v>
      </c>
      <c r="F18" s="327" t="s">
        <v>591</v>
      </c>
      <c r="G18" s="327"/>
      <c r="H18" s="327"/>
      <c r="I18" s="327"/>
      <c r="J18" s="327"/>
      <c r="K18" s="202"/>
    </row>
    <row r="19" spans="2:11" s="1" customFormat="1" ht="15" customHeight="1" x14ac:dyDescent="0.2">
      <c r="B19" s="205"/>
      <c r="C19" s="206"/>
      <c r="D19" s="206"/>
      <c r="E19" s="208" t="s">
        <v>592</v>
      </c>
      <c r="F19" s="327" t="s">
        <v>593</v>
      </c>
      <c r="G19" s="327"/>
      <c r="H19" s="327"/>
      <c r="I19" s="327"/>
      <c r="J19" s="327"/>
      <c r="K19" s="202"/>
    </row>
    <row r="20" spans="2:11" s="1" customFormat="1" ht="15" customHeight="1" x14ac:dyDescent="0.2">
      <c r="B20" s="205"/>
      <c r="C20" s="206"/>
      <c r="D20" s="206"/>
      <c r="E20" s="208" t="s">
        <v>594</v>
      </c>
      <c r="F20" s="327" t="s">
        <v>595</v>
      </c>
      <c r="G20" s="327"/>
      <c r="H20" s="327"/>
      <c r="I20" s="327"/>
      <c r="J20" s="327"/>
      <c r="K20" s="202"/>
    </row>
    <row r="21" spans="2:11" s="1" customFormat="1" ht="15" customHeight="1" x14ac:dyDescent="0.2">
      <c r="B21" s="205"/>
      <c r="C21" s="206"/>
      <c r="D21" s="206"/>
      <c r="E21" s="208" t="s">
        <v>104</v>
      </c>
      <c r="F21" s="327" t="s">
        <v>596</v>
      </c>
      <c r="G21" s="327"/>
      <c r="H21" s="327"/>
      <c r="I21" s="327"/>
      <c r="J21" s="327"/>
      <c r="K21" s="202"/>
    </row>
    <row r="22" spans="2:11" s="1" customFormat="1" ht="15" customHeight="1" x14ac:dyDescent="0.2">
      <c r="B22" s="205"/>
      <c r="C22" s="206"/>
      <c r="D22" s="206"/>
      <c r="E22" s="208" t="s">
        <v>465</v>
      </c>
      <c r="F22" s="327" t="s">
        <v>98</v>
      </c>
      <c r="G22" s="327"/>
      <c r="H22" s="327"/>
      <c r="I22" s="327"/>
      <c r="J22" s="327"/>
      <c r="K22" s="202"/>
    </row>
    <row r="23" spans="2:11" s="1" customFormat="1" ht="15" customHeight="1" x14ac:dyDescent="0.2">
      <c r="B23" s="205"/>
      <c r="C23" s="206"/>
      <c r="D23" s="206"/>
      <c r="E23" s="208" t="s">
        <v>83</v>
      </c>
      <c r="F23" s="327" t="s">
        <v>597</v>
      </c>
      <c r="G23" s="327"/>
      <c r="H23" s="327"/>
      <c r="I23" s="327"/>
      <c r="J23" s="327"/>
      <c r="K23" s="202"/>
    </row>
    <row r="24" spans="2:11" s="1" customFormat="1" ht="12.75" customHeight="1" x14ac:dyDescent="0.2">
      <c r="B24" s="205"/>
      <c r="C24" s="206"/>
      <c r="D24" s="206"/>
      <c r="E24" s="206"/>
      <c r="F24" s="206"/>
      <c r="G24" s="206"/>
      <c r="H24" s="206"/>
      <c r="I24" s="206"/>
      <c r="J24" s="206"/>
      <c r="K24" s="202"/>
    </row>
    <row r="25" spans="2:11" s="1" customFormat="1" ht="15" customHeight="1" x14ac:dyDescent="0.2">
      <c r="B25" s="205"/>
      <c r="C25" s="327" t="s">
        <v>598</v>
      </c>
      <c r="D25" s="327"/>
      <c r="E25" s="327"/>
      <c r="F25" s="327"/>
      <c r="G25" s="327"/>
      <c r="H25" s="327"/>
      <c r="I25" s="327"/>
      <c r="J25" s="327"/>
      <c r="K25" s="202"/>
    </row>
    <row r="26" spans="2:11" s="1" customFormat="1" ht="15" customHeight="1" x14ac:dyDescent="0.2">
      <c r="B26" s="205"/>
      <c r="C26" s="327" t="s">
        <v>599</v>
      </c>
      <c r="D26" s="327"/>
      <c r="E26" s="327"/>
      <c r="F26" s="327"/>
      <c r="G26" s="327"/>
      <c r="H26" s="327"/>
      <c r="I26" s="327"/>
      <c r="J26" s="327"/>
      <c r="K26" s="202"/>
    </row>
    <row r="27" spans="2:11" s="1" customFormat="1" ht="15" customHeight="1" x14ac:dyDescent="0.2">
      <c r="B27" s="205"/>
      <c r="C27" s="204"/>
      <c r="D27" s="327" t="s">
        <v>600</v>
      </c>
      <c r="E27" s="327"/>
      <c r="F27" s="327"/>
      <c r="G27" s="327"/>
      <c r="H27" s="327"/>
      <c r="I27" s="327"/>
      <c r="J27" s="327"/>
      <c r="K27" s="202"/>
    </row>
    <row r="28" spans="2:11" s="1" customFormat="1" ht="15" customHeight="1" x14ac:dyDescent="0.2">
      <c r="B28" s="205"/>
      <c r="C28" s="206"/>
      <c r="D28" s="327" t="s">
        <v>601</v>
      </c>
      <c r="E28" s="327"/>
      <c r="F28" s="327"/>
      <c r="G28" s="327"/>
      <c r="H28" s="327"/>
      <c r="I28" s="327"/>
      <c r="J28" s="327"/>
      <c r="K28" s="202"/>
    </row>
    <row r="29" spans="2:11" s="1" customFormat="1" ht="12.75" customHeight="1" x14ac:dyDescent="0.2">
      <c r="B29" s="205"/>
      <c r="C29" s="206"/>
      <c r="D29" s="206"/>
      <c r="E29" s="206"/>
      <c r="F29" s="206"/>
      <c r="G29" s="206"/>
      <c r="H29" s="206"/>
      <c r="I29" s="206"/>
      <c r="J29" s="206"/>
      <c r="K29" s="202"/>
    </row>
    <row r="30" spans="2:11" s="1" customFormat="1" ht="15" customHeight="1" x14ac:dyDescent="0.2">
      <c r="B30" s="205"/>
      <c r="C30" s="206"/>
      <c r="D30" s="327" t="s">
        <v>602</v>
      </c>
      <c r="E30" s="327"/>
      <c r="F30" s="327"/>
      <c r="G30" s="327"/>
      <c r="H30" s="327"/>
      <c r="I30" s="327"/>
      <c r="J30" s="327"/>
      <c r="K30" s="202"/>
    </row>
    <row r="31" spans="2:11" s="1" customFormat="1" ht="15" customHeight="1" x14ac:dyDescent="0.2">
      <c r="B31" s="205"/>
      <c r="C31" s="206"/>
      <c r="D31" s="327" t="s">
        <v>603</v>
      </c>
      <c r="E31" s="327"/>
      <c r="F31" s="327"/>
      <c r="G31" s="327"/>
      <c r="H31" s="327"/>
      <c r="I31" s="327"/>
      <c r="J31" s="327"/>
      <c r="K31" s="202"/>
    </row>
    <row r="32" spans="2:11" s="1" customFormat="1" ht="12.75" customHeight="1" x14ac:dyDescent="0.2">
      <c r="B32" s="205"/>
      <c r="C32" s="206"/>
      <c r="D32" s="206"/>
      <c r="E32" s="206"/>
      <c r="F32" s="206"/>
      <c r="G32" s="206"/>
      <c r="H32" s="206"/>
      <c r="I32" s="206"/>
      <c r="J32" s="206"/>
      <c r="K32" s="202"/>
    </row>
    <row r="33" spans="2:11" s="1" customFormat="1" ht="15" customHeight="1" x14ac:dyDescent="0.2">
      <c r="B33" s="205"/>
      <c r="C33" s="206"/>
      <c r="D33" s="327" t="s">
        <v>604</v>
      </c>
      <c r="E33" s="327"/>
      <c r="F33" s="327"/>
      <c r="G33" s="327"/>
      <c r="H33" s="327"/>
      <c r="I33" s="327"/>
      <c r="J33" s="327"/>
      <c r="K33" s="202"/>
    </row>
    <row r="34" spans="2:11" s="1" customFormat="1" ht="15" customHeight="1" x14ac:dyDescent="0.2">
      <c r="B34" s="205"/>
      <c r="C34" s="206"/>
      <c r="D34" s="327" t="s">
        <v>605</v>
      </c>
      <c r="E34" s="327"/>
      <c r="F34" s="327"/>
      <c r="G34" s="327"/>
      <c r="H34" s="327"/>
      <c r="I34" s="327"/>
      <c r="J34" s="327"/>
      <c r="K34" s="202"/>
    </row>
    <row r="35" spans="2:11" s="1" customFormat="1" ht="15" customHeight="1" x14ac:dyDescent="0.2">
      <c r="B35" s="205"/>
      <c r="C35" s="206"/>
      <c r="D35" s="327" t="s">
        <v>606</v>
      </c>
      <c r="E35" s="327"/>
      <c r="F35" s="327"/>
      <c r="G35" s="327"/>
      <c r="H35" s="327"/>
      <c r="I35" s="327"/>
      <c r="J35" s="327"/>
      <c r="K35" s="202"/>
    </row>
    <row r="36" spans="2:11" s="1" customFormat="1" ht="15" customHeight="1" x14ac:dyDescent="0.2">
      <c r="B36" s="205"/>
      <c r="C36" s="206"/>
      <c r="D36" s="204"/>
      <c r="E36" s="207" t="s">
        <v>118</v>
      </c>
      <c r="F36" s="204"/>
      <c r="G36" s="327" t="s">
        <v>607</v>
      </c>
      <c r="H36" s="327"/>
      <c r="I36" s="327"/>
      <c r="J36" s="327"/>
      <c r="K36" s="202"/>
    </row>
    <row r="37" spans="2:11" s="1" customFormat="1" ht="30.75" customHeight="1" x14ac:dyDescent="0.2">
      <c r="B37" s="205"/>
      <c r="C37" s="206"/>
      <c r="D37" s="204"/>
      <c r="E37" s="207" t="s">
        <v>608</v>
      </c>
      <c r="F37" s="204"/>
      <c r="G37" s="327" t="s">
        <v>609</v>
      </c>
      <c r="H37" s="327"/>
      <c r="I37" s="327"/>
      <c r="J37" s="327"/>
      <c r="K37" s="202"/>
    </row>
    <row r="38" spans="2:11" s="1" customFormat="1" ht="15" customHeight="1" x14ac:dyDescent="0.2">
      <c r="B38" s="205"/>
      <c r="C38" s="206"/>
      <c r="D38" s="204"/>
      <c r="E38" s="207" t="s">
        <v>51</v>
      </c>
      <c r="F38" s="204"/>
      <c r="G38" s="327" t="s">
        <v>610</v>
      </c>
      <c r="H38" s="327"/>
      <c r="I38" s="327"/>
      <c r="J38" s="327"/>
      <c r="K38" s="202"/>
    </row>
    <row r="39" spans="2:11" s="1" customFormat="1" ht="15" customHeight="1" x14ac:dyDescent="0.2">
      <c r="B39" s="205"/>
      <c r="C39" s="206"/>
      <c r="D39" s="204"/>
      <c r="E39" s="207" t="s">
        <v>52</v>
      </c>
      <c r="F39" s="204"/>
      <c r="G39" s="327" t="s">
        <v>611</v>
      </c>
      <c r="H39" s="327"/>
      <c r="I39" s="327"/>
      <c r="J39" s="327"/>
      <c r="K39" s="202"/>
    </row>
    <row r="40" spans="2:11" s="1" customFormat="1" ht="15" customHeight="1" x14ac:dyDescent="0.2">
      <c r="B40" s="205"/>
      <c r="C40" s="206"/>
      <c r="D40" s="204"/>
      <c r="E40" s="207" t="s">
        <v>119</v>
      </c>
      <c r="F40" s="204"/>
      <c r="G40" s="327" t="s">
        <v>612</v>
      </c>
      <c r="H40" s="327"/>
      <c r="I40" s="327"/>
      <c r="J40" s="327"/>
      <c r="K40" s="202"/>
    </row>
    <row r="41" spans="2:11" s="1" customFormat="1" ht="15" customHeight="1" x14ac:dyDescent="0.2">
      <c r="B41" s="205"/>
      <c r="C41" s="206"/>
      <c r="D41" s="204"/>
      <c r="E41" s="207" t="s">
        <v>120</v>
      </c>
      <c r="F41" s="204"/>
      <c r="G41" s="327" t="s">
        <v>613</v>
      </c>
      <c r="H41" s="327"/>
      <c r="I41" s="327"/>
      <c r="J41" s="327"/>
      <c r="K41" s="202"/>
    </row>
    <row r="42" spans="2:11" s="1" customFormat="1" ht="15" customHeight="1" x14ac:dyDescent="0.2">
      <c r="B42" s="205"/>
      <c r="C42" s="206"/>
      <c r="D42" s="204"/>
      <c r="E42" s="207" t="s">
        <v>614</v>
      </c>
      <c r="F42" s="204"/>
      <c r="G42" s="327" t="s">
        <v>615</v>
      </c>
      <c r="H42" s="327"/>
      <c r="I42" s="327"/>
      <c r="J42" s="327"/>
      <c r="K42" s="202"/>
    </row>
    <row r="43" spans="2:11" s="1" customFormat="1" ht="15" customHeight="1" x14ac:dyDescent="0.2">
      <c r="B43" s="205"/>
      <c r="C43" s="206"/>
      <c r="D43" s="204"/>
      <c r="E43" s="207"/>
      <c r="F43" s="204"/>
      <c r="G43" s="327" t="s">
        <v>616</v>
      </c>
      <c r="H43" s="327"/>
      <c r="I43" s="327"/>
      <c r="J43" s="327"/>
      <c r="K43" s="202"/>
    </row>
    <row r="44" spans="2:11" s="1" customFormat="1" ht="15" customHeight="1" x14ac:dyDescent="0.2">
      <c r="B44" s="205"/>
      <c r="C44" s="206"/>
      <c r="D44" s="204"/>
      <c r="E44" s="207" t="s">
        <v>617</v>
      </c>
      <c r="F44" s="204"/>
      <c r="G44" s="327" t="s">
        <v>618</v>
      </c>
      <c r="H44" s="327"/>
      <c r="I44" s="327"/>
      <c r="J44" s="327"/>
      <c r="K44" s="202"/>
    </row>
    <row r="45" spans="2:11" s="1" customFormat="1" ht="15" customHeight="1" x14ac:dyDescent="0.2">
      <c r="B45" s="205"/>
      <c r="C45" s="206"/>
      <c r="D45" s="204"/>
      <c r="E45" s="207" t="s">
        <v>122</v>
      </c>
      <c r="F45" s="204"/>
      <c r="G45" s="327" t="s">
        <v>619</v>
      </c>
      <c r="H45" s="327"/>
      <c r="I45" s="327"/>
      <c r="J45" s="327"/>
      <c r="K45" s="202"/>
    </row>
    <row r="46" spans="2:11" s="1" customFormat="1" ht="12.75" customHeight="1" x14ac:dyDescent="0.2">
      <c r="B46" s="205"/>
      <c r="C46" s="206"/>
      <c r="D46" s="204"/>
      <c r="E46" s="204"/>
      <c r="F46" s="204"/>
      <c r="G46" s="204"/>
      <c r="H46" s="204"/>
      <c r="I46" s="204"/>
      <c r="J46" s="204"/>
      <c r="K46" s="202"/>
    </row>
    <row r="47" spans="2:11" s="1" customFormat="1" ht="15" customHeight="1" x14ac:dyDescent="0.2">
      <c r="B47" s="205"/>
      <c r="C47" s="206"/>
      <c r="D47" s="327" t="s">
        <v>620</v>
      </c>
      <c r="E47" s="327"/>
      <c r="F47" s="327"/>
      <c r="G47" s="327"/>
      <c r="H47" s="327"/>
      <c r="I47" s="327"/>
      <c r="J47" s="327"/>
      <c r="K47" s="202"/>
    </row>
    <row r="48" spans="2:11" s="1" customFormat="1" ht="15" customHeight="1" x14ac:dyDescent="0.2">
      <c r="B48" s="205"/>
      <c r="C48" s="206"/>
      <c r="D48" s="206"/>
      <c r="E48" s="327" t="s">
        <v>621</v>
      </c>
      <c r="F48" s="327"/>
      <c r="G48" s="327"/>
      <c r="H48" s="327"/>
      <c r="I48" s="327"/>
      <c r="J48" s="327"/>
      <c r="K48" s="202"/>
    </row>
    <row r="49" spans="2:11" s="1" customFormat="1" ht="15" customHeight="1" x14ac:dyDescent="0.2">
      <c r="B49" s="205"/>
      <c r="C49" s="206"/>
      <c r="D49" s="206"/>
      <c r="E49" s="327" t="s">
        <v>622</v>
      </c>
      <c r="F49" s="327"/>
      <c r="G49" s="327"/>
      <c r="H49" s="327"/>
      <c r="I49" s="327"/>
      <c r="J49" s="327"/>
      <c r="K49" s="202"/>
    </row>
    <row r="50" spans="2:11" s="1" customFormat="1" ht="15" customHeight="1" x14ac:dyDescent="0.2">
      <c r="B50" s="205"/>
      <c r="C50" s="206"/>
      <c r="D50" s="206"/>
      <c r="E50" s="327" t="s">
        <v>623</v>
      </c>
      <c r="F50" s="327"/>
      <c r="G50" s="327"/>
      <c r="H50" s="327"/>
      <c r="I50" s="327"/>
      <c r="J50" s="327"/>
      <c r="K50" s="202"/>
    </row>
    <row r="51" spans="2:11" s="1" customFormat="1" ht="15" customHeight="1" x14ac:dyDescent="0.2">
      <c r="B51" s="205"/>
      <c r="C51" s="206"/>
      <c r="D51" s="327" t="s">
        <v>624</v>
      </c>
      <c r="E51" s="327"/>
      <c r="F51" s="327"/>
      <c r="G51" s="327"/>
      <c r="H51" s="327"/>
      <c r="I51" s="327"/>
      <c r="J51" s="327"/>
      <c r="K51" s="202"/>
    </row>
    <row r="52" spans="2:11" s="1" customFormat="1" ht="25.5" customHeight="1" x14ac:dyDescent="0.3">
      <c r="B52" s="201"/>
      <c r="C52" s="328" t="s">
        <v>625</v>
      </c>
      <c r="D52" s="328"/>
      <c r="E52" s="328"/>
      <c r="F52" s="328"/>
      <c r="G52" s="328"/>
      <c r="H52" s="328"/>
      <c r="I52" s="328"/>
      <c r="J52" s="328"/>
      <c r="K52" s="202"/>
    </row>
    <row r="53" spans="2:11" s="1" customFormat="1" ht="5.25" customHeight="1" x14ac:dyDescent="0.2">
      <c r="B53" s="201"/>
      <c r="C53" s="203"/>
      <c r="D53" s="203"/>
      <c r="E53" s="203"/>
      <c r="F53" s="203"/>
      <c r="G53" s="203"/>
      <c r="H53" s="203"/>
      <c r="I53" s="203"/>
      <c r="J53" s="203"/>
      <c r="K53" s="202"/>
    </row>
    <row r="54" spans="2:11" s="1" customFormat="1" ht="15" customHeight="1" x14ac:dyDescent="0.2">
      <c r="B54" s="201"/>
      <c r="C54" s="327" t="s">
        <v>626</v>
      </c>
      <c r="D54" s="327"/>
      <c r="E54" s="327"/>
      <c r="F54" s="327"/>
      <c r="G54" s="327"/>
      <c r="H54" s="327"/>
      <c r="I54" s="327"/>
      <c r="J54" s="327"/>
      <c r="K54" s="202"/>
    </row>
    <row r="55" spans="2:11" s="1" customFormat="1" ht="15" customHeight="1" x14ac:dyDescent="0.2">
      <c r="B55" s="201"/>
      <c r="C55" s="327" t="s">
        <v>627</v>
      </c>
      <c r="D55" s="327"/>
      <c r="E55" s="327"/>
      <c r="F55" s="327"/>
      <c r="G55" s="327"/>
      <c r="H55" s="327"/>
      <c r="I55" s="327"/>
      <c r="J55" s="327"/>
      <c r="K55" s="202"/>
    </row>
    <row r="56" spans="2:11" s="1" customFormat="1" ht="12.75" customHeight="1" x14ac:dyDescent="0.2">
      <c r="B56" s="201"/>
      <c r="C56" s="204"/>
      <c r="D56" s="204"/>
      <c r="E56" s="204"/>
      <c r="F56" s="204"/>
      <c r="G56" s="204"/>
      <c r="H56" s="204"/>
      <c r="I56" s="204"/>
      <c r="J56" s="204"/>
      <c r="K56" s="202"/>
    </row>
    <row r="57" spans="2:11" s="1" customFormat="1" ht="15" customHeight="1" x14ac:dyDescent="0.2">
      <c r="B57" s="201"/>
      <c r="C57" s="327" t="s">
        <v>628</v>
      </c>
      <c r="D57" s="327"/>
      <c r="E57" s="327"/>
      <c r="F57" s="327"/>
      <c r="G57" s="327"/>
      <c r="H57" s="327"/>
      <c r="I57" s="327"/>
      <c r="J57" s="327"/>
      <c r="K57" s="202"/>
    </row>
    <row r="58" spans="2:11" s="1" customFormat="1" ht="15" customHeight="1" x14ac:dyDescent="0.2">
      <c r="B58" s="201"/>
      <c r="C58" s="206"/>
      <c r="D58" s="327" t="s">
        <v>629</v>
      </c>
      <c r="E58" s="327"/>
      <c r="F58" s="327"/>
      <c r="G58" s="327"/>
      <c r="H58" s="327"/>
      <c r="I58" s="327"/>
      <c r="J58" s="327"/>
      <c r="K58" s="202"/>
    </row>
    <row r="59" spans="2:11" s="1" customFormat="1" ht="15" customHeight="1" x14ac:dyDescent="0.2">
      <c r="B59" s="201"/>
      <c r="C59" s="206"/>
      <c r="D59" s="327" t="s">
        <v>630</v>
      </c>
      <c r="E59" s="327"/>
      <c r="F59" s="327"/>
      <c r="G59" s="327"/>
      <c r="H59" s="327"/>
      <c r="I59" s="327"/>
      <c r="J59" s="327"/>
      <c r="K59" s="202"/>
    </row>
    <row r="60" spans="2:11" s="1" customFormat="1" ht="15" customHeight="1" x14ac:dyDescent="0.2">
      <c r="B60" s="201"/>
      <c r="C60" s="206"/>
      <c r="D60" s="327" t="s">
        <v>631</v>
      </c>
      <c r="E60" s="327"/>
      <c r="F60" s="327"/>
      <c r="G60" s="327"/>
      <c r="H60" s="327"/>
      <c r="I60" s="327"/>
      <c r="J60" s="327"/>
      <c r="K60" s="202"/>
    </row>
    <row r="61" spans="2:11" s="1" customFormat="1" ht="15" customHeight="1" x14ac:dyDescent="0.2">
      <c r="B61" s="201"/>
      <c r="C61" s="206"/>
      <c r="D61" s="327" t="s">
        <v>632</v>
      </c>
      <c r="E61" s="327"/>
      <c r="F61" s="327"/>
      <c r="G61" s="327"/>
      <c r="H61" s="327"/>
      <c r="I61" s="327"/>
      <c r="J61" s="327"/>
      <c r="K61" s="202"/>
    </row>
    <row r="62" spans="2:11" s="1" customFormat="1" ht="15" customHeight="1" x14ac:dyDescent="0.2">
      <c r="B62" s="201"/>
      <c r="C62" s="206"/>
      <c r="D62" s="329" t="s">
        <v>633</v>
      </c>
      <c r="E62" s="329"/>
      <c r="F62" s="329"/>
      <c r="G62" s="329"/>
      <c r="H62" s="329"/>
      <c r="I62" s="329"/>
      <c r="J62" s="329"/>
      <c r="K62" s="202"/>
    </row>
    <row r="63" spans="2:11" s="1" customFormat="1" ht="15" customHeight="1" x14ac:dyDescent="0.2">
      <c r="B63" s="201"/>
      <c r="C63" s="206"/>
      <c r="D63" s="327" t="s">
        <v>634</v>
      </c>
      <c r="E63" s="327"/>
      <c r="F63" s="327"/>
      <c r="G63" s="327"/>
      <c r="H63" s="327"/>
      <c r="I63" s="327"/>
      <c r="J63" s="327"/>
      <c r="K63" s="202"/>
    </row>
    <row r="64" spans="2:11" s="1" customFormat="1" ht="12.75" customHeight="1" x14ac:dyDescent="0.2">
      <c r="B64" s="201"/>
      <c r="C64" s="206"/>
      <c r="D64" s="206"/>
      <c r="E64" s="209"/>
      <c r="F64" s="206"/>
      <c r="G64" s="206"/>
      <c r="H64" s="206"/>
      <c r="I64" s="206"/>
      <c r="J64" s="206"/>
      <c r="K64" s="202"/>
    </row>
    <row r="65" spans="2:11" s="1" customFormat="1" ht="15" customHeight="1" x14ac:dyDescent="0.2">
      <c r="B65" s="201"/>
      <c r="C65" s="206"/>
      <c r="D65" s="327" t="s">
        <v>635</v>
      </c>
      <c r="E65" s="327"/>
      <c r="F65" s="327"/>
      <c r="G65" s="327"/>
      <c r="H65" s="327"/>
      <c r="I65" s="327"/>
      <c r="J65" s="327"/>
      <c r="K65" s="202"/>
    </row>
    <row r="66" spans="2:11" s="1" customFormat="1" ht="15" customHeight="1" x14ac:dyDescent="0.2">
      <c r="B66" s="201"/>
      <c r="C66" s="206"/>
      <c r="D66" s="329" t="s">
        <v>636</v>
      </c>
      <c r="E66" s="329"/>
      <c r="F66" s="329"/>
      <c r="G66" s="329"/>
      <c r="H66" s="329"/>
      <c r="I66" s="329"/>
      <c r="J66" s="329"/>
      <c r="K66" s="202"/>
    </row>
    <row r="67" spans="2:11" s="1" customFormat="1" ht="15" customHeight="1" x14ac:dyDescent="0.2">
      <c r="B67" s="201"/>
      <c r="C67" s="206"/>
      <c r="D67" s="327" t="s">
        <v>637</v>
      </c>
      <c r="E67" s="327"/>
      <c r="F67" s="327"/>
      <c r="G67" s="327"/>
      <c r="H67" s="327"/>
      <c r="I67" s="327"/>
      <c r="J67" s="327"/>
      <c r="K67" s="202"/>
    </row>
    <row r="68" spans="2:11" s="1" customFormat="1" ht="15" customHeight="1" x14ac:dyDescent="0.2">
      <c r="B68" s="201"/>
      <c r="C68" s="206"/>
      <c r="D68" s="327" t="s">
        <v>638</v>
      </c>
      <c r="E68" s="327"/>
      <c r="F68" s="327"/>
      <c r="G68" s="327"/>
      <c r="H68" s="327"/>
      <c r="I68" s="327"/>
      <c r="J68" s="327"/>
      <c r="K68" s="202"/>
    </row>
    <row r="69" spans="2:11" s="1" customFormat="1" ht="15" customHeight="1" x14ac:dyDescent="0.2">
      <c r="B69" s="201"/>
      <c r="C69" s="206"/>
      <c r="D69" s="327" t="s">
        <v>639</v>
      </c>
      <c r="E69" s="327"/>
      <c r="F69" s="327"/>
      <c r="G69" s="327"/>
      <c r="H69" s="327"/>
      <c r="I69" s="327"/>
      <c r="J69" s="327"/>
      <c r="K69" s="202"/>
    </row>
    <row r="70" spans="2:11" s="1" customFormat="1" ht="15" customHeight="1" x14ac:dyDescent="0.2">
      <c r="B70" s="201"/>
      <c r="C70" s="206"/>
      <c r="D70" s="327" t="s">
        <v>640</v>
      </c>
      <c r="E70" s="327"/>
      <c r="F70" s="327"/>
      <c r="G70" s="327"/>
      <c r="H70" s="327"/>
      <c r="I70" s="327"/>
      <c r="J70" s="327"/>
      <c r="K70" s="202"/>
    </row>
    <row r="71" spans="2:11" s="1" customFormat="1" ht="12.75" customHeight="1" x14ac:dyDescent="0.2">
      <c r="B71" s="210"/>
      <c r="C71" s="211"/>
      <c r="D71" s="211"/>
      <c r="E71" s="211"/>
      <c r="F71" s="211"/>
      <c r="G71" s="211"/>
      <c r="H71" s="211"/>
      <c r="I71" s="211"/>
      <c r="J71" s="211"/>
      <c r="K71" s="212"/>
    </row>
    <row r="72" spans="2:11" s="1" customFormat="1" ht="18.75" customHeight="1" x14ac:dyDescent="0.2">
      <c r="B72" s="213"/>
      <c r="C72" s="213"/>
      <c r="D72" s="213"/>
      <c r="E72" s="213"/>
      <c r="F72" s="213"/>
      <c r="G72" s="213"/>
      <c r="H72" s="213"/>
      <c r="I72" s="213"/>
      <c r="J72" s="213"/>
      <c r="K72" s="214"/>
    </row>
    <row r="73" spans="2:11" s="1" customFormat="1" ht="18.75" customHeight="1" x14ac:dyDescent="0.2">
      <c r="B73" s="214"/>
      <c r="C73" s="214"/>
      <c r="D73" s="214"/>
      <c r="E73" s="214"/>
      <c r="F73" s="214"/>
      <c r="G73" s="214"/>
      <c r="H73" s="214"/>
      <c r="I73" s="214"/>
      <c r="J73" s="214"/>
      <c r="K73" s="214"/>
    </row>
    <row r="74" spans="2:11" s="1" customFormat="1" ht="7.5" customHeight="1" x14ac:dyDescent="0.2">
      <c r="B74" s="215"/>
      <c r="C74" s="216"/>
      <c r="D74" s="216"/>
      <c r="E74" s="216"/>
      <c r="F74" s="216"/>
      <c r="G74" s="216"/>
      <c r="H74" s="216"/>
      <c r="I74" s="216"/>
      <c r="J74" s="216"/>
      <c r="K74" s="217"/>
    </row>
    <row r="75" spans="2:11" s="1" customFormat="1" ht="45" customHeight="1" x14ac:dyDescent="0.2">
      <c r="B75" s="218"/>
      <c r="C75" s="322" t="s">
        <v>641</v>
      </c>
      <c r="D75" s="322"/>
      <c r="E75" s="322"/>
      <c r="F75" s="322"/>
      <c r="G75" s="322"/>
      <c r="H75" s="322"/>
      <c r="I75" s="322"/>
      <c r="J75" s="322"/>
      <c r="K75" s="219"/>
    </row>
    <row r="76" spans="2:11" s="1" customFormat="1" ht="17.25" customHeight="1" x14ac:dyDescent="0.2">
      <c r="B76" s="218"/>
      <c r="C76" s="220" t="s">
        <v>642</v>
      </c>
      <c r="D76" s="220"/>
      <c r="E76" s="220"/>
      <c r="F76" s="220" t="s">
        <v>643</v>
      </c>
      <c r="G76" s="221"/>
      <c r="H76" s="220" t="s">
        <v>52</v>
      </c>
      <c r="I76" s="220" t="s">
        <v>55</v>
      </c>
      <c r="J76" s="220" t="s">
        <v>644</v>
      </c>
      <c r="K76" s="219"/>
    </row>
    <row r="77" spans="2:11" s="1" customFormat="1" ht="17.25" customHeight="1" x14ac:dyDescent="0.2">
      <c r="B77" s="218"/>
      <c r="C77" s="222" t="s">
        <v>645</v>
      </c>
      <c r="D77" s="222"/>
      <c r="E77" s="222"/>
      <c r="F77" s="223" t="s">
        <v>646</v>
      </c>
      <c r="G77" s="224"/>
      <c r="H77" s="222"/>
      <c r="I77" s="222"/>
      <c r="J77" s="222" t="s">
        <v>647</v>
      </c>
      <c r="K77" s="219"/>
    </row>
    <row r="78" spans="2:11" s="1" customFormat="1" ht="5.25" customHeight="1" x14ac:dyDescent="0.2">
      <c r="B78" s="218"/>
      <c r="C78" s="225"/>
      <c r="D78" s="225"/>
      <c r="E78" s="225"/>
      <c r="F78" s="225"/>
      <c r="G78" s="226"/>
      <c r="H78" s="225"/>
      <c r="I78" s="225"/>
      <c r="J78" s="225"/>
      <c r="K78" s="219"/>
    </row>
    <row r="79" spans="2:11" s="1" customFormat="1" ht="15" customHeight="1" x14ac:dyDescent="0.2">
      <c r="B79" s="218"/>
      <c r="C79" s="207" t="s">
        <v>51</v>
      </c>
      <c r="D79" s="227"/>
      <c r="E79" s="227"/>
      <c r="F79" s="228" t="s">
        <v>648</v>
      </c>
      <c r="G79" s="229"/>
      <c r="H79" s="207" t="s">
        <v>649</v>
      </c>
      <c r="I79" s="207" t="s">
        <v>650</v>
      </c>
      <c r="J79" s="207">
        <v>20</v>
      </c>
      <c r="K79" s="219"/>
    </row>
    <row r="80" spans="2:11" s="1" customFormat="1" ht="15" customHeight="1" x14ac:dyDescent="0.2">
      <c r="B80" s="218"/>
      <c r="C80" s="207" t="s">
        <v>651</v>
      </c>
      <c r="D80" s="207"/>
      <c r="E80" s="207"/>
      <c r="F80" s="228" t="s">
        <v>648</v>
      </c>
      <c r="G80" s="229"/>
      <c r="H80" s="207" t="s">
        <v>652</v>
      </c>
      <c r="I80" s="207" t="s">
        <v>650</v>
      </c>
      <c r="J80" s="207">
        <v>120</v>
      </c>
      <c r="K80" s="219"/>
    </row>
    <row r="81" spans="2:11" s="1" customFormat="1" ht="15" customHeight="1" x14ac:dyDescent="0.2">
      <c r="B81" s="230"/>
      <c r="C81" s="207" t="s">
        <v>653</v>
      </c>
      <c r="D81" s="207"/>
      <c r="E81" s="207"/>
      <c r="F81" s="228" t="s">
        <v>654</v>
      </c>
      <c r="G81" s="229"/>
      <c r="H81" s="207" t="s">
        <v>655</v>
      </c>
      <c r="I81" s="207" t="s">
        <v>650</v>
      </c>
      <c r="J81" s="207">
        <v>50</v>
      </c>
      <c r="K81" s="219"/>
    </row>
    <row r="82" spans="2:11" s="1" customFormat="1" ht="15" customHeight="1" x14ac:dyDescent="0.2">
      <c r="B82" s="230"/>
      <c r="C82" s="207" t="s">
        <v>656</v>
      </c>
      <c r="D82" s="207"/>
      <c r="E82" s="207"/>
      <c r="F82" s="228" t="s">
        <v>648</v>
      </c>
      <c r="G82" s="229"/>
      <c r="H82" s="207" t="s">
        <v>657</v>
      </c>
      <c r="I82" s="207" t="s">
        <v>658</v>
      </c>
      <c r="J82" s="207"/>
      <c r="K82" s="219"/>
    </row>
    <row r="83" spans="2:11" s="1" customFormat="1" ht="15" customHeight="1" x14ac:dyDescent="0.2">
      <c r="B83" s="230"/>
      <c r="C83" s="231" t="s">
        <v>659</v>
      </c>
      <c r="D83" s="231"/>
      <c r="E83" s="231"/>
      <c r="F83" s="232" t="s">
        <v>654</v>
      </c>
      <c r="G83" s="231"/>
      <c r="H83" s="231" t="s">
        <v>660</v>
      </c>
      <c r="I83" s="231" t="s">
        <v>650</v>
      </c>
      <c r="J83" s="231">
        <v>15</v>
      </c>
      <c r="K83" s="219"/>
    </row>
    <row r="84" spans="2:11" s="1" customFormat="1" ht="15" customHeight="1" x14ac:dyDescent="0.2">
      <c r="B84" s="230"/>
      <c r="C84" s="231" t="s">
        <v>661</v>
      </c>
      <c r="D84" s="231"/>
      <c r="E84" s="231"/>
      <c r="F84" s="232" t="s">
        <v>654</v>
      </c>
      <c r="G84" s="231"/>
      <c r="H84" s="231" t="s">
        <v>662</v>
      </c>
      <c r="I84" s="231" t="s">
        <v>650</v>
      </c>
      <c r="J84" s="231">
        <v>15</v>
      </c>
      <c r="K84" s="219"/>
    </row>
    <row r="85" spans="2:11" s="1" customFormat="1" ht="15" customHeight="1" x14ac:dyDescent="0.2">
      <c r="B85" s="230"/>
      <c r="C85" s="231" t="s">
        <v>663</v>
      </c>
      <c r="D85" s="231"/>
      <c r="E85" s="231"/>
      <c r="F85" s="232" t="s">
        <v>654</v>
      </c>
      <c r="G85" s="231"/>
      <c r="H85" s="231" t="s">
        <v>664</v>
      </c>
      <c r="I85" s="231" t="s">
        <v>650</v>
      </c>
      <c r="J85" s="231">
        <v>20</v>
      </c>
      <c r="K85" s="219"/>
    </row>
    <row r="86" spans="2:11" s="1" customFormat="1" ht="15" customHeight="1" x14ac:dyDescent="0.2">
      <c r="B86" s="230"/>
      <c r="C86" s="231" t="s">
        <v>665</v>
      </c>
      <c r="D86" s="231"/>
      <c r="E86" s="231"/>
      <c r="F86" s="232" t="s">
        <v>654</v>
      </c>
      <c r="G86" s="231"/>
      <c r="H86" s="231" t="s">
        <v>666</v>
      </c>
      <c r="I86" s="231" t="s">
        <v>650</v>
      </c>
      <c r="J86" s="231">
        <v>20</v>
      </c>
      <c r="K86" s="219"/>
    </row>
    <row r="87" spans="2:11" s="1" customFormat="1" ht="15" customHeight="1" x14ac:dyDescent="0.2">
      <c r="B87" s="230"/>
      <c r="C87" s="207" t="s">
        <v>667</v>
      </c>
      <c r="D87" s="207"/>
      <c r="E87" s="207"/>
      <c r="F87" s="228" t="s">
        <v>654</v>
      </c>
      <c r="G87" s="229"/>
      <c r="H87" s="207" t="s">
        <v>668</v>
      </c>
      <c r="I87" s="207" t="s">
        <v>650</v>
      </c>
      <c r="J87" s="207">
        <v>50</v>
      </c>
      <c r="K87" s="219"/>
    </row>
    <row r="88" spans="2:11" s="1" customFormat="1" ht="15" customHeight="1" x14ac:dyDescent="0.2">
      <c r="B88" s="230"/>
      <c r="C88" s="207" t="s">
        <v>669</v>
      </c>
      <c r="D88" s="207"/>
      <c r="E88" s="207"/>
      <c r="F88" s="228" t="s">
        <v>654</v>
      </c>
      <c r="G88" s="229"/>
      <c r="H88" s="207" t="s">
        <v>670</v>
      </c>
      <c r="I88" s="207" t="s">
        <v>650</v>
      </c>
      <c r="J88" s="207">
        <v>20</v>
      </c>
      <c r="K88" s="219"/>
    </row>
    <row r="89" spans="2:11" s="1" customFormat="1" ht="15" customHeight="1" x14ac:dyDescent="0.2">
      <c r="B89" s="230"/>
      <c r="C89" s="207" t="s">
        <v>671</v>
      </c>
      <c r="D89" s="207"/>
      <c r="E89" s="207"/>
      <c r="F89" s="228" t="s">
        <v>654</v>
      </c>
      <c r="G89" s="229"/>
      <c r="H89" s="207" t="s">
        <v>672</v>
      </c>
      <c r="I89" s="207" t="s">
        <v>650</v>
      </c>
      <c r="J89" s="207">
        <v>20</v>
      </c>
      <c r="K89" s="219"/>
    </row>
    <row r="90" spans="2:11" s="1" customFormat="1" ht="15" customHeight="1" x14ac:dyDescent="0.2">
      <c r="B90" s="230"/>
      <c r="C90" s="207" t="s">
        <v>673</v>
      </c>
      <c r="D90" s="207"/>
      <c r="E90" s="207"/>
      <c r="F90" s="228" t="s">
        <v>654</v>
      </c>
      <c r="G90" s="229"/>
      <c r="H90" s="207" t="s">
        <v>674</v>
      </c>
      <c r="I90" s="207" t="s">
        <v>650</v>
      </c>
      <c r="J90" s="207">
        <v>50</v>
      </c>
      <c r="K90" s="219"/>
    </row>
    <row r="91" spans="2:11" s="1" customFormat="1" ht="15" customHeight="1" x14ac:dyDescent="0.2">
      <c r="B91" s="230"/>
      <c r="C91" s="207" t="s">
        <v>675</v>
      </c>
      <c r="D91" s="207"/>
      <c r="E91" s="207"/>
      <c r="F91" s="228" t="s">
        <v>654</v>
      </c>
      <c r="G91" s="229"/>
      <c r="H91" s="207" t="s">
        <v>675</v>
      </c>
      <c r="I91" s="207" t="s">
        <v>650</v>
      </c>
      <c r="J91" s="207">
        <v>50</v>
      </c>
      <c r="K91" s="219"/>
    </row>
    <row r="92" spans="2:11" s="1" customFormat="1" ht="15" customHeight="1" x14ac:dyDescent="0.2">
      <c r="B92" s="230"/>
      <c r="C92" s="207" t="s">
        <v>676</v>
      </c>
      <c r="D92" s="207"/>
      <c r="E92" s="207"/>
      <c r="F92" s="228" t="s">
        <v>654</v>
      </c>
      <c r="G92" s="229"/>
      <c r="H92" s="207" t="s">
        <v>677</v>
      </c>
      <c r="I92" s="207" t="s">
        <v>650</v>
      </c>
      <c r="J92" s="207">
        <v>255</v>
      </c>
      <c r="K92" s="219"/>
    </row>
    <row r="93" spans="2:11" s="1" customFormat="1" ht="15" customHeight="1" x14ac:dyDescent="0.2">
      <c r="B93" s="230"/>
      <c r="C93" s="207" t="s">
        <v>678</v>
      </c>
      <c r="D93" s="207"/>
      <c r="E93" s="207"/>
      <c r="F93" s="228" t="s">
        <v>648</v>
      </c>
      <c r="G93" s="229"/>
      <c r="H93" s="207" t="s">
        <v>679</v>
      </c>
      <c r="I93" s="207" t="s">
        <v>680</v>
      </c>
      <c r="J93" s="207"/>
      <c r="K93" s="219"/>
    </row>
    <row r="94" spans="2:11" s="1" customFormat="1" ht="15" customHeight="1" x14ac:dyDescent="0.2">
      <c r="B94" s="230"/>
      <c r="C94" s="207" t="s">
        <v>681</v>
      </c>
      <c r="D94" s="207"/>
      <c r="E94" s="207"/>
      <c r="F94" s="228" t="s">
        <v>648</v>
      </c>
      <c r="G94" s="229"/>
      <c r="H94" s="207" t="s">
        <v>682</v>
      </c>
      <c r="I94" s="207" t="s">
        <v>683</v>
      </c>
      <c r="J94" s="207"/>
      <c r="K94" s="219"/>
    </row>
    <row r="95" spans="2:11" s="1" customFormat="1" ht="15" customHeight="1" x14ac:dyDescent="0.2">
      <c r="B95" s="230"/>
      <c r="C95" s="207" t="s">
        <v>684</v>
      </c>
      <c r="D95" s="207"/>
      <c r="E95" s="207"/>
      <c r="F95" s="228" t="s">
        <v>648</v>
      </c>
      <c r="G95" s="229"/>
      <c r="H95" s="207" t="s">
        <v>684</v>
      </c>
      <c r="I95" s="207" t="s">
        <v>683</v>
      </c>
      <c r="J95" s="207"/>
      <c r="K95" s="219"/>
    </row>
    <row r="96" spans="2:11" s="1" customFormat="1" ht="15" customHeight="1" x14ac:dyDescent="0.2">
      <c r="B96" s="230"/>
      <c r="C96" s="207" t="s">
        <v>36</v>
      </c>
      <c r="D96" s="207"/>
      <c r="E96" s="207"/>
      <c r="F96" s="228" t="s">
        <v>648</v>
      </c>
      <c r="G96" s="229"/>
      <c r="H96" s="207" t="s">
        <v>685</v>
      </c>
      <c r="I96" s="207" t="s">
        <v>683</v>
      </c>
      <c r="J96" s="207"/>
      <c r="K96" s="219"/>
    </row>
    <row r="97" spans="2:11" s="1" customFormat="1" ht="15" customHeight="1" x14ac:dyDescent="0.2">
      <c r="B97" s="230"/>
      <c r="C97" s="207" t="s">
        <v>46</v>
      </c>
      <c r="D97" s="207"/>
      <c r="E97" s="207"/>
      <c r="F97" s="228" t="s">
        <v>648</v>
      </c>
      <c r="G97" s="229"/>
      <c r="H97" s="207" t="s">
        <v>686</v>
      </c>
      <c r="I97" s="207" t="s">
        <v>683</v>
      </c>
      <c r="J97" s="207"/>
      <c r="K97" s="219"/>
    </row>
    <row r="98" spans="2:11" s="1" customFormat="1" ht="15" customHeight="1" x14ac:dyDescent="0.2">
      <c r="B98" s="233"/>
      <c r="C98" s="234"/>
      <c r="D98" s="234"/>
      <c r="E98" s="234"/>
      <c r="F98" s="234"/>
      <c r="G98" s="234"/>
      <c r="H98" s="234"/>
      <c r="I98" s="234"/>
      <c r="J98" s="234"/>
      <c r="K98" s="235"/>
    </row>
    <row r="99" spans="2:11" s="1" customFormat="1" ht="18.75" customHeight="1" x14ac:dyDescent="0.2">
      <c r="B99" s="236"/>
      <c r="C99" s="237"/>
      <c r="D99" s="237"/>
      <c r="E99" s="237"/>
      <c r="F99" s="237"/>
      <c r="G99" s="237"/>
      <c r="H99" s="237"/>
      <c r="I99" s="237"/>
      <c r="J99" s="237"/>
      <c r="K99" s="236"/>
    </row>
    <row r="100" spans="2:11" s="1" customFormat="1" ht="18.75" customHeight="1" x14ac:dyDescent="0.2">
      <c r="B100" s="214"/>
      <c r="C100" s="214"/>
      <c r="D100" s="214"/>
      <c r="E100" s="214"/>
      <c r="F100" s="214"/>
      <c r="G100" s="214"/>
      <c r="H100" s="214"/>
      <c r="I100" s="214"/>
      <c r="J100" s="214"/>
      <c r="K100" s="214"/>
    </row>
    <row r="101" spans="2:11" s="1" customFormat="1" ht="7.5" customHeight="1" x14ac:dyDescent="0.2">
      <c r="B101" s="215"/>
      <c r="C101" s="216"/>
      <c r="D101" s="216"/>
      <c r="E101" s="216"/>
      <c r="F101" s="216"/>
      <c r="G101" s="216"/>
      <c r="H101" s="216"/>
      <c r="I101" s="216"/>
      <c r="J101" s="216"/>
      <c r="K101" s="217"/>
    </row>
    <row r="102" spans="2:11" s="1" customFormat="1" ht="45" customHeight="1" x14ac:dyDescent="0.2">
      <c r="B102" s="218"/>
      <c r="C102" s="322" t="s">
        <v>687</v>
      </c>
      <c r="D102" s="322"/>
      <c r="E102" s="322"/>
      <c r="F102" s="322"/>
      <c r="G102" s="322"/>
      <c r="H102" s="322"/>
      <c r="I102" s="322"/>
      <c r="J102" s="322"/>
      <c r="K102" s="219"/>
    </row>
    <row r="103" spans="2:11" s="1" customFormat="1" ht="17.25" customHeight="1" x14ac:dyDescent="0.2">
      <c r="B103" s="218"/>
      <c r="C103" s="220" t="s">
        <v>642</v>
      </c>
      <c r="D103" s="220"/>
      <c r="E103" s="220"/>
      <c r="F103" s="220" t="s">
        <v>643</v>
      </c>
      <c r="G103" s="221"/>
      <c r="H103" s="220" t="s">
        <v>52</v>
      </c>
      <c r="I103" s="220" t="s">
        <v>55</v>
      </c>
      <c r="J103" s="220" t="s">
        <v>644</v>
      </c>
      <c r="K103" s="219"/>
    </row>
    <row r="104" spans="2:11" s="1" customFormat="1" ht="17.25" customHeight="1" x14ac:dyDescent="0.2">
      <c r="B104" s="218"/>
      <c r="C104" s="222" t="s">
        <v>645</v>
      </c>
      <c r="D104" s="222"/>
      <c r="E104" s="222"/>
      <c r="F104" s="223" t="s">
        <v>646</v>
      </c>
      <c r="G104" s="224"/>
      <c r="H104" s="222"/>
      <c r="I104" s="222"/>
      <c r="J104" s="222" t="s">
        <v>647</v>
      </c>
      <c r="K104" s="219"/>
    </row>
    <row r="105" spans="2:11" s="1" customFormat="1" ht="5.25" customHeight="1" x14ac:dyDescent="0.2">
      <c r="B105" s="218"/>
      <c r="C105" s="220"/>
      <c r="D105" s="220"/>
      <c r="E105" s="220"/>
      <c r="F105" s="220"/>
      <c r="G105" s="238"/>
      <c r="H105" s="220"/>
      <c r="I105" s="220"/>
      <c r="J105" s="220"/>
      <c r="K105" s="219"/>
    </row>
    <row r="106" spans="2:11" s="1" customFormat="1" ht="15" customHeight="1" x14ac:dyDescent="0.2">
      <c r="B106" s="218"/>
      <c r="C106" s="207" t="s">
        <v>51</v>
      </c>
      <c r="D106" s="227"/>
      <c r="E106" s="227"/>
      <c r="F106" s="228" t="s">
        <v>648</v>
      </c>
      <c r="G106" s="207"/>
      <c r="H106" s="207" t="s">
        <v>688</v>
      </c>
      <c r="I106" s="207" t="s">
        <v>650</v>
      </c>
      <c r="J106" s="207">
        <v>20</v>
      </c>
      <c r="K106" s="219"/>
    </row>
    <row r="107" spans="2:11" s="1" customFormat="1" ht="15" customHeight="1" x14ac:dyDescent="0.2">
      <c r="B107" s="218"/>
      <c r="C107" s="207" t="s">
        <v>651</v>
      </c>
      <c r="D107" s="207"/>
      <c r="E107" s="207"/>
      <c r="F107" s="228" t="s">
        <v>648</v>
      </c>
      <c r="G107" s="207"/>
      <c r="H107" s="207" t="s">
        <v>688</v>
      </c>
      <c r="I107" s="207" t="s">
        <v>650</v>
      </c>
      <c r="J107" s="207">
        <v>120</v>
      </c>
      <c r="K107" s="219"/>
    </row>
    <row r="108" spans="2:11" s="1" customFormat="1" ht="15" customHeight="1" x14ac:dyDescent="0.2">
      <c r="B108" s="230"/>
      <c r="C108" s="207" t="s">
        <v>653</v>
      </c>
      <c r="D108" s="207"/>
      <c r="E108" s="207"/>
      <c r="F108" s="228" t="s">
        <v>654</v>
      </c>
      <c r="G108" s="207"/>
      <c r="H108" s="207" t="s">
        <v>688</v>
      </c>
      <c r="I108" s="207" t="s">
        <v>650</v>
      </c>
      <c r="J108" s="207">
        <v>50</v>
      </c>
      <c r="K108" s="219"/>
    </row>
    <row r="109" spans="2:11" s="1" customFormat="1" ht="15" customHeight="1" x14ac:dyDescent="0.2">
      <c r="B109" s="230"/>
      <c r="C109" s="207" t="s">
        <v>656</v>
      </c>
      <c r="D109" s="207"/>
      <c r="E109" s="207"/>
      <c r="F109" s="228" t="s">
        <v>648</v>
      </c>
      <c r="G109" s="207"/>
      <c r="H109" s="207" t="s">
        <v>688</v>
      </c>
      <c r="I109" s="207" t="s">
        <v>658</v>
      </c>
      <c r="J109" s="207"/>
      <c r="K109" s="219"/>
    </row>
    <row r="110" spans="2:11" s="1" customFormat="1" ht="15" customHeight="1" x14ac:dyDescent="0.2">
      <c r="B110" s="230"/>
      <c r="C110" s="207" t="s">
        <v>667</v>
      </c>
      <c r="D110" s="207"/>
      <c r="E110" s="207"/>
      <c r="F110" s="228" t="s">
        <v>654</v>
      </c>
      <c r="G110" s="207"/>
      <c r="H110" s="207" t="s">
        <v>688</v>
      </c>
      <c r="I110" s="207" t="s">
        <v>650</v>
      </c>
      <c r="J110" s="207">
        <v>50</v>
      </c>
      <c r="K110" s="219"/>
    </row>
    <row r="111" spans="2:11" s="1" customFormat="1" ht="15" customHeight="1" x14ac:dyDescent="0.2">
      <c r="B111" s="230"/>
      <c r="C111" s="207" t="s">
        <v>675</v>
      </c>
      <c r="D111" s="207"/>
      <c r="E111" s="207"/>
      <c r="F111" s="228" t="s">
        <v>654</v>
      </c>
      <c r="G111" s="207"/>
      <c r="H111" s="207" t="s">
        <v>688</v>
      </c>
      <c r="I111" s="207" t="s">
        <v>650</v>
      </c>
      <c r="J111" s="207">
        <v>50</v>
      </c>
      <c r="K111" s="219"/>
    </row>
    <row r="112" spans="2:11" s="1" customFormat="1" ht="15" customHeight="1" x14ac:dyDescent="0.2">
      <c r="B112" s="230"/>
      <c r="C112" s="207" t="s">
        <v>673</v>
      </c>
      <c r="D112" s="207"/>
      <c r="E112" s="207"/>
      <c r="F112" s="228" t="s">
        <v>654</v>
      </c>
      <c r="G112" s="207"/>
      <c r="H112" s="207" t="s">
        <v>688</v>
      </c>
      <c r="I112" s="207" t="s">
        <v>650</v>
      </c>
      <c r="J112" s="207">
        <v>50</v>
      </c>
      <c r="K112" s="219"/>
    </row>
    <row r="113" spans="2:11" s="1" customFormat="1" ht="15" customHeight="1" x14ac:dyDescent="0.2">
      <c r="B113" s="230"/>
      <c r="C113" s="207" t="s">
        <v>51</v>
      </c>
      <c r="D113" s="207"/>
      <c r="E113" s="207"/>
      <c r="F113" s="228" t="s">
        <v>648</v>
      </c>
      <c r="G113" s="207"/>
      <c r="H113" s="207" t="s">
        <v>689</v>
      </c>
      <c r="I113" s="207" t="s">
        <v>650</v>
      </c>
      <c r="J113" s="207">
        <v>20</v>
      </c>
      <c r="K113" s="219"/>
    </row>
    <row r="114" spans="2:11" s="1" customFormat="1" ht="15" customHeight="1" x14ac:dyDescent="0.2">
      <c r="B114" s="230"/>
      <c r="C114" s="207" t="s">
        <v>690</v>
      </c>
      <c r="D114" s="207"/>
      <c r="E114" s="207"/>
      <c r="F114" s="228" t="s">
        <v>648</v>
      </c>
      <c r="G114" s="207"/>
      <c r="H114" s="207" t="s">
        <v>691</v>
      </c>
      <c r="I114" s="207" t="s">
        <v>650</v>
      </c>
      <c r="J114" s="207">
        <v>120</v>
      </c>
      <c r="K114" s="219"/>
    </row>
    <row r="115" spans="2:11" s="1" customFormat="1" ht="15" customHeight="1" x14ac:dyDescent="0.2">
      <c r="B115" s="230"/>
      <c r="C115" s="207" t="s">
        <v>36</v>
      </c>
      <c r="D115" s="207"/>
      <c r="E115" s="207"/>
      <c r="F115" s="228" t="s">
        <v>648</v>
      </c>
      <c r="G115" s="207"/>
      <c r="H115" s="207" t="s">
        <v>692</v>
      </c>
      <c r="I115" s="207" t="s">
        <v>683</v>
      </c>
      <c r="J115" s="207"/>
      <c r="K115" s="219"/>
    </row>
    <row r="116" spans="2:11" s="1" customFormat="1" ht="15" customHeight="1" x14ac:dyDescent="0.2">
      <c r="B116" s="230"/>
      <c r="C116" s="207" t="s">
        <v>46</v>
      </c>
      <c r="D116" s="207"/>
      <c r="E116" s="207"/>
      <c r="F116" s="228" t="s">
        <v>648</v>
      </c>
      <c r="G116" s="207"/>
      <c r="H116" s="207" t="s">
        <v>693</v>
      </c>
      <c r="I116" s="207" t="s">
        <v>683</v>
      </c>
      <c r="J116" s="207"/>
      <c r="K116" s="219"/>
    </row>
    <row r="117" spans="2:11" s="1" customFormat="1" ht="15" customHeight="1" x14ac:dyDescent="0.2">
      <c r="B117" s="230"/>
      <c r="C117" s="207" t="s">
        <v>55</v>
      </c>
      <c r="D117" s="207"/>
      <c r="E117" s="207"/>
      <c r="F117" s="228" t="s">
        <v>648</v>
      </c>
      <c r="G117" s="207"/>
      <c r="H117" s="207" t="s">
        <v>694</v>
      </c>
      <c r="I117" s="207" t="s">
        <v>695</v>
      </c>
      <c r="J117" s="207"/>
      <c r="K117" s="219"/>
    </row>
    <row r="118" spans="2:11" s="1" customFormat="1" ht="15" customHeight="1" x14ac:dyDescent="0.2">
      <c r="B118" s="233"/>
      <c r="C118" s="239"/>
      <c r="D118" s="239"/>
      <c r="E118" s="239"/>
      <c r="F118" s="239"/>
      <c r="G118" s="239"/>
      <c r="H118" s="239"/>
      <c r="I118" s="239"/>
      <c r="J118" s="239"/>
      <c r="K118" s="235"/>
    </row>
    <row r="119" spans="2:11" s="1" customFormat="1" ht="18.75" customHeight="1" x14ac:dyDescent="0.2">
      <c r="B119" s="240"/>
      <c r="C119" s="241"/>
      <c r="D119" s="241"/>
      <c r="E119" s="241"/>
      <c r="F119" s="242"/>
      <c r="G119" s="241"/>
      <c r="H119" s="241"/>
      <c r="I119" s="241"/>
      <c r="J119" s="241"/>
      <c r="K119" s="240"/>
    </row>
    <row r="120" spans="2:11" s="1" customFormat="1" ht="18.75" customHeight="1" x14ac:dyDescent="0.2">
      <c r="B120" s="214"/>
      <c r="C120" s="214"/>
      <c r="D120" s="214"/>
      <c r="E120" s="214"/>
      <c r="F120" s="214"/>
      <c r="G120" s="214"/>
      <c r="H120" s="214"/>
      <c r="I120" s="214"/>
      <c r="J120" s="214"/>
      <c r="K120" s="214"/>
    </row>
    <row r="121" spans="2:11" s="1" customFormat="1" ht="7.5" customHeight="1" x14ac:dyDescent="0.2">
      <c r="B121" s="243"/>
      <c r="C121" s="244"/>
      <c r="D121" s="244"/>
      <c r="E121" s="244"/>
      <c r="F121" s="244"/>
      <c r="G121" s="244"/>
      <c r="H121" s="244"/>
      <c r="I121" s="244"/>
      <c r="J121" s="244"/>
      <c r="K121" s="245"/>
    </row>
    <row r="122" spans="2:11" s="1" customFormat="1" ht="45" customHeight="1" x14ac:dyDescent="0.2">
      <c r="B122" s="246"/>
      <c r="C122" s="323" t="s">
        <v>696</v>
      </c>
      <c r="D122" s="323"/>
      <c r="E122" s="323"/>
      <c r="F122" s="323"/>
      <c r="G122" s="323"/>
      <c r="H122" s="323"/>
      <c r="I122" s="323"/>
      <c r="J122" s="323"/>
      <c r="K122" s="247"/>
    </row>
    <row r="123" spans="2:11" s="1" customFormat="1" ht="17.25" customHeight="1" x14ac:dyDescent="0.2">
      <c r="B123" s="248"/>
      <c r="C123" s="220" t="s">
        <v>642</v>
      </c>
      <c r="D123" s="220"/>
      <c r="E123" s="220"/>
      <c r="F123" s="220" t="s">
        <v>643</v>
      </c>
      <c r="G123" s="221"/>
      <c r="H123" s="220" t="s">
        <v>52</v>
      </c>
      <c r="I123" s="220" t="s">
        <v>55</v>
      </c>
      <c r="J123" s="220" t="s">
        <v>644</v>
      </c>
      <c r="K123" s="249"/>
    </row>
    <row r="124" spans="2:11" s="1" customFormat="1" ht="17.25" customHeight="1" x14ac:dyDescent="0.2">
      <c r="B124" s="248"/>
      <c r="C124" s="222" t="s">
        <v>645</v>
      </c>
      <c r="D124" s="222"/>
      <c r="E124" s="222"/>
      <c r="F124" s="223" t="s">
        <v>646</v>
      </c>
      <c r="G124" s="224"/>
      <c r="H124" s="222"/>
      <c r="I124" s="222"/>
      <c r="J124" s="222" t="s">
        <v>647</v>
      </c>
      <c r="K124" s="249"/>
    </row>
    <row r="125" spans="2:11" s="1" customFormat="1" ht="5.25" customHeight="1" x14ac:dyDescent="0.2">
      <c r="B125" s="250"/>
      <c r="C125" s="225"/>
      <c r="D125" s="225"/>
      <c r="E125" s="225"/>
      <c r="F125" s="225"/>
      <c r="G125" s="251"/>
      <c r="H125" s="225"/>
      <c r="I125" s="225"/>
      <c r="J125" s="225"/>
      <c r="K125" s="252"/>
    </row>
    <row r="126" spans="2:11" s="1" customFormat="1" ht="15" customHeight="1" x14ac:dyDescent="0.2">
      <c r="B126" s="250"/>
      <c r="C126" s="207" t="s">
        <v>651</v>
      </c>
      <c r="D126" s="227"/>
      <c r="E126" s="227"/>
      <c r="F126" s="228" t="s">
        <v>648</v>
      </c>
      <c r="G126" s="207"/>
      <c r="H126" s="207" t="s">
        <v>688</v>
      </c>
      <c r="I126" s="207" t="s">
        <v>650</v>
      </c>
      <c r="J126" s="207">
        <v>120</v>
      </c>
      <c r="K126" s="253"/>
    </row>
    <row r="127" spans="2:11" s="1" customFormat="1" ht="15" customHeight="1" x14ac:dyDescent="0.2">
      <c r="B127" s="250"/>
      <c r="C127" s="207" t="s">
        <v>697</v>
      </c>
      <c r="D127" s="207"/>
      <c r="E127" s="207"/>
      <c r="F127" s="228" t="s">
        <v>648</v>
      </c>
      <c r="G127" s="207"/>
      <c r="H127" s="207" t="s">
        <v>698</v>
      </c>
      <c r="I127" s="207" t="s">
        <v>650</v>
      </c>
      <c r="J127" s="207" t="s">
        <v>699</v>
      </c>
      <c r="K127" s="253"/>
    </row>
    <row r="128" spans="2:11" s="1" customFormat="1" ht="15" customHeight="1" x14ac:dyDescent="0.2">
      <c r="B128" s="250"/>
      <c r="C128" s="207" t="s">
        <v>83</v>
      </c>
      <c r="D128" s="207"/>
      <c r="E128" s="207"/>
      <c r="F128" s="228" t="s">
        <v>648</v>
      </c>
      <c r="G128" s="207"/>
      <c r="H128" s="207" t="s">
        <v>700</v>
      </c>
      <c r="I128" s="207" t="s">
        <v>650</v>
      </c>
      <c r="J128" s="207" t="s">
        <v>699</v>
      </c>
      <c r="K128" s="253"/>
    </row>
    <row r="129" spans="2:11" s="1" customFormat="1" ht="15" customHeight="1" x14ac:dyDescent="0.2">
      <c r="B129" s="250"/>
      <c r="C129" s="207" t="s">
        <v>659</v>
      </c>
      <c r="D129" s="207"/>
      <c r="E129" s="207"/>
      <c r="F129" s="228" t="s">
        <v>654</v>
      </c>
      <c r="G129" s="207"/>
      <c r="H129" s="207" t="s">
        <v>660</v>
      </c>
      <c r="I129" s="207" t="s">
        <v>650</v>
      </c>
      <c r="J129" s="207">
        <v>15</v>
      </c>
      <c r="K129" s="253"/>
    </row>
    <row r="130" spans="2:11" s="1" customFormat="1" ht="15" customHeight="1" x14ac:dyDescent="0.2">
      <c r="B130" s="250"/>
      <c r="C130" s="231" t="s">
        <v>661</v>
      </c>
      <c r="D130" s="231"/>
      <c r="E130" s="231"/>
      <c r="F130" s="232" t="s">
        <v>654</v>
      </c>
      <c r="G130" s="231"/>
      <c r="H130" s="231" t="s">
        <v>662</v>
      </c>
      <c r="I130" s="231" t="s">
        <v>650</v>
      </c>
      <c r="J130" s="231">
        <v>15</v>
      </c>
      <c r="K130" s="253"/>
    </row>
    <row r="131" spans="2:11" s="1" customFormat="1" ht="15" customHeight="1" x14ac:dyDescent="0.2">
      <c r="B131" s="250"/>
      <c r="C131" s="231" t="s">
        <v>663</v>
      </c>
      <c r="D131" s="231"/>
      <c r="E131" s="231"/>
      <c r="F131" s="232" t="s">
        <v>654</v>
      </c>
      <c r="G131" s="231"/>
      <c r="H131" s="231" t="s">
        <v>664</v>
      </c>
      <c r="I131" s="231" t="s">
        <v>650</v>
      </c>
      <c r="J131" s="231">
        <v>20</v>
      </c>
      <c r="K131" s="253"/>
    </row>
    <row r="132" spans="2:11" s="1" customFormat="1" ht="15" customHeight="1" x14ac:dyDescent="0.2">
      <c r="B132" s="250"/>
      <c r="C132" s="231" t="s">
        <v>665</v>
      </c>
      <c r="D132" s="231"/>
      <c r="E132" s="231"/>
      <c r="F132" s="232" t="s">
        <v>654</v>
      </c>
      <c r="G132" s="231"/>
      <c r="H132" s="231" t="s">
        <v>666</v>
      </c>
      <c r="I132" s="231" t="s">
        <v>650</v>
      </c>
      <c r="J132" s="231">
        <v>20</v>
      </c>
      <c r="K132" s="253"/>
    </row>
    <row r="133" spans="2:11" s="1" customFormat="1" ht="15" customHeight="1" x14ac:dyDescent="0.2">
      <c r="B133" s="250"/>
      <c r="C133" s="207" t="s">
        <v>653</v>
      </c>
      <c r="D133" s="207"/>
      <c r="E133" s="207"/>
      <c r="F133" s="228" t="s">
        <v>654</v>
      </c>
      <c r="G133" s="207"/>
      <c r="H133" s="207" t="s">
        <v>688</v>
      </c>
      <c r="I133" s="207" t="s">
        <v>650</v>
      </c>
      <c r="J133" s="207">
        <v>50</v>
      </c>
      <c r="K133" s="253"/>
    </row>
    <row r="134" spans="2:11" s="1" customFormat="1" ht="15" customHeight="1" x14ac:dyDescent="0.2">
      <c r="B134" s="250"/>
      <c r="C134" s="207" t="s">
        <v>667</v>
      </c>
      <c r="D134" s="207"/>
      <c r="E134" s="207"/>
      <c r="F134" s="228" t="s">
        <v>654</v>
      </c>
      <c r="G134" s="207"/>
      <c r="H134" s="207" t="s">
        <v>688</v>
      </c>
      <c r="I134" s="207" t="s">
        <v>650</v>
      </c>
      <c r="J134" s="207">
        <v>50</v>
      </c>
      <c r="K134" s="253"/>
    </row>
    <row r="135" spans="2:11" s="1" customFormat="1" ht="15" customHeight="1" x14ac:dyDescent="0.2">
      <c r="B135" s="250"/>
      <c r="C135" s="207" t="s">
        <v>673</v>
      </c>
      <c r="D135" s="207"/>
      <c r="E135" s="207"/>
      <c r="F135" s="228" t="s">
        <v>654</v>
      </c>
      <c r="G135" s="207"/>
      <c r="H135" s="207" t="s">
        <v>688</v>
      </c>
      <c r="I135" s="207" t="s">
        <v>650</v>
      </c>
      <c r="J135" s="207">
        <v>50</v>
      </c>
      <c r="K135" s="253"/>
    </row>
    <row r="136" spans="2:11" s="1" customFormat="1" ht="15" customHeight="1" x14ac:dyDescent="0.2">
      <c r="B136" s="250"/>
      <c r="C136" s="207" t="s">
        <v>675</v>
      </c>
      <c r="D136" s="207"/>
      <c r="E136" s="207"/>
      <c r="F136" s="228" t="s">
        <v>654</v>
      </c>
      <c r="G136" s="207"/>
      <c r="H136" s="207" t="s">
        <v>688</v>
      </c>
      <c r="I136" s="207" t="s">
        <v>650</v>
      </c>
      <c r="J136" s="207">
        <v>50</v>
      </c>
      <c r="K136" s="253"/>
    </row>
    <row r="137" spans="2:11" s="1" customFormat="1" ht="15" customHeight="1" x14ac:dyDescent="0.2">
      <c r="B137" s="250"/>
      <c r="C137" s="207" t="s">
        <v>676</v>
      </c>
      <c r="D137" s="207"/>
      <c r="E137" s="207"/>
      <c r="F137" s="228" t="s">
        <v>654</v>
      </c>
      <c r="G137" s="207"/>
      <c r="H137" s="207" t="s">
        <v>701</v>
      </c>
      <c r="I137" s="207" t="s">
        <v>650</v>
      </c>
      <c r="J137" s="207">
        <v>255</v>
      </c>
      <c r="K137" s="253"/>
    </row>
    <row r="138" spans="2:11" s="1" customFormat="1" ht="15" customHeight="1" x14ac:dyDescent="0.2">
      <c r="B138" s="250"/>
      <c r="C138" s="207" t="s">
        <v>678</v>
      </c>
      <c r="D138" s="207"/>
      <c r="E138" s="207"/>
      <c r="F138" s="228" t="s">
        <v>648</v>
      </c>
      <c r="G138" s="207"/>
      <c r="H138" s="207" t="s">
        <v>702</v>
      </c>
      <c r="I138" s="207" t="s">
        <v>680</v>
      </c>
      <c r="J138" s="207"/>
      <c r="K138" s="253"/>
    </row>
    <row r="139" spans="2:11" s="1" customFormat="1" ht="15" customHeight="1" x14ac:dyDescent="0.2">
      <c r="B139" s="250"/>
      <c r="C139" s="207" t="s">
        <v>681</v>
      </c>
      <c r="D139" s="207"/>
      <c r="E139" s="207"/>
      <c r="F139" s="228" t="s">
        <v>648</v>
      </c>
      <c r="G139" s="207"/>
      <c r="H139" s="207" t="s">
        <v>703</v>
      </c>
      <c r="I139" s="207" t="s">
        <v>683</v>
      </c>
      <c r="J139" s="207"/>
      <c r="K139" s="253"/>
    </row>
    <row r="140" spans="2:11" s="1" customFormat="1" ht="15" customHeight="1" x14ac:dyDescent="0.2">
      <c r="B140" s="250"/>
      <c r="C140" s="207" t="s">
        <v>684</v>
      </c>
      <c r="D140" s="207"/>
      <c r="E140" s="207"/>
      <c r="F140" s="228" t="s">
        <v>648</v>
      </c>
      <c r="G140" s="207"/>
      <c r="H140" s="207" t="s">
        <v>684</v>
      </c>
      <c r="I140" s="207" t="s">
        <v>683</v>
      </c>
      <c r="J140" s="207"/>
      <c r="K140" s="253"/>
    </row>
    <row r="141" spans="2:11" s="1" customFormat="1" ht="15" customHeight="1" x14ac:dyDescent="0.2">
      <c r="B141" s="250"/>
      <c r="C141" s="207" t="s">
        <v>36</v>
      </c>
      <c r="D141" s="207"/>
      <c r="E141" s="207"/>
      <c r="F141" s="228" t="s">
        <v>648</v>
      </c>
      <c r="G141" s="207"/>
      <c r="H141" s="207" t="s">
        <v>704</v>
      </c>
      <c r="I141" s="207" t="s">
        <v>683</v>
      </c>
      <c r="J141" s="207"/>
      <c r="K141" s="253"/>
    </row>
    <row r="142" spans="2:11" s="1" customFormat="1" ht="15" customHeight="1" x14ac:dyDescent="0.2">
      <c r="B142" s="250"/>
      <c r="C142" s="207" t="s">
        <v>705</v>
      </c>
      <c r="D142" s="207"/>
      <c r="E142" s="207"/>
      <c r="F142" s="228" t="s">
        <v>648</v>
      </c>
      <c r="G142" s="207"/>
      <c r="H142" s="207" t="s">
        <v>706</v>
      </c>
      <c r="I142" s="207" t="s">
        <v>683</v>
      </c>
      <c r="J142" s="207"/>
      <c r="K142" s="253"/>
    </row>
    <row r="143" spans="2:11" s="1" customFormat="1" ht="15" customHeight="1" x14ac:dyDescent="0.2">
      <c r="B143" s="254"/>
      <c r="C143" s="255"/>
      <c r="D143" s="255"/>
      <c r="E143" s="255"/>
      <c r="F143" s="255"/>
      <c r="G143" s="255"/>
      <c r="H143" s="255"/>
      <c r="I143" s="255"/>
      <c r="J143" s="255"/>
      <c r="K143" s="256"/>
    </row>
    <row r="144" spans="2:11" s="1" customFormat="1" ht="18.75" customHeight="1" x14ac:dyDescent="0.2">
      <c r="B144" s="241"/>
      <c r="C144" s="241"/>
      <c r="D144" s="241"/>
      <c r="E144" s="241"/>
      <c r="F144" s="242"/>
      <c r="G144" s="241"/>
      <c r="H144" s="241"/>
      <c r="I144" s="241"/>
      <c r="J144" s="241"/>
      <c r="K144" s="241"/>
    </row>
    <row r="145" spans="2:11" s="1" customFormat="1" ht="18.75" customHeight="1" x14ac:dyDescent="0.2">
      <c r="B145" s="214"/>
      <c r="C145" s="214"/>
      <c r="D145" s="214"/>
      <c r="E145" s="214"/>
      <c r="F145" s="214"/>
      <c r="G145" s="214"/>
      <c r="H145" s="214"/>
      <c r="I145" s="214"/>
      <c r="J145" s="214"/>
      <c r="K145" s="214"/>
    </row>
    <row r="146" spans="2:11" s="1" customFormat="1" ht="7.5" customHeight="1" x14ac:dyDescent="0.2">
      <c r="B146" s="215"/>
      <c r="C146" s="216"/>
      <c r="D146" s="216"/>
      <c r="E146" s="216"/>
      <c r="F146" s="216"/>
      <c r="G146" s="216"/>
      <c r="H146" s="216"/>
      <c r="I146" s="216"/>
      <c r="J146" s="216"/>
      <c r="K146" s="217"/>
    </row>
    <row r="147" spans="2:11" s="1" customFormat="1" ht="45" customHeight="1" x14ac:dyDescent="0.2">
      <c r="B147" s="218"/>
      <c r="C147" s="322" t="s">
        <v>707</v>
      </c>
      <c r="D147" s="322"/>
      <c r="E147" s="322"/>
      <c r="F147" s="322"/>
      <c r="G147" s="322"/>
      <c r="H147" s="322"/>
      <c r="I147" s="322"/>
      <c r="J147" s="322"/>
      <c r="K147" s="219"/>
    </row>
    <row r="148" spans="2:11" s="1" customFormat="1" ht="17.25" customHeight="1" x14ac:dyDescent="0.2">
      <c r="B148" s="218"/>
      <c r="C148" s="220" t="s">
        <v>642</v>
      </c>
      <c r="D148" s="220"/>
      <c r="E148" s="220"/>
      <c r="F148" s="220" t="s">
        <v>643</v>
      </c>
      <c r="G148" s="221"/>
      <c r="H148" s="220" t="s">
        <v>52</v>
      </c>
      <c r="I148" s="220" t="s">
        <v>55</v>
      </c>
      <c r="J148" s="220" t="s">
        <v>644</v>
      </c>
      <c r="K148" s="219"/>
    </row>
    <row r="149" spans="2:11" s="1" customFormat="1" ht="17.25" customHeight="1" x14ac:dyDescent="0.2">
      <c r="B149" s="218"/>
      <c r="C149" s="222" t="s">
        <v>645</v>
      </c>
      <c r="D149" s="222"/>
      <c r="E149" s="222"/>
      <c r="F149" s="223" t="s">
        <v>646</v>
      </c>
      <c r="G149" s="224"/>
      <c r="H149" s="222"/>
      <c r="I149" s="222"/>
      <c r="J149" s="222" t="s">
        <v>647</v>
      </c>
      <c r="K149" s="219"/>
    </row>
    <row r="150" spans="2:11" s="1" customFormat="1" ht="5.25" customHeight="1" x14ac:dyDescent="0.2">
      <c r="B150" s="230"/>
      <c r="C150" s="225"/>
      <c r="D150" s="225"/>
      <c r="E150" s="225"/>
      <c r="F150" s="225"/>
      <c r="G150" s="226"/>
      <c r="H150" s="225"/>
      <c r="I150" s="225"/>
      <c r="J150" s="225"/>
      <c r="K150" s="253"/>
    </row>
    <row r="151" spans="2:11" s="1" customFormat="1" ht="15" customHeight="1" x14ac:dyDescent="0.2">
      <c r="B151" s="230"/>
      <c r="C151" s="257" t="s">
        <v>651</v>
      </c>
      <c r="D151" s="207"/>
      <c r="E151" s="207"/>
      <c r="F151" s="258" t="s">
        <v>648</v>
      </c>
      <c r="G151" s="207"/>
      <c r="H151" s="257" t="s">
        <v>688</v>
      </c>
      <c r="I151" s="257" t="s">
        <v>650</v>
      </c>
      <c r="J151" s="257">
        <v>120</v>
      </c>
      <c r="K151" s="253"/>
    </row>
    <row r="152" spans="2:11" s="1" customFormat="1" ht="15" customHeight="1" x14ac:dyDescent="0.2">
      <c r="B152" s="230"/>
      <c r="C152" s="257" t="s">
        <v>697</v>
      </c>
      <c r="D152" s="207"/>
      <c r="E152" s="207"/>
      <c r="F152" s="258" t="s">
        <v>648</v>
      </c>
      <c r="G152" s="207"/>
      <c r="H152" s="257" t="s">
        <v>708</v>
      </c>
      <c r="I152" s="257" t="s">
        <v>650</v>
      </c>
      <c r="J152" s="257" t="s">
        <v>699</v>
      </c>
      <c r="K152" s="253"/>
    </row>
    <row r="153" spans="2:11" s="1" customFormat="1" ht="15" customHeight="1" x14ac:dyDescent="0.2">
      <c r="B153" s="230"/>
      <c r="C153" s="257" t="s">
        <v>83</v>
      </c>
      <c r="D153" s="207"/>
      <c r="E153" s="207"/>
      <c r="F153" s="258" t="s">
        <v>648</v>
      </c>
      <c r="G153" s="207"/>
      <c r="H153" s="257" t="s">
        <v>709</v>
      </c>
      <c r="I153" s="257" t="s">
        <v>650</v>
      </c>
      <c r="J153" s="257" t="s">
        <v>699</v>
      </c>
      <c r="K153" s="253"/>
    </row>
    <row r="154" spans="2:11" s="1" customFormat="1" ht="15" customHeight="1" x14ac:dyDescent="0.2">
      <c r="B154" s="230"/>
      <c r="C154" s="257" t="s">
        <v>653</v>
      </c>
      <c r="D154" s="207"/>
      <c r="E154" s="207"/>
      <c r="F154" s="258" t="s">
        <v>654</v>
      </c>
      <c r="G154" s="207"/>
      <c r="H154" s="257" t="s">
        <v>688</v>
      </c>
      <c r="I154" s="257" t="s">
        <v>650</v>
      </c>
      <c r="J154" s="257">
        <v>50</v>
      </c>
      <c r="K154" s="253"/>
    </row>
    <row r="155" spans="2:11" s="1" customFormat="1" ht="15" customHeight="1" x14ac:dyDescent="0.2">
      <c r="B155" s="230"/>
      <c r="C155" s="257" t="s">
        <v>656</v>
      </c>
      <c r="D155" s="207"/>
      <c r="E155" s="207"/>
      <c r="F155" s="258" t="s">
        <v>648</v>
      </c>
      <c r="G155" s="207"/>
      <c r="H155" s="257" t="s">
        <v>688</v>
      </c>
      <c r="I155" s="257" t="s">
        <v>658</v>
      </c>
      <c r="J155" s="257"/>
      <c r="K155" s="253"/>
    </row>
    <row r="156" spans="2:11" s="1" customFormat="1" ht="15" customHeight="1" x14ac:dyDescent="0.2">
      <c r="B156" s="230"/>
      <c r="C156" s="257" t="s">
        <v>667</v>
      </c>
      <c r="D156" s="207"/>
      <c r="E156" s="207"/>
      <c r="F156" s="258" t="s">
        <v>654</v>
      </c>
      <c r="G156" s="207"/>
      <c r="H156" s="257" t="s">
        <v>688</v>
      </c>
      <c r="I156" s="257" t="s">
        <v>650</v>
      </c>
      <c r="J156" s="257">
        <v>50</v>
      </c>
      <c r="K156" s="253"/>
    </row>
    <row r="157" spans="2:11" s="1" customFormat="1" ht="15" customHeight="1" x14ac:dyDescent="0.2">
      <c r="B157" s="230"/>
      <c r="C157" s="257" t="s">
        <v>675</v>
      </c>
      <c r="D157" s="207"/>
      <c r="E157" s="207"/>
      <c r="F157" s="258" t="s">
        <v>654</v>
      </c>
      <c r="G157" s="207"/>
      <c r="H157" s="257" t="s">
        <v>688</v>
      </c>
      <c r="I157" s="257" t="s">
        <v>650</v>
      </c>
      <c r="J157" s="257">
        <v>50</v>
      </c>
      <c r="K157" s="253"/>
    </row>
    <row r="158" spans="2:11" s="1" customFormat="1" ht="15" customHeight="1" x14ac:dyDescent="0.2">
      <c r="B158" s="230"/>
      <c r="C158" s="257" t="s">
        <v>673</v>
      </c>
      <c r="D158" s="207"/>
      <c r="E158" s="207"/>
      <c r="F158" s="258" t="s">
        <v>654</v>
      </c>
      <c r="G158" s="207"/>
      <c r="H158" s="257" t="s">
        <v>688</v>
      </c>
      <c r="I158" s="257" t="s">
        <v>650</v>
      </c>
      <c r="J158" s="257">
        <v>50</v>
      </c>
      <c r="K158" s="253"/>
    </row>
    <row r="159" spans="2:11" s="1" customFormat="1" ht="15" customHeight="1" x14ac:dyDescent="0.2">
      <c r="B159" s="230"/>
      <c r="C159" s="257" t="s">
        <v>112</v>
      </c>
      <c r="D159" s="207"/>
      <c r="E159" s="207"/>
      <c r="F159" s="258" t="s">
        <v>648</v>
      </c>
      <c r="G159" s="207"/>
      <c r="H159" s="257" t="s">
        <v>710</v>
      </c>
      <c r="I159" s="257" t="s">
        <v>650</v>
      </c>
      <c r="J159" s="257" t="s">
        <v>711</v>
      </c>
      <c r="K159" s="253"/>
    </row>
    <row r="160" spans="2:11" s="1" customFormat="1" ht="15" customHeight="1" x14ac:dyDescent="0.2">
      <c r="B160" s="230"/>
      <c r="C160" s="257" t="s">
        <v>712</v>
      </c>
      <c r="D160" s="207"/>
      <c r="E160" s="207"/>
      <c r="F160" s="258" t="s">
        <v>648</v>
      </c>
      <c r="G160" s="207"/>
      <c r="H160" s="257" t="s">
        <v>713</v>
      </c>
      <c r="I160" s="257" t="s">
        <v>683</v>
      </c>
      <c r="J160" s="257"/>
      <c r="K160" s="253"/>
    </row>
    <row r="161" spans="2:11" s="1" customFormat="1" ht="15" customHeight="1" x14ac:dyDescent="0.2">
      <c r="B161" s="259"/>
      <c r="C161" s="239"/>
      <c r="D161" s="239"/>
      <c r="E161" s="239"/>
      <c r="F161" s="239"/>
      <c r="G161" s="239"/>
      <c r="H161" s="239"/>
      <c r="I161" s="239"/>
      <c r="J161" s="239"/>
      <c r="K161" s="260"/>
    </row>
    <row r="162" spans="2:11" s="1" customFormat="1" ht="18.75" customHeight="1" x14ac:dyDescent="0.2">
      <c r="B162" s="241"/>
      <c r="C162" s="251"/>
      <c r="D162" s="251"/>
      <c r="E162" s="251"/>
      <c r="F162" s="261"/>
      <c r="G162" s="251"/>
      <c r="H162" s="251"/>
      <c r="I162" s="251"/>
      <c r="J162" s="251"/>
      <c r="K162" s="241"/>
    </row>
    <row r="163" spans="2:11" s="1" customFormat="1" ht="18.75" customHeight="1" x14ac:dyDescent="0.2">
      <c r="B163" s="214"/>
      <c r="C163" s="214"/>
      <c r="D163" s="214"/>
      <c r="E163" s="214"/>
      <c r="F163" s="214"/>
      <c r="G163" s="214"/>
      <c r="H163" s="214"/>
      <c r="I163" s="214"/>
      <c r="J163" s="214"/>
      <c r="K163" s="214"/>
    </row>
    <row r="164" spans="2:11" s="1" customFormat="1" ht="7.5" customHeight="1" x14ac:dyDescent="0.2">
      <c r="B164" s="196"/>
      <c r="C164" s="197"/>
      <c r="D164" s="197"/>
      <c r="E164" s="197"/>
      <c r="F164" s="197"/>
      <c r="G164" s="197"/>
      <c r="H164" s="197"/>
      <c r="I164" s="197"/>
      <c r="J164" s="197"/>
      <c r="K164" s="198"/>
    </row>
    <row r="165" spans="2:11" s="1" customFormat="1" ht="45" customHeight="1" x14ac:dyDescent="0.2">
      <c r="B165" s="199"/>
      <c r="C165" s="323" t="s">
        <v>714</v>
      </c>
      <c r="D165" s="323"/>
      <c r="E165" s="323"/>
      <c r="F165" s="323"/>
      <c r="G165" s="323"/>
      <c r="H165" s="323"/>
      <c r="I165" s="323"/>
      <c r="J165" s="323"/>
      <c r="K165" s="200"/>
    </row>
    <row r="166" spans="2:11" s="1" customFormat="1" ht="17.25" customHeight="1" x14ac:dyDescent="0.2">
      <c r="B166" s="199"/>
      <c r="C166" s="220" t="s">
        <v>642</v>
      </c>
      <c r="D166" s="220"/>
      <c r="E166" s="220"/>
      <c r="F166" s="220" t="s">
        <v>643</v>
      </c>
      <c r="G166" s="262"/>
      <c r="H166" s="263" t="s">
        <v>52</v>
      </c>
      <c r="I166" s="263" t="s">
        <v>55</v>
      </c>
      <c r="J166" s="220" t="s">
        <v>644</v>
      </c>
      <c r="K166" s="200"/>
    </row>
    <row r="167" spans="2:11" s="1" customFormat="1" ht="17.25" customHeight="1" x14ac:dyDescent="0.2">
      <c r="B167" s="201"/>
      <c r="C167" s="222" t="s">
        <v>645</v>
      </c>
      <c r="D167" s="222"/>
      <c r="E167" s="222"/>
      <c r="F167" s="223" t="s">
        <v>646</v>
      </c>
      <c r="G167" s="264"/>
      <c r="H167" s="265"/>
      <c r="I167" s="265"/>
      <c r="J167" s="222" t="s">
        <v>647</v>
      </c>
      <c r="K167" s="202"/>
    </row>
    <row r="168" spans="2:11" s="1" customFormat="1" ht="5.25" customHeight="1" x14ac:dyDescent="0.2">
      <c r="B168" s="230"/>
      <c r="C168" s="225"/>
      <c r="D168" s="225"/>
      <c r="E168" s="225"/>
      <c r="F168" s="225"/>
      <c r="G168" s="226"/>
      <c r="H168" s="225"/>
      <c r="I168" s="225"/>
      <c r="J168" s="225"/>
      <c r="K168" s="253"/>
    </row>
    <row r="169" spans="2:11" s="1" customFormat="1" ht="15" customHeight="1" x14ac:dyDescent="0.2">
      <c r="B169" s="230"/>
      <c r="C169" s="207" t="s">
        <v>651</v>
      </c>
      <c r="D169" s="207"/>
      <c r="E169" s="207"/>
      <c r="F169" s="228" t="s">
        <v>648</v>
      </c>
      <c r="G169" s="207"/>
      <c r="H169" s="207" t="s">
        <v>688</v>
      </c>
      <c r="I169" s="207" t="s">
        <v>650</v>
      </c>
      <c r="J169" s="207">
        <v>120</v>
      </c>
      <c r="K169" s="253"/>
    </row>
    <row r="170" spans="2:11" s="1" customFormat="1" ht="15" customHeight="1" x14ac:dyDescent="0.2">
      <c r="B170" s="230"/>
      <c r="C170" s="207" t="s">
        <v>697</v>
      </c>
      <c r="D170" s="207"/>
      <c r="E170" s="207"/>
      <c r="F170" s="228" t="s">
        <v>648</v>
      </c>
      <c r="G170" s="207"/>
      <c r="H170" s="207" t="s">
        <v>698</v>
      </c>
      <c r="I170" s="207" t="s">
        <v>650</v>
      </c>
      <c r="J170" s="207" t="s">
        <v>699</v>
      </c>
      <c r="K170" s="253"/>
    </row>
    <row r="171" spans="2:11" s="1" customFormat="1" ht="15" customHeight="1" x14ac:dyDescent="0.2">
      <c r="B171" s="230"/>
      <c r="C171" s="207" t="s">
        <v>83</v>
      </c>
      <c r="D171" s="207"/>
      <c r="E171" s="207"/>
      <c r="F171" s="228" t="s">
        <v>648</v>
      </c>
      <c r="G171" s="207"/>
      <c r="H171" s="207" t="s">
        <v>715</v>
      </c>
      <c r="I171" s="207" t="s">
        <v>650</v>
      </c>
      <c r="J171" s="207" t="s">
        <v>699</v>
      </c>
      <c r="K171" s="253"/>
    </row>
    <row r="172" spans="2:11" s="1" customFormat="1" ht="15" customHeight="1" x14ac:dyDescent="0.2">
      <c r="B172" s="230"/>
      <c r="C172" s="207" t="s">
        <v>653</v>
      </c>
      <c r="D172" s="207"/>
      <c r="E172" s="207"/>
      <c r="F172" s="228" t="s">
        <v>654</v>
      </c>
      <c r="G172" s="207"/>
      <c r="H172" s="207" t="s">
        <v>715</v>
      </c>
      <c r="I172" s="207" t="s">
        <v>650</v>
      </c>
      <c r="J172" s="207">
        <v>50</v>
      </c>
      <c r="K172" s="253"/>
    </row>
    <row r="173" spans="2:11" s="1" customFormat="1" ht="15" customHeight="1" x14ac:dyDescent="0.2">
      <c r="B173" s="230"/>
      <c r="C173" s="207" t="s">
        <v>656</v>
      </c>
      <c r="D173" s="207"/>
      <c r="E173" s="207"/>
      <c r="F173" s="228" t="s">
        <v>648</v>
      </c>
      <c r="G173" s="207"/>
      <c r="H173" s="207" t="s">
        <v>715</v>
      </c>
      <c r="I173" s="207" t="s">
        <v>658</v>
      </c>
      <c r="J173" s="207"/>
      <c r="K173" s="253"/>
    </row>
    <row r="174" spans="2:11" s="1" customFormat="1" ht="15" customHeight="1" x14ac:dyDescent="0.2">
      <c r="B174" s="230"/>
      <c r="C174" s="207" t="s">
        <v>667</v>
      </c>
      <c r="D174" s="207"/>
      <c r="E174" s="207"/>
      <c r="F174" s="228" t="s">
        <v>654</v>
      </c>
      <c r="G174" s="207"/>
      <c r="H174" s="207" t="s">
        <v>715</v>
      </c>
      <c r="I174" s="207" t="s">
        <v>650</v>
      </c>
      <c r="J174" s="207">
        <v>50</v>
      </c>
      <c r="K174" s="253"/>
    </row>
    <row r="175" spans="2:11" s="1" customFormat="1" ht="15" customHeight="1" x14ac:dyDescent="0.2">
      <c r="B175" s="230"/>
      <c r="C175" s="207" t="s">
        <v>675</v>
      </c>
      <c r="D175" s="207"/>
      <c r="E175" s="207"/>
      <c r="F175" s="228" t="s">
        <v>654</v>
      </c>
      <c r="G175" s="207"/>
      <c r="H175" s="207" t="s">
        <v>715</v>
      </c>
      <c r="I175" s="207" t="s">
        <v>650</v>
      </c>
      <c r="J175" s="207">
        <v>50</v>
      </c>
      <c r="K175" s="253"/>
    </row>
    <row r="176" spans="2:11" s="1" customFormat="1" ht="15" customHeight="1" x14ac:dyDescent="0.2">
      <c r="B176" s="230"/>
      <c r="C176" s="207" t="s">
        <v>673</v>
      </c>
      <c r="D176" s="207"/>
      <c r="E176" s="207"/>
      <c r="F176" s="228" t="s">
        <v>654</v>
      </c>
      <c r="G176" s="207"/>
      <c r="H176" s="207" t="s">
        <v>715</v>
      </c>
      <c r="I176" s="207" t="s">
        <v>650</v>
      </c>
      <c r="J176" s="207">
        <v>50</v>
      </c>
      <c r="K176" s="253"/>
    </row>
    <row r="177" spans="2:11" s="1" customFormat="1" ht="15" customHeight="1" x14ac:dyDescent="0.2">
      <c r="B177" s="230"/>
      <c r="C177" s="207" t="s">
        <v>118</v>
      </c>
      <c r="D177" s="207"/>
      <c r="E177" s="207"/>
      <c r="F177" s="228" t="s">
        <v>648</v>
      </c>
      <c r="G177" s="207"/>
      <c r="H177" s="207" t="s">
        <v>716</v>
      </c>
      <c r="I177" s="207" t="s">
        <v>717</v>
      </c>
      <c r="J177" s="207"/>
      <c r="K177" s="253"/>
    </row>
    <row r="178" spans="2:11" s="1" customFormat="1" ht="15" customHeight="1" x14ac:dyDescent="0.2">
      <c r="B178" s="230"/>
      <c r="C178" s="207" t="s">
        <v>55</v>
      </c>
      <c r="D178" s="207"/>
      <c r="E178" s="207"/>
      <c r="F178" s="228" t="s">
        <v>648</v>
      </c>
      <c r="G178" s="207"/>
      <c r="H178" s="207" t="s">
        <v>718</v>
      </c>
      <c r="I178" s="207" t="s">
        <v>719</v>
      </c>
      <c r="J178" s="207">
        <v>1</v>
      </c>
      <c r="K178" s="253"/>
    </row>
    <row r="179" spans="2:11" s="1" customFormat="1" ht="15" customHeight="1" x14ac:dyDescent="0.2">
      <c r="B179" s="230"/>
      <c r="C179" s="207" t="s">
        <v>51</v>
      </c>
      <c r="D179" s="207"/>
      <c r="E179" s="207"/>
      <c r="F179" s="228" t="s">
        <v>648</v>
      </c>
      <c r="G179" s="207"/>
      <c r="H179" s="207" t="s">
        <v>720</v>
      </c>
      <c r="I179" s="207" t="s">
        <v>650</v>
      </c>
      <c r="J179" s="207">
        <v>20</v>
      </c>
      <c r="K179" s="253"/>
    </row>
    <row r="180" spans="2:11" s="1" customFormat="1" ht="15" customHeight="1" x14ac:dyDescent="0.2">
      <c r="B180" s="230"/>
      <c r="C180" s="207" t="s">
        <v>52</v>
      </c>
      <c r="D180" s="207"/>
      <c r="E180" s="207"/>
      <c r="F180" s="228" t="s">
        <v>648</v>
      </c>
      <c r="G180" s="207"/>
      <c r="H180" s="207" t="s">
        <v>721</v>
      </c>
      <c r="I180" s="207" t="s">
        <v>650</v>
      </c>
      <c r="J180" s="207">
        <v>255</v>
      </c>
      <c r="K180" s="253"/>
    </row>
    <row r="181" spans="2:11" s="1" customFormat="1" ht="15" customHeight="1" x14ac:dyDescent="0.2">
      <c r="B181" s="230"/>
      <c r="C181" s="207" t="s">
        <v>119</v>
      </c>
      <c r="D181" s="207"/>
      <c r="E181" s="207"/>
      <c r="F181" s="228" t="s">
        <v>648</v>
      </c>
      <c r="G181" s="207"/>
      <c r="H181" s="207" t="s">
        <v>612</v>
      </c>
      <c r="I181" s="207" t="s">
        <v>650</v>
      </c>
      <c r="J181" s="207">
        <v>10</v>
      </c>
      <c r="K181" s="253"/>
    </row>
    <row r="182" spans="2:11" s="1" customFormat="1" ht="15" customHeight="1" x14ac:dyDescent="0.2">
      <c r="B182" s="230"/>
      <c r="C182" s="207" t="s">
        <v>120</v>
      </c>
      <c r="D182" s="207"/>
      <c r="E182" s="207"/>
      <c r="F182" s="228" t="s">
        <v>648</v>
      </c>
      <c r="G182" s="207"/>
      <c r="H182" s="207" t="s">
        <v>722</v>
      </c>
      <c r="I182" s="207" t="s">
        <v>683</v>
      </c>
      <c r="J182" s="207"/>
      <c r="K182" s="253"/>
    </row>
    <row r="183" spans="2:11" s="1" customFormat="1" ht="15" customHeight="1" x14ac:dyDescent="0.2">
      <c r="B183" s="230"/>
      <c r="C183" s="207" t="s">
        <v>723</v>
      </c>
      <c r="D183" s="207"/>
      <c r="E183" s="207"/>
      <c r="F183" s="228" t="s">
        <v>648</v>
      </c>
      <c r="G183" s="207"/>
      <c r="H183" s="207" t="s">
        <v>724</v>
      </c>
      <c r="I183" s="207" t="s">
        <v>683</v>
      </c>
      <c r="J183" s="207"/>
      <c r="K183" s="253"/>
    </row>
    <row r="184" spans="2:11" s="1" customFormat="1" ht="15" customHeight="1" x14ac:dyDescent="0.2">
      <c r="B184" s="230"/>
      <c r="C184" s="207" t="s">
        <v>712</v>
      </c>
      <c r="D184" s="207"/>
      <c r="E184" s="207"/>
      <c r="F184" s="228" t="s">
        <v>648</v>
      </c>
      <c r="G184" s="207"/>
      <c r="H184" s="207" t="s">
        <v>725</v>
      </c>
      <c r="I184" s="207" t="s">
        <v>683</v>
      </c>
      <c r="J184" s="207"/>
      <c r="K184" s="253"/>
    </row>
    <row r="185" spans="2:11" s="1" customFormat="1" ht="15" customHeight="1" x14ac:dyDescent="0.2">
      <c r="B185" s="230"/>
      <c r="C185" s="207" t="s">
        <v>122</v>
      </c>
      <c r="D185" s="207"/>
      <c r="E185" s="207"/>
      <c r="F185" s="228" t="s">
        <v>654</v>
      </c>
      <c r="G185" s="207"/>
      <c r="H185" s="207" t="s">
        <v>726</v>
      </c>
      <c r="I185" s="207" t="s">
        <v>650</v>
      </c>
      <c r="J185" s="207">
        <v>50</v>
      </c>
      <c r="K185" s="253"/>
    </row>
    <row r="186" spans="2:11" s="1" customFormat="1" ht="15" customHeight="1" x14ac:dyDescent="0.2">
      <c r="B186" s="230"/>
      <c r="C186" s="207" t="s">
        <v>727</v>
      </c>
      <c r="D186" s="207"/>
      <c r="E186" s="207"/>
      <c r="F186" s="228" t="s">
        <v>654</v>
      </c>
      <c r="G186" s="207"/>
      <c r="H186" s="207" t="s">
        <v>728</v>
      </c>
      <c r="I186" s="207" t="s">
        <v>729</v>
      </c>
      <c r="J186" s="207"/>
      <c r="K186" s="253"/>
    </row>
    <row r="187" spans="2:11" s="1" customFormat="1" ht="15" customHeight="1" x14ac:dyDescent="0.2">
      <c r="B187" s="230"/>
      <c r="C187" s="207" t="s">
        <v>730</v>
      </c>
      <c r="D187" s="207"/>
      <c r="E187" s="207"/>
      <c r="F187" s="228" t="s">
        <v>654</v>
      </c>
      <c r="G187" s="207"/>
      <c r="H187" s="207" t="s">
        <v>731</v>
      </c>
      <c r="I187" s="207" t="s">
        <v>729</v>
      </c>
      <c r="J187" s="207"/>
      <c r="K187" s="253"/>
    </row>
    <row r="188" spans="2:11" s="1" customFormat="1" ht="15" customHeight="1" x14ac:dyDescent="0.2">
      <c r="B188" s="230"/>
      <c r="C188" s="207" t="s">
        <v>732</v>
      </c>
      <c r="D188" s="207"/>
      <c r="E188" s="207"/>
      <c r="F188" s="228" t="s">
        <v>654</v>
      </c>
      <c r="G188" s="207"/>
      <c r="H188" s="207" t="s">
        <v>733</v>
      </c>
      <c r="I188" s="207" t="s">
        <v>729</v>
      </c>
      <c r="J188" s="207"/>
      <c r="K188" s="253"/>
    </row>
    <row r="189" spans="2:11" s="1" customFormat="1" ht="15" customHeight="1" x14ac:dyDescent="0.2">
      <c r="B189" s="230"/>
      <c r="C189" s="266" t="s">
        <v>734</v>
      </c>
      <c r="D189" s="207"/>
      <c r="E189" s="207"/>
      <c r="F189" s="228" t="s">
        <v>654</v>
      </c>
      <c r="G189" s="207"/>
      <c r="H189" s="207" t="s">
        <v>735</v>
      </c>
      <c r="I189" s="207" t="s">
        <v>736</v>
      </c>
      <c r="J189" s="267" t="s">
        <v>737</v>
      </c>
      <c r="K189" s="253"/>
    </row>
    <row r="190" spans="2:11" s="1" customFormat="1" ht="15" customHeight="1" x14ac:dyDescent="0.2">
      <c r="B190" s="230"/>
      <c r="C190" s="266" t="s">
        <v>40</v>
      </c>
      <c r="D190" s="207"/>
      <c r="E190" s="207"/>
      <c r="F190" s="228" t="s">
        <v>648</v>
      </c>
      <c r="G190" s="207"/>
      <c r="H190" s="204" t="s">
        <v>738</v>
      </c>
      <c r="I190" s="207" t="s">
        <v>739</v>
      </c>
      <c r="J190" s="207"/>
      <c r="K190" s="253"/>
    </row>
    <row r="191" spans="2:11" s="1" customFormat="1" ht="15" customHeight="1" x14ac:dyDescent="0.2">
      <c r="B191" s="230"/>
      <c r="C191" s="266" t="s">
        <v>740</v>
      </c>
      <c r="D191" s="207"/>
      <c r="E191" s="207"/>
      <c r="F191" s="228" t="s">
        <v>648</v>
      </c>
      <c r="G191" s="207"/>
      <c r="H191" s="207" t="s">
        <v>741</v>
      </c>
      <c r="I191" s="207" t="s">
        <v>683</v>
      </c>
      <c r="J191" s="207"/>
      <c r="K191" s="253"/>
    </row>
    <row r="192" spans="2:11" s="1" customFormat="1" ht="15" customHeight="1" x14ac:dyDescent="0.2">
      <c r="B192" s="230"/>
      <c r="C192" s="266" t="s">
        <v>742</v>
      </c>
      <c r="D192" s="207"/>
      <c r="E192" s="207"/>
      <c r="F192" s="228" t="s">
        <v>648</v>
      </c>
      <c r="G192" s="207"/>
      <c r="H192" s="207" t="s">
        <v>743</v>
      </c>
      <c r="I192" s="207" t="s">
        <v>683</v>
      </c>
      <c r="J192" s="207"/>
      <c r="K192" s="253"/>
    </row>
    <row r="193" spans="2:11" s="1" customFormat="1" ht="15" customHeight="1" x14ac:dyDescent="0.2">
      <c r="B193" s="230"/>
      <c r="C193" s="266" t="s">
        <v>744</v>
      </c>
      <c r="D193" s="207"/>
      <c r="E193" s="207"/>
      <c r="F193" s="228" t="s">
        <v>654</v>
      </c>
      <c r="G193" s="207"/>
      <c r="H193" s="207" t="s">
        <v>745</v>
      </c>
      <c r="I193" s="207" t="s">
        <v>683</v>
      </c>
      <c r="J193" s="207"/>
      <c r="K193" s="253"/>
    </row>
    <row r="194" spans="2:11" s="1" customFormat="1" ht="15" customHeight="1" x14ac:dyDescent="0.2">
      <c r="B194" s="259"/>
      <c r="C194" s="268"/>
      <c r="D194" s="239"/>
      <c r="E194" s="239"/>
      <c r="F194" s="239"/>
      <c r="G194" s="239"/>
      <c r="H194" s="239"/>
      <c r="I194" s="239"/>
      <c r="J194" s="239"/>
      <c r="K194" s="260"/>
    </row>
    <row r="195" spans="2:11" s="1" customFormat="1" ht="18.75" customHeight="1" x14ac:dyDescent="0.2">
      <c r="B195" s="241"/>
      <c r="C195" s="251"/>
      <c r="D195" s="251"/>
      <c r="E195" s="251"/>
      <c r="F195" s="261"/>
      <c r="G195" s="251"/>
      <c r="H195" s="251"/>
      <c r="I195" s="251"/>
      <c r="J195" s="251"/>
      <c r="K195" s="241"/>
    </row>
    <row r="196" spans="2:11" s="1" customFormat="1" ht="18.75" customHeight="1" x14ac:dyDescent="0.2">
      <c r="B196" s="241"/>
      <c r="C196" s="251"/>
      <c r="D196" s="251"/>
      <c r="E196" s="251"/>
      <c r="F196" s="261"/>
      <c r="G196" s="251"/>
      <c r="H196" s="251"/>
      <c r="I196" s="251"/>
      <c r="J196" s="251"/>
      <c r="K196" s="241"/>
    </row>
    <row r="197" spans="2:11" s="1" customFormat="1" ht="18.75" customHeight="1" x14ac:dyDescent="0.2">
      <c r="B197" s="214"/>
      <c r="C197" s="214"/>
      <c r="D197" s="214"/>
      <c r="E197" s="214"/>
      <c r="F197" s="214"/>
      <c r="G197" s="214"/>
      <c r="H197" s="214"/>
      <c r="I197" s="214"/>
      <c r="J197" s="214"/>
      <c r="K197" s="214"/>
    </row>
    <row r="198" spans="2:11" s="1" customFormat="1" ht="13.5" x14ac:dyDescent="0.2">
      <c r="B198" s="196"/>
      <c r="C198" s="197"/>
      <c r="D198" s="197"/>
      <c r="E198" s="197"/>
      <c r="F198" s="197"/>
      <c r="G198" s="197"/>
      <c r="H198" s="197"/>
      <c r="I198" s="197"/>
      <c r="J198" s="197"/>
      <c r="K198" s="198"/>
    </row>
    <row r="199" spans="2:11" s="1" customFormat="1" ht="21" x14ac:dyDescent="0.2">
      <c r="B199" s="199"/>
      <c r="C199" s="323" t="s">
        <v>746</v>
      </c>
      <c r="D199" s="323"/>
      <c r="E199" s="323"/>
      <c r="F199" s="323"/>
      <c r="G199" s="323"/>
      <c r="H199" s="323"/>
      <c r="I199" s="323"/>
      <c r="J199" s="323"/>
      <c r="K199" s="200"/>
    </row>
    <row r="200" spans="2:11" s="1" customFormat="1" ht="25.5" customHeight="1" x14ac:dyDescent="0.3">
      <c r="B200" s="199"/>
      <c r="C200" s="269" t="s">
        <v>747</v>
      </c>
      <c r="D200" s="269"/>
      <c r="E200" s="269"/>
      <c r="F200" s="269" t="s">
        <v>748</v>
      </c>
      <c r="G200" s="270"/>
      <c r="H200" s="324" t="s">
        <v>749</v>
      </c>
      <c r="I200" s="324"/>
      <c r="J200" s="324"/>
      <c r="K200" s="200"/>
    </row>
    <row r="201" spans="2:11" s="1" customFormat="1" ht="5.25" customHeight="1" x14ac:dyDescent="0.2">
      <c r="B201" s="230"/>
      <c r="C201" s="225"/>
      <c r="D201" s="225"/>
      <c r="E201" s="225"/>
      <c r="F201" s="225"/>
      <c r="G201" s="251"/>
      <c r="H201" s="225"/>
      <c r="I201" s="225"/>
      <c r="J201" s="225"/>
      <c r="K201" s="253"/>
    </row>
    <row r="202" spans="2:11" s="1" customFormat="1" ht="15" customHeight="1" x14ac:dyDescent="0.2">
      <c r="B202" s="230"/>
      <c r="C202" s="207" t="s">
        <v>739</v>
      </c>
      <c r="D202" s="207"/>
      <c r="E202" s="207"/>
      <c r="F202" s="228" t="s">
        <v>41</v>
      </c>
      <c r="G202" s="207"/>
      <c r="H202" s="325" t="s">
        <v>750</v>
      </c>
      <c r="I202" s="325"/>
      <c r="J202" s="325"/>
      <c r="K202" s="253"/>
    </row>
    <row r="203" spans="2:11" s="1" customFormat="1" ht="15" customHeight="1" x14ac:dyDescent="0.2">
      <c r="B203" s="230"/>
      <c r="C203" s="207"/>
      <c r="D203" s="207"/>
      <c r="E203" s="207"/>
      <c r="F203" s="228" t="s">
        <v>42</v>
      </c>
      <c r="G203" s="207"/>
      <c r="H203" s="325" t="s">
        <v>751</v>
      </c>
      <c r="I203" s="325"/>
      <c r="J203" s="325"/>
      <c r="K203" s="253"/>
    </row>
    <row r="204" spans="2:11" s="1" customFormat="1" ht="15" customHeight="1" x14ac:dyDescent="0.2">
      <c r="B204" s="230"/>
      <c r="C204" s="207"/>
      <c r="D204" s="207"/>
      <c r="E204" s="207"/>
      <c r="F204" s="228" t="s">
        <v>45</v>
      </c>
      <c r="G204" s="207"/>
      <c r="H204" s="325" t="s">
        <v>752</v>
      </c>
      <c r="I204" s="325"/>
      <c r="J204" s="325"/>
      <c r="K204" s="253"/>
    </row>
    <row r="205" spans="2:11" s="1" customFormat="1" ht="15" customHeight="1" x14ac:dyDescent="0.2">
      <c r="B205" s="230"/>
      <c r="C205" s="207"/>
      <c r="D205" s="207"/>
      <c r="E205" s="207"/>
      <c r="F205" s="228" t="s">
        <v>43</v>
      </c>
      <c r="G205" s="207"/>
      <c r="H205" s="325" t="s">
        <v>753</v>
      </c>
      <c r="I205" s="325"/>
      <c r="J205" s="325"/>
      <c r="K205" s="253"/>
    </row>
    <row r="206" spans="2:11" s="1" customFormat="1" ht="15" customHeight="1" x14ac:dyDescent="0.2">
      <c r="B206" s="230"/>
      <c r="C206" s="207"/>
      <c r="D206" s="207"/>
      <c r="E206" s="207"/>
      <c r="F206" s="228" t="s">
        <v>44</v>
      </c>
      <c r="G206" s="207"/>
      <c r="H206" s="325" t="s">
        <v>754</v>
      </c>
      <c r="I206" s="325"/>
      <c r="J206" s="325"/>
      <c r="K206" s="253"/>
    </row>
    <row r="207" spans="2:11" s="1" customFormat="1" ht="15" customHeight="1" x14ac:dyDescent="0.2">
      <c r="B207" s="230"/>
      <c r="C207" s="207"/>
      <c r="D207" s="207"/>
      <c r="E207" s="207"/>
      <c r="F207" s="228"/>
      <c r="G207" s="207"/>
      <c r="H207" s="207"/>
      <c r="I207" s="207"/>
      <c r="J207" s="207"/>
      <c r="K207" s="253"/>
    </row>
    <row r="208" spans="2:11" s="1" customFormat="1" ht="15" customHeight="1" x14ac:dyDescent="0.2">
      <c r="B208" s="230"/>
      <c r="C208" s="207" t="s">
        <v>695</v>
      </c>
      <c r="D208" s="207"/>
      <c r="E208" s="207"/>
      <c r="F208" s="228" t="s">
        <v>76</v>
      </c>
      <c r="G208" s="207"/>
      <c r="H208" s="325" t="s">
        <v>755</v>
      </c>
      <c r="I208" s="325"/>
      <c r="J208" s="325"/>
      <c r="K208" s="253"/>
    </row>
    <row r="209" spans="2:11" s="1" customFormat="1" ht="15" customHeight="1" x14ac:dyDescent="0.2">
      <c r="B209" s="230"/>
      <c r="C209" s="207"/>
      <c r="D209" s="207"/>
      <c r="E209" s="207"/>
      <c r="F209" s="228" t="s">
        <v>594</v>
      </c>
      <c r="G209" s="207"/>
      <c r="H209" s="325" t="s">
        <v>595</v>
      </c>
      <c r="I209" s="325"/>
      <c r="J209" s="325"/>
      <c r="K209" s="253"/>
    </row>
    <row r="210" spans="2:11" s="1" customFormat="1" ht="15" customHeight="1" x14ac:dyDescent="0.2">
      <c r="B210" s="230"/>
      <c r="C210" s="207"/>
      <c r="D210" s="207"/>
      <c r="E210" s="207"/>
      <c r="F210" s="228" t="s">
        <v>592</v>
      </c>
      <c r="G210" s="207"/>
      <c r="H210" s="325" t="s">
        <v>756</v>
      </c>
      <c r="I210" s="325"/>
      <c r="J210" s="325"/>
      <c r="K210" s="253"/>
    </row>
    <row r="211" spans="2:11" s="1" customFormat="1" ht="15" customHeight="1" x14ac:dyDescent="0.2">
      <c r="B211" s="271"/>
      <c r="C211" s="207"/>
      <c r="D211" s="207"/>
      <c r="E211" s="207"/>
      <c r="F211" s="228" t="s">
        <v>104</v>
      </c>
      <c r="G211" s="266"/>
      <c r="H211" s="326" t="s">
        <v>596</v>
      </c>
      <c r="I211" s="326"/>
      <c r="J211" s="326"/>
      <c r="K211" s="272"/>
    </row>
    <row r="212" spans="2:11" s="1" customFormat="1" ht="15" customHeight="1" x14ac:dyDescent="0.2">
      <c r="B212" s="271"/>
      <c r="C212" s="207"/>
      <c r="D212" s="207"/>
      <c r="E212" s="207"/>
      <c r="F212" s="228" t="s">
        <v>465</v>
      </c>
      <c r="G212" s="266"/>
      <c r="H212" s="326" t="s">
        <v>757</v>
      </c>
      <c r="I212" s="326"/>
      <c r="J212" s="326"/>
      <c r="K212" s="272"/>
    </row>
    <row r="213" spans="2:11" s="1" customFormat="1" ht="15" customHeight="1" x14ac:dyDescent="0.2">
      <c r="B213" s="271"/>
      <c r="C213" s="207"/>
      <c r="D213" s="207"/>
      <c r="E213" s="207"/>
      <c r="F213" s="228"/>
      <c r="G213" s="266"/>
      <c r="H213" s="257"/>
      <c r="I213" s="257"/>
      <c r="J213" s="257"/>
      <c r="K213" s="272"/>
    </row>
    <row r="214" spans="2:11" s="1" customFormat="1" ht="15" customHeight="1" x14ac:dyDescent="0.2">
      <c r="B214" s="271"/>
      <c r="C214" s="207" t="s">
        <v>719</v>
      </c>
      <c r="D214" s="207"/>
      <c r="E214" s="207"/>
      <c r="F214" s="228">
        <v>1</v>
      </c>
      <c r="G214" s="266"/>
      <c r="H214" s="326" t="s">
        <v>758</v>
      </c>
      <c r="I214" s="326"/>
      <c r="J214" s="326"/>
      <c r="K214" s="272"/>
    </row>
    <row r="215" spans="2:11" s="1" customFormat="1" ht="15" customHeight="1" x14ac:dyDescent="0.2">
      <c r="B215" s="271"/>
      <c r="C215" s="207"/>
      <c r="D215" s="207"/>
      <c r="E215" s="207"/>
      <c r="F215" s="228">
        <v>2</v>
      </c>
      <c r="G215" s="266"/>
      <c r="H215" s="326" t="s">
        <v>759</v>
      </c>
      <c r="I215" s="326"/>
      <c r="J215" s="326"/>
      <c r="K215" s="272"/>
    </row>
    <row r="216" spans="2:11" s="1" customFormat="1" ht="15" customHeight="1" x14ac:dyDescent="0.2">
      <c r="B216" s="271"/>
      <c r="C216" s="207"/>
      <c r="D216" s="207"/>
      <c r="E216" s="207"/>
      <c r="F216" s="228">
        <v>3</v>
      </c>
      <c r="G216" s="266"/>
      <c r="H216" s="326" t="s">
        <v>760</v>
      </c>
      <c r="I216" s="326"/>
      <c r="J216" s="326"/>
      <c r="K216" s="272"/>
    </row>
    <row r="217" spans="2:11" s="1" customFormat="1" ht="15" customHeight="1" x14ac:dyDescent="0.2">
      <c r="B217" s="271"/>
      <c r="C217" s="207"/>
      <c r="D217" s="207"/>
      <c r="E217" s="207"/>
      <c r="F217" s="228">
        <v>4</v>
      </c>
      <c r="G217" s="266"/>
      <c r="H217" s="326" t="s">
        <v>761</v>
      </c>
      <c r="I217" s="326"/>
      <c r="J217" s="326"/>
      <c r="K217" s="272"/>
    </row>
    <row r="218" spans="2:11" s="1" customFormat="1" ht="12.75" customHeight="1" x14ac:dyDescent="0.2">
      <c r="B218" s="273"/>
      <c r="C218" s="274"/>
      <c r="D218" s="274"/>
      <c r="E218" s="274"/>
      <c r="F218" s="274"/>
      <c r="G218" s="274"/>
      <c r="H218" s="274"/>
      <c r="I218" s="274"/>
      <c r="J218" s="274"/>
      <c r="K218" s="275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17</vt:i4>
      </vt:variant>
    </vt:vector>
  </HeadingPairs>
  <TitlesOfParts>
    <vt:vector size="26" baseType="lpstr">
      <vt:lpstr>Rekapitulace stavby</vt:lpstr>
      <vt:lpstr>01.1 - Oprava staniční ko...</vt:lpstr>
      <vt:lpstr>01.2 - Oprava staniční ko...</vt:lpstr>
      <vt:lpstr>01.3 - Oprava výhybky č.20</vt:lpstr>
      <vt:lpstr>01.4 - Oprava výhybky č.21</vt:lpstr>
      <vt:lpstr>01.5 - SSZT</vt:lpstr>
      <vt:lpstr>02.1 - Manipulace, přepra...</vt:lpstr>
      <vt:lpstr>02.2 - VON</vt:lpstr>
      <vt:lpstr>Pokyny pro vyplnění</vt:lpstr>
      <vt:lpstr>'01.1 - Oprava staniční ko...'!Názvy_tisku</vt:lpstr>
      <vt:lpstr>'01.2 - Oprava staniční ko...'!Názvy_tisku</vt:lpstr>
      <vt:lpstr>'01.3 - Oprava výhybky č.20'!Názvy_tisku</vt:lpstr>
      <vt:lpstr>'01.4 - Oprava výhybky č.21'!Názvy_tisku</vt:lpstr>
      <vt:lpstr>'01.5 - SSZT'!Názvy_tisku</vt:lpstr>
      <vt:lpstr>'02.1 - Manipulace, přepra...'!Názvy_tisku</vt:lpstr>
      <vt:lpstr>'02.2 - VON'!Názvy_tisku</vt:lpstr>
      <vt:lpstr>'Rekapitulace stavby'!Názvy_tisku</vt:lpstr>
      <vt:lpstr>'01.1 - Oprava staniční ko...'!Oblast_tisku</vt:lpstr>
      <vt:lpstr>'01.2 - Oprava staniční ko...'!Oblast_tisku</vt:lpstr>
      <vt:lpstr>'01.3 - Oprava výhybky č.20'!Oblast_tisku</vt:lpstr>
      <vt:lpstr>'01.4 - Oprava výhybky č.21'!Oblast_tisku</vt:lpstr>
      <vt:lpstr>'01.5 - SSZT'!Oblast_tisku</vt:lpstr>
      <vt:lpstr>'02.1 - Manipulace, přepra...'!Oblast_tisku</vt:lpstr>
      <vt:lpstr>'02.2 - VON'!Oblast_tisku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Bozek Ondřej, Ing.</dc:creator>
  <cp:lastModifiedBy>Hošpes Jan</cp:lastModifiedBy>
  <dcterms:created xsi:type="dcterms:W3CDTF">2023-05-26T11:54:34Z</dcterms:created>
  <dcterms:modified xsi:type="dcterms:W3CDTF">2023-05-26T12:16:04Z</dcterms:modified>
</cp:coreProperties>
</file>