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Zemní práce" sheetId="2" r:id="rId2"/>
    <sheet name="02 - Náhrada KO za PN" sheetId="3" r:id="rId3"/>
    <sheet name="03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Zemní práce'!$C$122:$K$137</definedName>
    <definedName name="_xlnm.Print_Area" localSheetId="1">'01 - Zemní práce'!$C$4:$J$76,'01 - Zemní práce'!$C$82:$J$104,'01 - Zemní práce'!$C$110:$J$137</definedName>
    <definedName name="_xlnm.Print_Titles" localSheetId="1">'01 - Zemní práce'!$122:$122</definedName>
    <definedName name="_xlnm._FilterDatabase" localSheetId="2" hidden="1">'02 - Náhrada KO za PN'!$C$121:$K$181</definedName>
    <definedName name="_xlnm.Print_Area" localSheetId="2">'02 - Náhrada KO za PN'!$C$4:$J$76,'02 - Náhrada KO za PN'!$C$82:$J$103,'02 - Náhrada KO za PN'!$C$109:$J$181</definedName>
    <definedName name="_xlnm.Print_Titles" localSheetId="2">'02 - Náhrada KO za PN'!$121:$121</definedName>
    <definedName name="_xlnm._FilterDatabase" localSheetId="3" hidden="1">'03 - VRN'!$C$117:$K$123</definedName>
    <definedName name="_xlnm.Print_Area" localSheetId="3">'03 - VRN'!$C$4:$J$76,'03 - VRN'!$C$82:$J$99,'03 - VRN'!$C$105:$J$123</definedName>
    <definedName name="_xlnm.Print_Titles" localSheetId="3">'03 - VRN'!$117:$117</definedName>
  </definedNames>
  <calcPr/>
</workbook>
</file>

<file path=xl/calcChain.xml><?xml version="1.0" encoding="utf-8"?>
<calcChain xmlns="http://schemas.openxmlformats.org/spreadsheetml/2006/main">
  <c i="4" l="1" r="J119"/>
  <c r="J37"/>
  <c r="J36"/>
  <c i="1" r="AY97"/>
  <c i="4" r="J35"/>
  <c i="1" r="AX97"/>
  <c i="4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97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114"/>
  <c r="J14"/>
  <c r="J12"/>
  <c r="J89"/>
  <c r="E7"/>
  <c r="E85"/>
  <c i="3" r="J124"/>
  <c r="T123"/>
  <c r="R123"/>
  <c r="P123"/>
  <c r="BK123"/>
  <c r="J123"/>
  <c r="J97"/>
  <c r="J37"/>
  <c r="J36"/>
  <c i="1" r="AY96"/>
  <c i="3" r="J35"/>
  <c i="1" r="AX96"/>
  <c i="3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98"/>
  <c r="F116"/>
  <c r="E114"/>
  <c r="F89"/>
  <c r="E87"/>
  <c r="J24"/>
  <c r="E24"/>
  <c r="J92"/>
  <c r="J23"/>
  <c r="J21"/>
  <c r="E21"/>
  <c r="J118"/>
  <c r="J20"/>
  <c r="J18"/>
  <c r="E18"/>
  <c r="F92"/>
  <c r="J17"/>
  <c r="J15"/>
  <c r="E15"/>
  <c r="F118"/>
  <c r="J14"/>
  <c r="J12"/>
  <c r="J116"/>
  <c r="E7"/>
  <c r="E112"/>
  <c i="2" r="J130"/>
  <c r="T129"/>
  <c r="R129"/>
  <c r="P129"/>
  <c r="BK129"/>
  <c r="J129"/>
  <c r="J99"/>
  <c r="J37"/>
  <c r="J36"/>
  <c i="1" r="AY95"/>
  <c i="2" r="J35"/>
  <c i="1" r="AX95"/>
  <c i="2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J10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89"/>
  <c r="E7"/>
  <c r="E85"/>
  <c i="1" r="L90"/>
  <c r="AM90"/>
  <c r="AM89"/>
  <c r="L89"/>
  <c r="AM87"/>
  <c r="L87"/>
  <c r="L85"/>
  <c r="L84"/>
  <c i="2" r="BK128"/>
  <c r="BK126"/>
  <c r="J137"/>
  <c r="J136"/>
  <c r="J135"/>
  <c r="J126"/>
  <c r="BK137"/>
  <c r="BK136"/>
  <c r="BK135"/>
  <c r="J133"/>
  <c r="J128"/>
  <c i="3" r="BK177"/>
  <c r="BK171"/>
  <c r="J169"/>
  <c r="J167"/>
  <c r="J165"/>
  <c r="BK161"/>
  <c r="BK157"/>
  <c r="BK153"/>
  <c r="J149"/>
  <c r="J140"/>
  <c r="J136"/>
  <c r="BK134"/>
  <c r="J132"/>
  <c r="BK130"/>
  <c r="J128"/>
  <c r="J181"/>
  <c r="BK174"/>
  <c r="J171"/>
  <c r="BK169"/>
  <c r="BK167"/>
  <c r="BK164"/>
  <c r="BK159"/>
  <c r="BK158"/>
  <c r="J155"/>
  <c r="J154"/>
  <c r="J153"/>
  <c r="BK152"/>
  <c r="J151"/>
  <c r="BK149"/>
  <c r="J148"/>
  <c r="J144"/>
  <c r="BK140"/>
  <c r="BK138"/>
  <c r="J137"/>
  <c r="BK135"/>
  <c r="J134"/>
  <c r="BK132"/>
  <c r="BK127"/>
  <c r="BK180"/>
  <c r="BK178"/>
  <c r="J177"/>
  <c r="J176"/>
  <c r="BK175"/>
  <c r="BK173"/>
  <c r="BK172"/>
  <c r="J166"/>
  <c r="BK165"/>
  <c r="J164"/>
  <c r="BK163"/>
  <c r="J160"/>
  <c r="J157"/>
  <c r="BK155"/>
  <c r="J150"/>
  <c r="BK144"/>
  <c r="BK142"/>
  <c r="BK160"/>
  <c r="BK154"/>
  <c r="J143"/>
  <c r="BK141"/>
  <c r="BK131"/>
  <c r="BK128"/>
  <c i="4" r="J121"/>
  <c r="J123"/>
  <c i="3" r="BK148"/>
  <c i="4" r="BK122"/>
  <c r="BK121"/>
  <c i="2" r="BK133"/>
  <c r="BK127"/>
  <c i="1" r="AS94"/>
  <c i="2" r="J127"/>
  <c i="3" r="J179"/>
  <c r="J172"/>
  <c r="BK170"/>
  <c r="BK168"/>
  <c r="J162"/>
  <c r="J159"/>
  <c r="J156"/>
  <c r="BK150"/>
  <c r="J146"/>
  <c r="J139"/>
  <c r="J135"/>
  <c r="BK133"/>
  <c r="J131"/>
  <c r="BK129"/>
  <c r="J127"/>
  <c r="J175"/>
  <c r="J173"/>
  <c r="J170"/>
  <c r="J168"/>
  <c r="J161"/>
  <c r="BK156"/>
  <c r="BK151"/>
  <c r="BK146"/>
  <c r="BK143"/>
  <c r="J141"/>
  <c r="BK139"/>
  <c r="J138"/>
  <c r="BK137"/>
  <c r="J133"/>
  <c r="J129"/>
  <c r="BK181"/>
  <c r="J180"/>
  <c r="BK179"/>
  <c r="J178"/>
  <c r="BK176"/>
  <c r="J174"/>
  <c r="BK166"/>
  <c r="J163"/>
  <c r="BK162"/>
  <c r="J158"/>
  <c r="J152"/>
  <c r="J142"/>
  <c r="BK136"/>
  <c r="J130"/>
  <c i="4" r="BK123"/>
  <c r="J122"/>
  <c i="2" l="1" r="BK125"/>
  <c r="J125"/>
  <c r="J98"/>
  <c r="R125"/>
  <c r="R124"/>
  <c r="P134"/>
  <c r="P131"/>
  <c r="T134"/>
  <c r="T131"/>
  <c i="3" r="P126"/>
  <c r="P125"/>
  <c r="T126"/>
  <c r="T125"/>
  <c r="BK147"/>
  <c r="J147"/>
  <c r="J102"/>
  <c r="T147"/>
  <c i="2" r="P125"/>
  <c r="P124"/>
  <c r="T125"/>
  <c r="T124"/>
  <c r="BK134"/>
  <c r="J134"/>
  <c r="J103"/>
  <c r="R134"/>
  <c r="R131"/>
  <c i="3" r="BK126"/>
  <c r="J126"/>
  <c r="J100"/>
  <c r="R126"/>
  <c r="R125"/>
  <c r="P147"/>
  <c r="R147"/>
  <c i="4" r="BK120"/>
  <c r="J120"/>
  <c r="J98"/>
  <c r="P120"/>
  <c r="P118"/>
  <c i="1" r="AU97"/>
  <c i="4" r="R120"/>
  <c r="R118"/>
  <c r="T120"/>
  <c r="T118"/>
  <c i="2" r="BK132"/>
  <c r="J132"/>
  <c r="J102"/>
  <c i="3" r="BK145"/>
  <c r="J145"/>
  <c r="J101"/>
  <c r="BK125"/>
  <c r="BK122"/>
  <c r="J122"/>
  <c r="J96"/>
  <c i="4" r="F91"/>
  <c r="J91"/>
  <c r="E108"/>
  <c r="J115"/>
  <c r="J112"/>
  <c r="BE121"/>
  <c r="BE122"/>
  <c r="F92"/>
  <c r="BE123"/>
  <c i="3" r="J91"/>
  <c r="F119"/>
  <c r="BE132"/>
  <c r="BE134"/>
  <c r="BE138"/>
  <c r="BE144"/>
  <c r="BE149"/>
  <c r="BE150"/>
  <c r="BE152"/>
  <c r="BE159"/>
  <c r="BE164"/>
  <c r="BE166"/>
  <c r="BE168"/>
  <c r="BE169"/>
  <c r="BE170"/>
  <c r="BE172"/>
  <c r="BE177"/>
  <c r="BE181"/>
  <c r="E85"/>
  <c r="F91"/>
  <c r="BE127"/>
  <c r="BE131"/>
  <c r="BE133"/>
  <c r="BE135"/>
  <c r="BE140"/>
  <c r="BE148"/>
  <c r="BE153"/>
  <c r="BE155"/>
  <c r="BE157"/>
  <c r="BE158"/>
  <c r="BE167"/>
  <c r="BE171"/>
  <c r="BE179"/>
  <c r="J89"/>
  <c r="J119"/>
  <c r="BE128"/>
  <c r="BE129"/>
  <c r="BE130"/>
  <c r="BE136"/>
  <c r="BE141"/>
  <c r="BE156"/>
  <c r="BE160"/>
  <c r="BE161"/>
  <c r="BE165"/>
  <c r="BE180"/>
  <c r="BE137"/>
  <c r="BE139"/>
  <c r="BE142"/>
  <c r="BE143"/>
  <c r="BE146"/>
  <c r="BE151"/>
  <c r="BE154"/>
  <c r="BE162"/>
  <c r="BE163"/>
  <c r="BE173"/>
  <c r="BE174"/>
  <c r="BE175"/>
  <c r="BE176"/>
  <c r="BE178"/>
  <c i="2" r="BE128"/>
  <c r="J91"/>
  <c r="F92"/>
  <c r="E113"/>
  <c r="J117"/>
  <c r="BE126"/>
  <c r="BE127"/>
  <c r="BE137"/>
  <c r="F91"/>
  <c r="J92"/>
  <c r="BE133"/>
  <c r="BE135"/>
  <c r="BE136"/>
  <c r="F34"/>
  <c i="1" r="BA95"/>
  <c i="2" r="F37"/>
  <c i="1" r="BD95"/>
  <c i="3" r="F34"/>
  <c i="1" r="BA96"/>
  <c i="3" r="F37"/>
  <c i="1" r="BD96"/>
  <c i="2" r="F35"/>
  <c i="1" r="BB95"/>
  <c i="2" r="J34"/>
  <c i="1" r="AW95"/>
  <c i="3" r="F36"/>
  <c i="1" r="BC96"/>
  <c i="4" r="J34"/>
  <c i="1" r="AW97"/>
  <c i="4" r="F36"/>
  <c i="1" r="BC97"/>
  <c i="4" r="F37"/>
  <c i="1" r="BD97"/>
  <c i="2" r="F36"/>
  <c i="1" r="BC95"/>
  <c i="3" r="F35"/>
  <c i="1" r="BB96"/>
  <c i="3" r="J34"/>
  <c i="1" r="AW96"/>
  <c i="4" r="F35"/>
  <c i="1" r="BB97"/>
  <c i="4" r="F34"/>
  <c i="1" r="BA97"/>
  <c i="2" l="1" r="T123"/>
  <c i="3" r="P122"/>
  <c i="1" r="AU96"/>
  <c i="2" r="R123"/>
  <c i="3" r="R122"/>
  <c i="2" r="P123"/>
  <c i="1" r="AU95"/>
  <c i="3" r="T122"/>
  <c i="2" r="BK131"/>
  <c r="J131"/>
  <c r="J101"/>
  <c r="BK124"/>
  <c r="J124"/>
  <c r="J97"/>
  <c i="4" r="BK118"/>
  <c r="J118"/>
  <c r="J96"/>
  <c i="3" r="J125"/>
  <c r="J99"/>
  <c i="2" r="F33"/>
  <c i="1" r="AZ95"/>
  <c i="3" r="F33"/>
  <c i="1" r="AZ96"/>
  <c i="3" r="J33"/>
  <c i="1" r="AV96"/>
  <c r="AT96"/>
  <c i="2" r="J33"/>
  <c i="1" r="AV95"/>
  <c r="AT95"/>
  <c i="3" r="J30"/>
  <c i="1" r="AG96"/>
  <c i="4" r="F33"/>
  <c i="1" r="AZ97"/>
  <c r="BB94"/>
  <c r="AX94"/>
  <c r="BA94"/>
  <c r="W30"/>
  <c r="BC94"/>
  <c r="AY94"/>
  <c r="BD94"/>
  <c r="W33"/>
  <c i="4" r="J33"/>
  <c i="1" r="AV97"/>
  <c r="AT97"/>
  <c i="2" l="1" r="BK123"/>
  <c r="J123"/>
  <c r="J96"/>
  <c i="1" r="AN96"/>
  <c i="3" r="J39"/>
  <c i="1" r="AU94"/>
  <c r="AZ94"/>
  <c r="AV94"/>
  <c r="AK29"/>
  <c r="W32"/>
  <c i="4" r="J30"/>
  <c i="1" r="AG97"/>
  <c r="AW94"/>
  <c r="AK30"/>
  <c r="W31"/>
  <c i="4" l="1" r="J39"/>
  <c i="1" r="AN97"/>
  <c r="AT94"/>
  <c i="2" r="J30"/>
  <c i="1" r="AG95"/>
  <c r="W29"/>
  <c i="2" l="1" r="J39"/>
  <c i="1" r="AN95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<sst xmlns="http://schemas.openxmlformats.org/spreadsheetml/2006/main">
  <si>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</si>
  <si>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</si>
  <si>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</si>
  <si>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</si>
  <si>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</si>
  <si>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{281eb5da-ec83-4626-ae23-1864ae60c89a}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</si>
  <si>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</si>
  <si>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</si>
  <si>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</si>
  <si>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</si>
  <si>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</si>
  <si>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</si>
  <si>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</si>
  <si>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2022/31</t>
  </si>
  <si>
    <t>Stavba:</t>
  </si>
  <si>
    <t>Náhrada kolejových obvodů za počítače náprav - ŽST Telč</t>
  </si>
  <si>
    <t>KSO:</t>
  </si>
  <si>
    <t>CC-CZ:</t>
  </si>
  <si>
    <t>Místo:</t>
  </si>
  <si>
    <t xml:space="preserve"> </t>
  </si>
  <si>
    <t>Datum:</t>
  </si>
  <si>
    <t>17. 10. 2022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</si>
  <si>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</si>
  <si>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</si>
  <si>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</si>
  <si>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</si>
  <si>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</si>
  <si>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</si>
  <si>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</si>
  <si>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</si>
  <si>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</si>
  <si>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</si>
  <si>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</si>
  <si>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</si>
  <si>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</si>
  <si>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</si>
  <si>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</si>
  <si>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</si>
  <si>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</si>
  <si>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</si>
  <si>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</si>
  <si>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</si>
  <si>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</si>
  <si>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</si>
  <si>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</si>
  <si>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</si>
  <si>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</si>
  <si>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</si>
  <si>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</si>
  <si>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</si>
  <si>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</si>
  <si>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</si>
  <si>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</si>
  <si>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</si>
  <si>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</si>
  <si>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</si>
  <si>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</si>
  <si>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</si>
  <si>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</si>
  <si>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</si>
  <si>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</si>
  <si>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</si>
  <si>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</si>
  <si>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</si>
  <si>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</si>
  <si>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</si>
  <si>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</si>
  <si>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</si>
  <si>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</si>
  <si>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</si>
  <si>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</si>
  <si>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</si>
  <si>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</si>
  <si>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</si>
  <si>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</si>
  <si>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</si>
  <si>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Zemní práce</t>
  </si>
  <si>
    <t>STA</t>
  </si>
  <si>
    <t>1</t>
  </si>
  <si>
    <t>{28e7c805-b7f2-469b-a975-7cde0d7d56f0}</t>
  </si>
  <si>
    <t>2</t>
  </si>
  <si>
    <t>02</t>
  </si>
  <si>
    <t>Náhrada KO za PN</t>
  </si>
  <si>
    <t>{252c22eb-8d5e-41f1-ab2b-1fb0671f8736}</t>
  </si>
  <si>
    <t>03</t>
  </si>
  <si>
    <t>VRN</t>
  </si>
  <si>
    <t>{d5f35ae7-f71a-4ba7-ae05-8b356b711a1e}</t>
  </si>
  <si>
    <t>KRYCÍ LIST SOUPISU PRACÍ</t>
  </si>
  <si>
    <t>Objekt:</t>
  </si>
  <si>
    <t>01 - Zemní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</si>
  <si>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</si>
  <si>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</si>
  <si>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</si>
  <si>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</si>
  <si>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</si>
  <si>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</si>
  <si>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</si>
  <si>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PSV - Práce a dodávky PSV</t>
  </si>
  <si>
    <t xml:space="preserve">    742 - Elektroinstalace - slaboproud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</si>
  <si>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</si>
  <si>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</si>
  <si>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</si>
  <si>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</si>
  <si>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</si>
  <si>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</si>
  <si>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</si>
  <si>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</si>
  <si>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</si>
  <si>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</si>
  <si>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</si>
  <si>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</si>
  <si>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</si>
  <si>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</si>
  <si>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</si>
  <si>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</si>
  <si>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</si>
  <si>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</si>
  <si>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</si>
  <si>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</si>
  <si>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131351100</t>
  </si>
  <si>
    <t>Hloubení jam nezapažených v hornině třídy těžitelnosti II skupiny 4 objem do 20 m3 strojně</t>
  </si>
  <si>
    <t>m3</t>
  </si>
  <si>
    <t>4</t>
  </si>
  <si>
    <t>174151101</t>
  </si>
  <si>
    <t>Zásyp jam, šachet rýh nebo kolem objektů sypaninou se zhutněním</t>
  </si>
  <si>
    <t>3</t>
  </si>
  <si>
    <t>M</t>
  </si>
  <si>
    <t>34575138</t>
  </si>
  <si>
    <t>žlab kabelový s víkem PVC (120x100)</t>
  </si>
  <si>
    <t>m</t>
  </si>
  <si>
    <t>8</t>
  </si>
  <si>
    <t>6</t>
  </si>
  <si>
    <t>PSV</t>
  </si>
  <si>
    <t>Práce a dodávky PSV</t>
  </si>
  <si>
    <t>742</t>
  </si>
  <si>
    <t>Elektroinstalace - slaboproud</t>
  </si>
  <si>
    <t>Práce a dodávky M</t>
  </si>
  <si>
    <t>21-M</t>
  </si>
  <si>
    <t>Elektromontáže</t>
  </si>
  <si>
    <t>210292012</t>
  </si>
  <si>
    <t>Zjištění izolačního stavu zemních kabelů a vedení jedno měření</t>
  </si>
  <si>
    <t>kus</t>
  </si>
  <si>
    <t>64</t>
  </si>
  <si>
    <t>46-M</t>
  </si>
  <si>
    <t>Zemní práce při extr.mont.pracích</t>
  </si>
  <si>
    <t>5</t>
  </si>
  <si>
    <t>460131114</t>
  </si>
  <si>
    <t>Hloubení nezapažených jam při elektromontážích ručně v hornině tř II skupiny 4</t>
  </si>
  <si>
    <t>10</t>
  </si>
  <si>
    <t>460391124</t>
  </si>
  <si>
    <t>Zásyp jam při elektromontážích ručně se zhutněním z hornin třídy II skupiny 4</t>
  </si>
  <si>
    <t>12</t>
  </si>
  <si>
    <t>7</t>
  </si>
  <si>
    <t>460481131</t>
  </si>
  <si>
    <t>Úprava pláně při elektromontážích v hornině třídy těžitelnosti II skupiny 4 bez zhutnění ručně</t>
  </si>
  <si>
    <t>m2</t>
  </si>
  <si>
    <t>14</t>
  </si>
  <si>
    <t>02 - Náhrada KO za PN</t>
  </si>
  <si>
    <t>HSV - HSV</t>
  </si>
  <si>
    <t xml:space="preserve">    R3 - Servisní a diagnostické pracoviště, technologie - úprava</t>
  </si>
  <si>
    <t>HZS - Hodinové zúčtovací sazby</t>
  </si>
  <si>
    <t>OST - Ostatní</t>
  </si>
  <si>
    <t>R3</t>
  </si>
  <si>
    <t>Servisní a diagnostické pracoviště, technologie - úprava</t>
  </si>
  <si>
    <t>7592010146</t>
  </si>
  <si>
    <t>Kolové senzory a snímače počítačů náprav Neoprénová ochr. hadice 9,8 m</t>
  </si>
  <si>
    <t>32</t>
  </si>
  <si>
    <t>16</t>
  </si>
  <si>
    <t>7592010152</t>
  </si>
  <si>
    <t>Kolové senzory a snímače počítačů náprav Montážní sada neoprénové ochr.hadice</t>
  </si>
  <si>
    <t>7592010166</t>
  </si>
  <si>
    <t>Kolové senzory a snímače počítačů náprav Upevňovací souprava SK140</t>
  </si>
  <si>
    <t>7592010172</t>
  </si>
  <si>
    <t>Kolové senzory a snímače počítačů náprav Připevňovací čep BBK pro upevňovací soupravu SK140</t>
  </si>
  <si>
    <t>pár</t>
  </si>
  <si>
    <t>7592010176</t>
  </si>
  <si>
    <t>Kolové senzory a snímače počítačů náprav Matice samojistná FS M10</t>
  </si>
  <si>
    <t>7592010178</t>
  </si>
  <si>
    <t>Kolové senzory a snímače počítačů náprav Matice samojistná FS M12</t>
  </si>
  <si>
    <t>7592010505</t>
  </si>
  <si>
    <t xml:space="preserve">Kolové senzory a snímače počítačů náprav Převodník signálů  PNS-03</t>
  </si>
  <si>
    <t>7592010510</t>
  </si>
  <si>
    <t>Kolové senzory a snímače počítačů náprav Zapojovací skříňka 1 (1 počítací bod, 1 vstup)PNS-03</t>
  </si>
  <si>
    <t>9</t>
  </si>
  <si>
    <t>7592010104</t>
  </si>
  <si>
    <t>Kolové senzory a snímače počítačů náprav Snímač průjezdu kola RSR 180 (10 m kabel)</t>
  </si>
  <si>
    <t>18</t>
  </si>
  <si>
    <t>R2</t>
  </si>
  <si>
    <t>Skříň počítačů náprav vč. datové vazby na SZZ</t>
  </si>
  <si>
    <t>20</t>
  </si>
  <si>
    <t>11</t>
  </si>
  <si>
    <t>7593330040</t>
  </si>
  <si>
    <t>Výměnné díly Relé NMŠ 1-2000 (HM0404221990407)</t>
  </si>
  <si>
    <t>22</t>
  </si>
  <si>
    <t>7594300684</t>
  </si>
  <si>
    <t xml:space="preserve">Počítače náprav Vnitřní prvky PN PNS-03 Vana Schroff dlouhá  9 ST00 241</t>
  </si>
  <si>
    <t>24</t>
  </si>
  <si>
    <t>13</t>
  </si>
  <si>
    <t>7594300678</t>
  </si>
  <si>
    <t xml:space="preserve">Počítače náprav Vnitřní prvky PN PNS-03 Kazeta počítacích bodů   ST00 239</t>
  </si>
  <si>
    <t>26</t>
  </si>
  <si>
    <t>7592010270</t>
  </si>
  <si>
    <t>Kolové senzory a snímače počítačů náprav Zkušební přípravek PB200</t>
  </si>
  <si>
    <t>28</t>
  </si>
  <si>
    <t>7594300686</t>
  </si>
  <si>
    <t xml:space="preserve">Počítače náprav Vnitřní prvky PN PNS-03 Údržbářský počítač  ST00 245</t>
  </si>
  <si>
    <t>30</t>
  </si>
  <si>
    <t>7594190050</t>
  </si>
  <si>
    <t>Ostatní Souprava propojek s oky CEMBRE dvojitá + uzemnění norma 253039003 (HM0404223991903)</t>
  </si>
  <si>
    <t>17</t>
  </si>
  <si>
    <t>7594300662R</t>
  </si>
  <si>
    <t xml:space="preserve">Počítače náprav Vnitřní prvky PN PNS-03 Přepěťová ochrana  ST00 233</t>
  </si>
  <si>
    <t>34</t>
  </si>
  <si>
    <t>Úprava reléového stojanu PZZ</t>
  </si>
  <si>
    <t>36</t>
  </si>
  <si>
    <t>HZS</t>
  </si>
  <si>
    <t>Hodinové zúčtovací sazby</t>
  </si>
  <si>
    <t>19</t>
  </si>
  <si>
    <t>R1</t>
  </si>
  <si>
    <t>Základní sw počítače náprav s reléovým rozhraním</t>
  </si>
  <si>
    <t>262144</t>
  </si>
  <si>
    <t>38</t>
  </si>
  <si>
    <t>OST</t>
  </si>
  <si>
    <t>Ostatní</t>
  </si>
  <si>
    <t>7491652040</t>
  </si>
  <si>
    <t>Montáž vnějšího uzemnění zemnící tyče z pozinkované oceli (FeZn), délky do 2 m</t>
  </si>
  <si>
    <t>40</t>
  </si>
  <si>
    <t>7492756030</t>
  </si>
  <si>
    <t>Pomocné práce pro montáž kabelů vyhledání stávajících kabelů ( měření, sonda )</t>
  </si>
  <si>
    <t>42</t>
  </si>
  <si>
    <t>7594190070</t>
  </si>
  <si>
    <t>Ostatní Souprava propojek s oky CEMBRE jednoduchá norma 253039001 (HM0404223991901)</t>
  </si>
  <si>
    <t>44</t>
  </si>
  <si>
    <t>23</t>
  </si>
  <si>
    <t>7594190040</t>
  </si>
  <si>
    <t>Ostatní Lanko ocelové průměr 9 s potažením [m] norma 704530110 (HM0404223991639)</t>
  </si>
  <si>
    <t>46</t>
  </si>
  <si>
    <t>7590150030</t>
  </si>
  <si>
    <t xml:space="preserve">Uzemnění, ukolejnění Tyč zemnící se svorkou l=1,5m  (HM0354405211015)</t>
  </si>
  <si>
    <t>48</t>
  </si>
  <si>
    <t>25</t>
  </si>
  <si>
    <t>7498150520</t>
  </si>
  <si>
    <t>Vyhotovení výchozí revizní zprávy pro opravné práce pro objem investičních nákladů přes 500 000 do 1 000 000 Kč</t>
  </si>
  <si>
    <t>50</t>
  </si>
  <si>
    <t>7498150525</t>
  </si>
  <si>
    <t>Vyhotovení výchozí revizní zprávy příplatek za každých dalších i započatých 500 000 Kč přes 1 000 000 Kč</t>
  </si>
  <si>
    <t>52</t>
  </si>
  <si>
    <t>27</t>
  </si>
  <si>
    <t>7498451010</t>
  </si>
  <si>
    <t>Měření zemničů zemních odporů - zemniče prvního nebo samostatného</t>
  </si>
  <si>
    <t>54</t>
  </si>
  <si>
    <t>7499151010</t>
  </si>
  <si>
    <t>Dokončovací práce na elektrickém zařízení</t>
  </si>
  <si>
    <t>hod</t>
  </si>
  <si>
    <t>56</t>
  </si>
  <si>
    <t>29</t>
  </si>
  <si>
    <t>7590525540</t>
  </si>
  <si>
    <t>Montáž smršťovací spojky Raychem bez pancíře na jednoplášťovém celoplastovém kabelu do 10 žil</t>
  </si>
  <si>
    <t>58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</si>
  <si>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</si>
  <si>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</si>
  <si>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60</t>
  </si>
  <si>
    <t>31</t>
  </si>
  <si>
    <t>7590555134</t>
  </si>
  <si>
    <t>Montáž forma pro kabely TCEKPFLE, TCEKPFLEY, TCEKPFLEZE, TCEKPFLEZY do 4 P 1,0</t>
  </si>
  <si>
    <t>62</t>
  </si>
  <si>
    <t>7590555138</t>
  </si>
  <si>
    <t>Montáž forma pro kabely TCEKPFLE, TCEKPFLEY, TCEKPFLEZE, TCEKPFLEZY do 12 P 1,0</t>
  </si>
  <si>
    <t>33</t>
  </si>
  <si>
    <t>7590555166</t>
  </si>
  <si>
    <t>Montáž forma pro kabely TCEKE, TCEKFY,TCEKY, TCEKEZE, TCEKEY na svorkovnici WAGO do 7 P 1,0</t>
  </si>
  <si>
    <t>66</t>
  </si>
  <si>
    <t>7592005052</t>
  </si>
  <si>
    <t>Montáž počítacího bodu (senzoru) RSR 180 s převodníkem MegaPN</t>
  </si>
  <si>
    <t>68</t>
  </si>
  <si>
    <t>35</t>
  </si>
  <si>
    <t>7592007076</t>
  </si>
  <si>
    <t>Demontáž počítacího bodu počítače náprav ALCATEL SK30</t>
  </si>
  <si>
    <t>70</t>
  </si>
  <si>
    <t>7593315425</t>
  </si>
  <si>
    <t>Zhotovení jednoho zapojení při volné vazbě</t>
  </si>
  <si>
    <t>72</t>
  </si>
  <si>
    <t>37</t>
  </si>
  <si>
    <t>7593335040</t>
  </si>
  <si>
    <t>Montáž malorozměrného relé</t>
  </si>
  <si>
    <t>74</t>
  </si>
  <si>
    <t>7594305010</t>
  </si>
  <si>
    <t>Montáž součástí počítače náprav vyhodnocovací části</t>
  </si>
  <si>
    <t>76</t>
  </si>
  <si>
    <t>39</t>
  </si>
  <si>
    <t>7594305015</t>
  </si>
  <si>
    <t>Montáž součástí počítače náprav neoprénové ochranné hadice se soupravou pro upevnění k pražci</t>
  </si>
  <si>
    <t>78</t>
  </si>
  <si>
    <t>7594305020</t>
  </si>
  <si>
    <t>Montáž součástí počítače náprav bleskojistkové svorkovnice</t>
  </si>
  <si>
    <t>80</t>
  </si>
  <si>
    <t>41</t>
  </si>
  <si>
    <t>7594305025</t>
  </si>
  <si>
    <t>Montáž součástí počítače náprav přepěťové ochrany napájení</t>
  </si>
  <si>
    <t>82</t>
  </si>
  <si>
    <t>7594305040</t>
  </si>
  <si>
    <t>Montáž součástí počítače náprav upevňovací kolejnicové čelisti SK 140</t>
  </si>
  <si>
    <t>84</t>
  </si>
  <si>
    <t>43</t>
  </si>
  <si>
    <t>7594307010</t>
  </si>
  <si>
    <t>Demontáž součástí počítače náprav vyhodnocovací části</t>
  </si>
  <si>
    <t>86</t>
  </si>
  <si>
    <t>7594307025</t>
  </si>
  <si>
    <t>Demontáž součástí počítače náprav přepěťové ochrany napájení</t>
  </si>
  <si>
    <t>88</t>
  </si>
  <si>
    <t>45</t>
  </si>
  <si>
    <t>7594307055</t>
  </si>
  <si>
    <t>Demontáž součástí počítače náprav bloku pro počítače náprav</t>
  </si>
  <si>
    <t>90</t>
  </si>
  <si>
    <t>7598095085</t>
  </si>
  <si>
    <t>Přezkoušení a regulace senzoru počítacího bodu</t>
  </si>
  <si>
    <t>92</t>
  </si>
  <si>
    <t>47</t>
  </si>
  <si>
    <t>7598095090</t>
  </si>
  <si>
    <t>Přezkoušení a regulace počítače náprav včetně vyhotovení protokolu za 1 úsek</t>
  </si>
  <si>
    <t>94</t>
  </si>
  <si>
    <t>7598095185</t>
  </si>
  <si>
    <t>Přezkoušení vlakových cest (vlakových i posunových) za 1 vlakovou cestu</t>
  </si>
  <si>
    <t>96</t>
  </si>
  <si>
    <t>49</t>
  </si>
  <si>
    <t>7598095390</t>
  </si>
  <si>
    <t>Příprava ke komplexním zkouškám za 1 jízdní cestu do 30 výhybek</t>
  </si>
  <si>
    <t>98</t>
  </si>
  <si>
    <t>7598095460</t>
  </si>
  <si>
    <t>Komplexní zkouška za 1 jízdní cestu do 30 výhybek</t>
  </si>
  <si>
    <t>100</t>
  </si>
  <si>
    <t>51</t>
  </si>
  <si>
    <t>7598095546</t>
  </si>
  <si>
    <t>Vyhotovení protokolu UTZ pro SZZ reléové a elektronické do 10 výhybkových jednotek</t>
  </si>
  <si>
    <t>102</t>
  </si>
  <si>
    <t>7590521734</t>
  </si>
  <si>
    <t>Venkovní vedení kabelová - metalické sítě Neplněné s ochr. vodičem, stíněné TCEKFY 6 P 1,0 D</t>
  </si>
  <si>
    <t>104</t>
  </si>
  <si>
    <t>53</t>
  </si>
  <si>
    <t>7598095547</t>
  </si>
  <si>
    <t>Vyhotovení protokolu UTZ pro SZZ reléové a elektronické za každých dalších 10 výhybkových jednotek</t>
  </si>
  <si>
    <t>106</t>
  </si>
  <si>
    <t>03 - VRN</t>
  </si>
  <si>
    <t>VRN - Vedlejší rozpočtové náklady</t>
  </si>
  <si>
    <t>Vedlejší rozpočtové náklady</t>
  </si>
  <si>
    <t>023122001</t>
  </si>
  <si>
    <t>Projektové práce Projektová dokumentace - přípravné práce Projekt opravy zabezpečovacích, sdělovacích, elektrických zařízení</t>
  </si>
  <si>
    <t>%</t>
  </si>
  <si>
    <t>023131011</t>
  </si>
  <si>
    <t>Projektové práce Dokumentace skutečného provedení zabezpečovacích, sdělovacích, elektrických zařízení</t>
  </si>
  <si>
    <t>033121001</t>
  </si>
  <si>
    <t>Provozní vlivy Rušení prací železničním provozem širá trať nebo dopravny s kolejovým rozvětvením s počtem vlaků za směnu 8,5 hod. do 25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</si>
</sst>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19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19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24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19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27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28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19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27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29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4293399.4000000004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31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32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33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34</v>
      </c>
      <c r="E29" s="38"/>
      <c r="F29" s="26" t="s">
        <v>35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4293399.4000000004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901613.87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36</v>
      </c>
      <c r="G30" s="38"/>
      <c r="H30" s="38"/>
      <c r="I30" s="38"/>
      <c r="J30" s="38"/>
      <c r="K30" s="38"/>
      <c r="L30" s="39">
        <v>0.14999999999999999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37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38</v>
      </c>
      <c r="G32" s="38"/>
      <c r="H32" s="38"/>
      <c r="I32" s="38"/>
      <c r="J32" s="38"/>
      <c r="K32" s="38"/>
      <c r="L32" s="39">
        <v>0.14999999999999999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39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41</v>
      </c>
      <c r="U35" s="44"/>
      <c r="V35" s="44"/>
      <c r="W35" s="44"/>
      <c r="X35" s="46" t="s">
        <v>42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5195013.2700000005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43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44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46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45</v>
      </c>
      <c r="AI60" s="33"/>
      <c r="AJ60" s="33"/>
      <c r="AK60" s="33"/>
      <c r="AL60" s="33"/>
      <c r="AM60" s="54" t="s">
        <v>46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47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48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45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46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45</v>
      </c>
      <c r="AI75" s="33"/>
      <c r="AJ75" s="33"/>
      <c r="AK75" s="33"/>
      <c r="AL75" s="33"/>
      <c r="AM75" s="54" t="s">
        <v>46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49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2022/31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Náhrada kolejových obvodů za počítače náprav - ŽST Telč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69" t="str">
        <f>IF(AN8= "","",AN8)</f>
        <v>17. 10. 2022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26</v>
      </c>
      <c r="AJ89" s="31"/>
      <c r="AK89" s="31"/>
      <c r="AL89" s="31"/>
      <c r="AM89" s="70" t="str">
        <f>IF(E17="","",E17)</f>
        <v xml:space="preserve"> </v>
      </c>
      <c r="AN89" s="61"/>
      <c r="AO89" s="61"/>
      <c r="AP89" s="61"/>
      <c r="AQ89" s="31"/>
      <c r="AR89" s="35"/>
      <c r="AS89" s="71" t="s">
        <v>50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15.15" customHeight="1">
      <c r="A90" s="29"/>
      <c r="B90" s="30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28</v>
      </c>
      <c r="AJ90" s="31"/>
      <c r="AK90" s="31"/>
      <c r="AL90" s="31"/>
      <c r="AM90" s="70" t="str">
        <f>IF(E20="","",E20)</f>
        <v xml:space="preserve"> 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51</v>
      </c>
      <c r="D92" s="84"/>
      <c r="E92" s="84"/>
      <c r="F92" s="84"/>
      <c r="G92" s="84"/>
      <c r="H92" s="85"/>
      <c r="I92" s="86" t="s">
        <v>52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53</v>
      </c>
      <c r="AH92" s="84"/>
      <c r="AI92" s="84"/>
      <c r="AJ92" s="84"/>
      <c r="AK92" s="84"/>
      <c r="AL92" s="84"/>
      <c r="AM92" s="84"/>
      <c r="AN92" s="86" t="s">
        <v>54</v>
      </c>
      <c r="AO92" s="84"/>
      <c r="AP92" s="88"/>
      <c r="AQ92" s="89" t="s">
        <v>55</v>
      </c>
      <c r="AR92" s="35"/>
      <c r="AS92" s="90" t="s">
        <v>56</v>
      </c>
      <c r="AT92" s="91" t="s">
        <v>57</v>
      </c>
      <c r="AU92" s="91" t="s">
        <v>58</v>
      </c>
      <c r="AV92" s="91" t="s">
        <v>59</v>
      </c>
      <c r="AW92" s="91" t="s">
        <v>60</v>
      </c>
      <c r="AX92" s="91" t="s">
        <v>61</v>
      </c>
      <c r="AY92" s="91" t="s">
        <v>62</v>
      </c>
      <c r="AZ92" s="91" t="s">
        <v>63</v>
      </c>
      <c r="BA92" s="91" t="s">
        <v>64</v>
      </c>
      <c r="BB92" s="91" t="s">
        <v>65</v>
      </c>
      <c r="BC92" s="91" t="s">
        <v>66</v>
      </c>
      <c r="BD92" s="92" t="s">
        <v>67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68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ROUND(SUM(AG95:AG97),2)</f>
        <v>4293399.4000000004</v>
      </c>
      <c r="AH94" s="99"/>
      <c r="AI94" s="99"/>
      <c r="AJ94" s="99"/>
      <c r="AK94" s="99"/>
      <c r="AL94" s="99"/>
      <c r="AM94" s="99"/>
      <c r="AN94" s="100">
        <f>SUM(AG94,AT94)</f>
        <v>5195013.2700000005</v>
      </c>
      <c r="AO94" s="100"/>
      <c r="AP94" s="100"/>
      <c r="AQ94" s="101" t="s">
        <v>1</v>
      </c>
      <c r="AR94" s="102"/>
      <c r="AS94" s="103">
        <f>ROUND(SUM(AS95:AS97),2)</f>
        <v>0</v>
      </c>
      <c r="AT94" s="104">
        <f>ROUND(SUM(AV94:AW94),2)</f>
        <v>901613.87</v>
      </c>
      <c r="AU94" s="105">
        <f>ROUND(SUM(AU95:AU97),5)</f>
        <v>0</v>
      </c>
      <c r="AV94" s="104">
        <f>ROUND(AZ94*L29,2)</f>
        <v>901613.87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ROUND(SUM(AZ95:AZ97),2)</f>
        <v>4293399.4000000004</v>
      </c>
      <c r="BA94" s="104">
        <f>ROUND(SUM(BA95:BA97),2)</f>
        <v>0</v>
      </c>
      <c r="BB94" s="104">
        <f>ROUND(SUM(BB95:BB97),2)</f>
        <v>0</v>
      </c>
      <c r="BC94" s="104">
        <f>ROUND(SUM(BC95:BC97),2)</f>
        <v>0</v>
      </c>
      <c r="BD94" s="106">
        <f>ROUND(SUM(BD95:BD97),2)</f>
        <v>0</v>
      </c>
      <c r="BE94" s="6"/>
      <c r="BS94" s="107" t="s">
        <v>69</v>
      </c>
      <c r="BT94" s="107" t="s">
        <v>70</v>
      </c>
      <c r="BU94" s="108" t="s">
        <v>71</v>
      </c>
      <c r="BV94" s="107" t="s">
        <v>72</v>
      </c>
      <c r="BW94" s="107" t="s">
        <v>5</v>
      </c>
      <c r="BX94" s="107" t="s">
        <v>73</v>
      </c>
      <c r="CL94" s="107" t="s">
        <v>1</v>
      </c>
    </row>
    <row r="95" s="7" customFormat="1" ht="16.5" customHeight="1">
      <c r="A95" s="109" t="s">
        <v>74</v>
      </c>
      <c r="B95" s="110"/>
      <c r="C95" s="111"/>
      <c r="D95" s="112" t="s">
        <v>75</v>
      </c>
      <c r="E95" s="112"/>
      <c r="F95" s="112"/>
      <c r="G95" s="112"/>
      <c r="H95" s="112"/>
      <c r="I95" s="113"/>
      <c r="J95" s="112" t="s">
        <v>76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'01 - Zemní práce'!J30</f>
        <v>1317187.3999999999</v>
      </c>
      <c r="AH95" s="113"/>
      <c r="AI95" s="113"/>
      <c r="AJ95" s="113"/>
      <c r="AK95" s="113"/>
      <c r="AL95" s="113"/>
      <c r="AM95" s="113"/>
      <c r="AN95" s="114">
        <f>SUM(AG95,AT95)</f>
        <v>1593796.75</v>
      </c>
      <c r="AO95" s="113"/>
      <c r="AP95" s="113"/>
      <c r="AQ95" s="115" t="s">
        <v>77</v>
      </c>
      <c r="AR95" s="116"/>
      <c r="AS95" s="117">
        <v>0</v>
      </c>
      <c r="AT95" s="118">
        <f>ROUND(SUM(AV95:AW95),2)</f>
        <v>276609.34999999998</v>
      </c>
      <c r="AU95" s="119">
        <f>'01 - Zemní práce'!P123</f>
        <v>0</v>
      </c>
      <c r="AV95" s="118">
        <f>'01 - Zemní práce'!J33</f>
        <v>276609.34999999998</v>
      </c>
      <c r="AW95" s="118">
        <f>'01 - Zemní práce'!J34</f>
        <v>0</v>
      </c>
      <c r="AX95" s="118">
        <f>'01 - Zemní práce'!J35</f>
        <v>0</v>
      </c>
      <c r="AY95" s="118">
        <f>'01 - Zemní práce'!J36</f>
        <v>0</v>
      </c>
      <c r="AZ95" s="118">
        <f>'01 - Zemní práce'!F33</f>
        <v>1317187.3999999999</v>
      </c>
      <c r="BA95" s="118">
        <f>'01 - Zemní práce'!F34</f>
        <v>0</v>
      </c>
      <c r="BB95" s="118">
        <f>'01 - Zemní práce'!F35</f>
        <v>0</v>
      </c>
      <c r="BC95" s="118">
        <f>'01 - Zemní práce'!F36</f>
        <v>0</v>
      </c>
      <c r="BD95" s="120">
        <f>'01 - Zemní práce'!F37</f>
        <v>0</v>
      </c>
      <c r="BE95" s="7"/>
      <c r="BT95" s="121" t="s">
        <v>78</v>
      </c>
      <c r="BV95" s="121" t="s">
        <v>72</v>
      </c>
      <c r="BW95" s="121" t="s">
        <v>79</v>
      </c>
      <c r="BX95" s="121" t="s">
        <v>5</v>
      </c>
      <c r="CL95" s="121" t="s">
        <v>1</v>
      </c>
      <c r="CM95" s="121" t="s">
        <v>80</v>
      </c>
    </row>
    <row r="96" s="7" customFormat="1" ht="16.5" customHeight="1">
      <c r="A96" s="109" t="s">
        <v>74</v>
      </c>
      <c r="B96" s="110"/>
      <c r="C96" s="111"/>
      <c r="D96" s="112" t="s">
        <v>81</v>
      </c>
      <c r="E96" s="112"/>
      <c r="F96" s="112"/>
      <c r="G96" s="112"/>
      <c r="H96" s="112"/>
      <c r="I96" s="113"/>
      <c r="J96" s="112" t="s">
        <v>82</v>
      </c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4">
        <f>'02 - Náhrada KO za PN'!J30</f>
        <v>2705012</v>
      </c>
      <c r="AH96" s="113"/>
      <c r="AI96" s="113"/>
      <c r="AJ96" s="113"/>
      <c r="AK96" s="113"/>
      <c r="AL96" s="113"/>
      <c r="AM96" s="113"/>
      <c r="AN96" s="114">
        <f>SUM(AG96,AT96)</f>
        <v>3273064.52</v>
      </c>
      <c r="AO96" s="113"/>
      <c r="AP96" s="113"/>
      <c r="AQ96" s="115" t="s">
        <v>77</v>
      </c>
      <c r="AR96" s="116"/>
      <c r="AS96" s="117">
        <v>0</v>
      </c>
      <c r="AT96" s="118">
        <f>ROUND(SUM(AV96:AW96),2)</f>
        <v>568052.52000000002</v>
      </c>
      <c r="AU96" s="119">
        <f>'02 - Náhrada KO za PN'!P122</f>
        <v>0</v>
      </c>
      <c r="AV96" s="118">
        <f>'02 - Náhrada KO za PN'!J33</f>
        <v>568052.52000000002</v>
      </c>
      <c r="AW96" s="118">
        <f>'02 - Náhrada KO za PN'!J34</f>
        <v>0</v>
      </c>
      <c r="AX96" s="118">
        <f>'02 - Náhrada KO za PN'!J35</f>
        <v>0</v>
      </c>
      <c r="AY96" s="118">
        <f>'02 - Náhrada KO za PN'!J36</f>
        <v>0</v>
      </c>
      <c r="AZ96" s="118">
        <f>'02 - Náhrada KO za PN'!F33</f>
        <v>2705012</v>
      </c>
      <c r="BA96" s="118">
        <f>'02 - Náhrada KO za PN'!F34</f>
        <v>0</v>
      </c>
      <c r="BB96" s="118">
        <f>'02 - Náhrada KO za PN'!F35</f>
        <v>0</v>
      </c>
      <c r="BC96" s="118">
        <f>'02 - Náhrada KO za PN'!F36</f>
        <v>0</v>
      </c>
      <c r="BD96" s="120">
        <f>'02 - Náhrada KO za PN'!F37</f>
        <v>0</v>
      </c>
      <c r="BE96" s="7"/>
      <c r="BT96" s="121" t="s">
        <v>78</v>
      </c>
      <c r="BV96" s="121" t="s">
        <v>72</v>
      </c>
      <c r="BW96" s="121" t="s">
        <v>83</v>
      </c>
      <c r="BX96" s="121" t="s">
        <v>5</v>
      </c>
      <c r="CL96" s="121" t="s">
        <v>1</v>
      </c>
      <c r="CM96" s="121" t="s">
        <v>80</v>
      </c>
    </row>
    <row r="97" s="7" customFormat="1" ht="16.5" customHeight="1">
      <c r="A97" s="109" t="s">
        <v>74</v>
      </c>
      <c r="B97" s="110"/>
      <c r="C97" s="111"/>
      <c r="D97" s="112" t="s">
        <v>84</v>
      </c>
      <c r="E97" s="112"/>
      <c r="F97" s="112"/>
      <c r="G97" s="112"/>
      <c r="H97" s="112"/>
      <c r="I97" s="113"/>
      <c r="J97" s="112" t="s">
        <v>85</v>
      </c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2"/>
      <c r="AE97" s="112"/>
      <c r="AF97" s="112"/>
      <c r="AG97" s="114">
        <f>'03 - VRN'!J30</f>
        <v>271200</v>
      </c>
      <c r="AH97" s="113"/>
      <c r="AI97" s="113"/>
      <c r="AJ97" s="113"/>
      <c r="AK97" s="113"/>
      <c r="AL97" s="113"/>
      <c r="AM97" s="113"/>
      <c r="AN97" s="114">
        <f>SUM(AG97,AT97)</f>
        <v>328152</v>
      </c>
      <c r="AO97" s="113"/>
      <c r="AP97" s="113"/>
      <c r="AQ97" s="115" t="s">
        <v>77</v>
      </c>
      <c r="AR97" s="116"/>
      <c r="AS97" s="122">
        <v>0</v>
      </c>
      <c r="AT97" s="123">
        <f>ROUND(SUM(AV97:AW97),2)</f>
        <v>56952</v>
      </c>
      <c r="AU97" s="124">
        <f>'03 - VRN'!P118</f>
        <v>0</v>
      </c>
      <c r="AV97" s="123">
        <f>'03 - VRN'!J33</f>
        <v>56952</v>
      </c>
      <c r="AW97" s="123">
        <f>'03 - VRN'!J34</f>
        <v>0</v>
      </c>
      <c r="AX97" s="123">
        <f>'03 - VRN'!J35</f>
        <v>0</v>
      </c>
      <c r="AY97" s="123">
        <f>'03 - VRN'!J36</f>
        <v>0</v>
      </c>
      <c r="AZ97" s="123">
        <f>'03 - VRN'!F33</f>
        <v>271200</v>
      </c>
      <c r="BA97" s="123">
        <f>'03 - VRN'!F34</f>
        <v>0</v>
      </c>
      <c r="BB97" s="123">
        <f>'03 - VRN'!F35</f>
        <v>0</v>
      </c>
      <c r="BC97" s="123">
        <f>'03 - VRN'!F36</f>
        <v>0</v>
      </c>
      <c r="BD97" s="125">
        <f>'03 - VRN'!F37</f>
        <v>0</v>
      </c>
      <c r="BE97" s="7"/>
      <c r="BT97" s="121" t="s">
        <v>78</v>
      </c>
      <c r="BV97" s="121" t="s">
        <v>72</v>
      </c>
      <c r="BW97" s="121" t="s">
        <v>86</v>
      </c>
      <c r="BX97" s="121" t="s">
        <v>5</v>
      </c>
      <c r="CL97" s="121" t="s">
        <v>1</v>
      </c>
      <c r="CM97" s="121" t="s">
        <v>80</v>
      </c>
    </row>
    <row r="98" s="2" customFormat="1" ht="30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5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="2" customFormat="1" ht="6.96" customHeight="1">
      <c r="A99" s="29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35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sheetProtection sheet="1" formatColumns="0" formatRows="0" objects="1" scenarios="1" spinCount="100000" saltValue="J9znBOBWsaZgZNT0PXjhenCZ81iTkNMWhqbZZWr2lvPpUvOPdO4RHIQo3FoytRJW6VarzHisMcgpep5pZLNuMQ==" hashValue="iSC2z0uWt3R+Mczq1j/N0Mdg00V+Q7BTrs5UFKs7k7cTfi5cm2bcPcKi+PZ4fCf399nUNcVkSNs44/ycF2Xv3Q==" algorithmName="SHA-512" password="CC35"/>
  <mergeCells count="48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Zemní práce'!C2" display="/"/>
    <hyperlink ref="A96" location="'02 - Náhrada KO za PN'!C2" display="/"/>
    <hyperlink ref="A9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87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Náhrada kolejových obvodů za počítače náprav - ŽST Telč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88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89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17. 10. 2022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ROUND(J123, 2)</f>
        <v>1317187.3999999999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ROUND((SUM(BE123:BE137)),  2)</f>
        <v>1317187.3999999999</v>
      </c>
      <c r="G33" s="29"/>
      <c r="H33" s="29"/>
      <c r="I33" s="145">
        <v>0.20999999999999999</v>
      </c>
      <c r="J33" s="144">
        <f>ROUND(((SUM(BE123:BE137))*I33),  2)</f>
        <v>276609.34999999998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ROUND((SUM(BF123:BF137)),  2)</f>
        <v>0</v>
      </c>
      <c r="G34" s="29"/>
      <c r="H34" s="29"/>
      <c r="I34" s="145">
        <v>0.14999999999999999</v>
      </c>
      <c r="J34" s="144">
        <f>ROUND(((SUM(BF123:BF137))*I34),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ROUND((SUM(BG123:BG137)),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ROUND((SUM(BH123:BH137)),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ROUND((SUM(BI123:BI137)),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1593796.75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90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Náhrada kolejových obvodů za počítače náprav - ŽST Telč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88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01 - Zemní práce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17. 10. 2022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91</v>
      </c>
      <c r="D94" s="166"/>
      <c r="E94" s="166"/>
      <c r="F94" s="166"/>
      <c r="G94" s="166"/>
      <c r="H94" s="166"/>
      <c r="I94" s="166"/>
      <c r="J94" s="167" t="s">
        <v>92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93</v>
      </c>
      <c r="D96" s="31"/>
      <c r="E96" s="31"/>
      <c r="F96" s="31"/>
      <c r="G96" s="31"/>
      <c r="H96" s="31"/>
      <c r="I96" s="31"/>
      <c r="J96" s="100">
        <f>J123</f>
        <v>1317187.3999999999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94</v>
      </c>
    </row>
    <row r="97" s="9" customFormat="1" ht="24.96" customHeight="1">
      <c r="A97" s="9"/>
      <c r="B97" s="169"/>
      <c r="C97" s="170"/>
      <c r="D97" s="171" t="s">
        <v>95</v>
      </c>
      <c r="E97" s="172"/>
      <c r="F97" s="172"/>
      <c r="G97" s="172"/>
      <c r="H97" s="172"/>
      <c r="I97" s="172"/>
      <c r="J97" s="173">
        <f>J124</f>
        <v>51350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96</v>
      </c>
      <c r="E98" s="178"/>
      <c r="F98" s="178"/>
      <c r="G98" s="178"/>
      <c r="H98" s="178"/>
      <c r="I98" s="178"/>
      <c r="J98" s="179">
        <f>J125</f>
        <v>51350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69"/>
      <c r="C99" s="170"/>
      <c r="D99" s="171" t="s">
        <v>97</v>
      </c>
      <c r="E99" s="172"/>
      <c r="F99" s="172"/>
      <c r="G99" s="172"/>
      <c r="H99" s="172"/>
      <c r="I99" s="172"/>
      <c r="J99" s="173">
        <f>J129</f>
        <v>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98</v>
      </c>
      <c r="E100" s="178"/>
      <c r="F100" s="178"/>
      <c r="G100" s="178"/>
      <c r="H100" s="178"/>
      <c r="I100" s="178"/>
      <c r="J100" s="179">
        <f>J130</f>
        <v>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69"/>
      <c r="C101" s="170"/>
      <c r="D101" s="171" t="s">
        <v>99</v>
      </c>
      <c r="E101" s="172"/>
      <c r="F101" s="172"/>
      <c r="G101" s="172"/>
      <c r="H101" s="172"/>
      <c r="I101" s="172"/>
      <c r="J101" s="173">
        <f>J131</f>
        <v>1265837.3999999999</v>
      </c>
      <c r="K101" s="170"/>
      <c r="L101" s="17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5"/>
      <c r="C102" s="176"/>
      <c r="D102" s="177" t="s">
        <v>100</v>
      </c>
      <c r="E102" s="178"/>
      <c r="F102" s="178"/>
      <c r="G102" s="178"/>
      <c r="H102" s="178"/>
      <c r="I102" s="178"/>
      <c r="J102" s="179">
        <f>J132</f>
        <v>5216.3999999999996</v>
      </c>
      <c r="K102" s="176"/>
      <c r="L102" s="18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5"/>
      <c r="C103" s="176"/>
      <c r="D103" s="177" t="s">
        <v>101</v>
      </c>
      <c r="E103" s="178"/>
      <c r="F103" s="178"/>
      <c r="G103" s="178"/>
      <c r="H103" s="178"/>
      <c r="I103" s="178"/>
      <c r="J103" s="179">
        <f>J134</f>
        <v>1260621</v>
      </c>
      <c r="K103" s="176"/>
      <c r="L103" s="18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29"/>
      <c r="B104" s="30"/>
      <c r="C104" s="31"/>
      <c r="D104" s="31"/>
      <c r="E104" s="31"/>
      <c r="F104" s="31"/>
      <c r="G104" s="31"/>
      <c r="H104" s="31"/>
      <c r="I104" s="31"/>
      <c r="J104" s="31"/>
      <c r="K104" s="31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="2" customFormat="1" ht="6.96" customHeight="1">
      <c r="A109" s="29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4.96" customHeight="1">
      <c r="A110" s="29"/>
      <c r="B110" s="30"/>
      <c r="C110" s="20" t="s">
        <v>102</v>
      </c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14</v>
      </c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164" t="str">
        <f>E7</f>
        <v>Náhrada kolejových obvodů za počítače náprav - ŽST Telč</v>
      </c>
      <c r="F113" s="26"/>
      <c r="G113" s="26"/>
      <c r="H113" s="26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88</v>
      </c>
      <c r="D114" s="31"/>
      <c r="E114" s="31"/>
      <c r="F114" s="31"/>
      <c r="G114" s="31"/>
      <c r="H114" s="31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6.5" customHeight="1">
      <c r="A115" s="29"/>
      <c r="B115" s="30"/>
      <c r="C115" s="31"/>
      <c r="D115" s="31"/>
      <c r="E115" s="66" t="str">
        <f>E9</f>
        <v>01 - Zemní práce</v>
      </c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18</v>
      </c>
      <c r="D117" s="31"/>
      <c r="E117" s="31"/>
      <c r="F117" s="23" t="str">
        <f>F12</f>
        <v xml:space="preserve"> </v>
      </c>
      <c r="G117" s="31"/>
      <c r="H117" s="31"/>
      <c r="I117" s="26" t="s">
        <v>20</v>
      </c>
      <c r="J117" s="69" t="str">
        <f>IF(J12="","",J12)</f>
        <v>17. 10. 2022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5.15" customHeight="1">
      <c r="A119" s="29"/>
      <c r="B119" s="30"/>
      <c r="C119" s="26" t="s">
        <v>22</v>
      </c>
      <c r="D119" s="31"/>
      <c r="E119" s="31"/>
      <c r="F119" s="23" t="str">
        <f>E15</f>
        <v xml:space="preserve"> </v>
      </c>
      <c r="G119" s="31"/>
      <c r="H119" s="31"/>
      <c r="I119" s="26" t="s">
        <v>26</v>
      </c>
      <c r="J119" s="27" t="str">
        <f>E21</f>
        <v xml:space="preserve"> </v>
      </c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25</v>
      </c>
      <c r="D120" s="31"/>
      <c r="E120" s="31"/>
      <c r="F120" s="23" t="str">
        <f>IF(E18="","",E18)</f>
        <v xml:space="preserve"> </v>
      </c>
      <c r="G120" s="31"/>
      <c r="H120" s="31"/>
      <c r="I120" s="26" t="s">
        <v>28</v>
      </c>
      <c r="J120" s="27" t="str">
        <f>E24</f>
        <v xml:space="preserve"> </v>
      </c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0.32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3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11" customFormat="1" ht="29.28" customHeight="1">
      <c r="A122" s="181"/>
      <c r="B122" s="182"/>
      <c r="C122" s="183" t="s">
        <v>103</v>
      </c>
      <c r="D122" s="184" t="s">
        <v>55</v>
      </c>
      <c r="E122" s="184" t="s">
        <v>51</v>
      </c>
      <c r="F122" s="184" t="s">
        <v>52</v>
      </c>
      <c r="G122" s="184" t="s">
        <v>104</v>
      </c>
      <c r="H122" s="184" t="s">
        <v>105</v>
      </c>
      <c r="I122" s="184" t="s">
        <v>106</v>
      </c>
      <c r="J122" s="185" t="s">
        <v>92</v>
      </c>
      <c r="K122" s="186" t="s">
        <v>107</v>
      </c>
      <c r="L122" s="187"/>
      <c r="M122" s="90" t="s">
        <v>1</v>
      </c>
      <c r="N122" s="91" t="s">
        <v>34</v>
      </c>
      <c r="O122" s="91" t="s">
        <v>108</v>
      </c>
      <c r="P122" s="91" t="s">
        <v>109</v>
      </c>
      <c r="Q122" s="91" t="s">
        <v>110</v>
      </c>
      <c r="R122" s="91" t="s">
        <v>111</v>
      </c>
      <c r="S122" s="91" t="s">
        <v>112</v>
      </c>
      <c r="T122" s="92" t="s">
        <v>113</v>
      </c>
      <c r="U122" s="181"/>
      <c r="V122" s="181"/>
      <c r="W122" s="181"/>
      <c r="X122" s="181"/>
      <c r="Y122" s="181"/>
      <c r="Z122" s="181"/>
      <c r="AA122" s="181"/>
      <c r="AB122" s="181"/>
      <c r="AC122" s="181"/>
      <c r="AD122" s="181"/>
      <c r="AE122" s="181"/>
    </row>
    <row r="123" s="2" customFormat="1" ht="22.8" customHeight="1">
      <c r="A123" s="29"/>
      <c r="B123" s="30"/>
      <c r="C123" s="97" t="s">
        <v>114</v>
      </c>
      <c r="D123" s="31"/>
      <c r="E123" s="31"/>
      <c r="F123" s="31"/>
      <c r="G123" s="31"/>
      <c r="H123" s="31"/>
      <c r="I123" s="31"/>
      <c r="J123" s="188">
        <f>BK123</f>
        <v>1317187.3999999999</v>
      </c>
      <c r="K123" s="31"/>
      <c r="L123" s="35"/>
      <c r="M123" s="93"/>
      <c r="N123" s="189"/>
      <c r="O123" s="94"/>
      <c r="P123" s="190">
        <f>P124+P129+P131</f>
        <v>0</v>
      </c>
      <c r="Q123" s="94"/>
      <c r="R123" s="190">
        <f>R124+R129+R131</f>
        <v>0</v>
      </c>
      <c r="S123" s="94"/>
      <c r="T123" s="191">
        <f>T124+T129+T131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69</v>
      </c>
      <c r="AU123" s="14" t="s">
        <v>94</v>
      </c>
      <c r="BK123" s="192">
        <f>BK124+BK129+BK131</f>
        <v>1317187.3999999999</v>
      </c>
    </row>
    <row r="124" s="12" customFormat="1" ht="25.92" customHeight="1">
      <c r="A124" s="12"/>
      <c r="B124" s="193"/>
      <c r="C124" s="194"/>
      <c r="D124" s="195" t="s">
        <v>69</v>
      </c>
      <c r="E124" s="196" t="s">
        <v>115</v>
      </c>
      <c r="F124" s="196" t="s">
        <v>116</v>
      </c>
      <c r="G124" s="194"/>
      <c r="H124" s="194"/>
      <c r="I124" s="194"/>
      <c r="J124" s="197">
        <f>BK124</f>
        <v>51350</v>
      </c>
      <c r="K124" s="194"/>
      <c r="L124" s="198"/>
      <c r="M124" s="199"/>
      <c r="N124" s="200"/>
      <c r="O124" s="200"/>
      <c r="P124" s="201">
        <f>P125</f>
        <v>0</v>
      </c>
      <c r="Q124" s="200"/>
      <c r="R124" s="201">
        <f>R125</f>
        <v>0</v>
      </c>
      <c r="S124" s="200"/>
      <c r="T124" s="20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3" t="s">
        <v>78</v>
      </c>
      <c r="AT124" s="204" t="s">
        <v>69</v>
      </c>
      <c r="AU124" s="204" t="s">
        <v>70</v>
      </c>
      <c r="AY124" s="203" t="s">
        <v>117</v>
      </c>
      <c r="BK124" s="205">
        <f>BK125</f>
        <v>51350</v>
      </c>
    </row>
    <row r="125" s="12" customFormat="1" ht="22.8" customHeight="1">
      <c r="A125" s="12"/>
      <c r="B125" s="193"/>
      <c r="C125" s="194"/>
      <c r="D125" s="195" t="s">
        <v>69</v>
      </c>
      <c r="E125" s="206" t="s">
        <v>78</v>
      </c>
      <c r="F125" s="206" t="s">
        <v>76</v>
      </c>
      <c r="G125" s="194"/>
      <c r="H125" s="194"/>
      <c r="I125" s="194"/>
      <c r="J125" s="207">
        <f>BK125</f>
        <v>51350</v>
      </c>
      <c r="K125" s="194"/>
      <c r="L125" s="198"/>
      <c r="M125" s="199"/>
      <c r="N125" s="200"/>
      <c r="O125" s="200"/>
      <c r="P125" s="201">
        <f>SUM(P126:P128)</f>
        <v>0</v>
      </c>
      <c r="Q125" s="200"/>
      <c r="R125" s="201">
        <f>SUM(R126:R128)</f>
        <v>0</v>
      </c>
      <c r="S125" s="200"/>
      <c r="T125" s="202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3" t="s">
        <v>78</v>
      </c>
      <c r="AT125" s="204" t="s">
        <v>69</v>
      </c>
      <c r="AU125" s="204" t="s">
        <v>78</v>
      </c>
      <c r="AY125" s="203" t="s">
        <v>117</v>
      </c>
      <c r="BK125" s="205">
        <f>SUM(BK126:BK128)</f>
        <v>51350</v>
      </c>
    </row>
    <row r="126" s="2" customFormat="1" ht="33" customHeight="1">
      <c r="A126" s="29"/>
      <c r="B126" s="30"/>
      <c r="C126" s="208" t="s">
        <v>78</v>
      </c>
      <c r="D126" s="208" t="s">
        <v>118</v>
      </c>
      <c r="E126" s="209" t="s">
        <v>119</v>
      </c>
      <c r="F126" s="210" t="s">
        <v>120</v>
      </c>
      <c r="G126" s="211" t="s">
        <v>121</v>
      </c>
      <c r="H126" s="212">
        <v>10</v>
      </c>
      <c r="I126" s="213">
        <v>716</v>
      </c>
      <c r="J126" s="213">
        <f>ROUND(I126*H126,2)</f>
        <v>7160</v>
      </c>
      <c r="K126" s="214"/>
      <c r="L126" s="35"/>
      <c r="M126" s="215" t="s">
        <v>1</v>
      </c>
      <c r="N126" s="216" t="s">
        <v>35</v>
      </c>
      <c r="O126" s="217">
        <v>0</v>
      </c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9" t="s">
        <v>122</v>
      </c>
      <c r="AT126" s="219" t="s">
        <v>118</v>
      </c>
      <c r="AU126" s="219" t="s">
        <v>80</v>
      </c>
      <c r="AY126" s="14" t="s">
        <v>117</v>
      </c>
      <c r="BE126" s="220">
        <f>IF(N126="základní",J126,0)</f>
        <v>7160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78</v>
      </c>
      <c r="BK126" s="220">
        <f>ROUND(I126*H126,2)</f>
        <v>7160</v>
      </c>
      <c r="BL126" s="14" t="s">
        <v>122</v>
      </c>
      <c r="BM126" s="219" t="s">
        <v>80</v>
      </c>
    </row>
    <row r="127" s="2" customFormat="1" ht="24.15" customHeight="1">
      <c r="A127" s="29"/>
      <c r="B127" s="30"/>
      <c r="C127" s="208" t="s">
        <v>80</v>
      </c>
      <c r="D127" s="208" t="s">
        <v>118</v>
      </c>
      <c r="E127" s="209" t="s">
        <v>123</v>
      </c>
      <c r="F127" s="210" t="s">
        <v>124</v>
      </c>
      <c r="G127" s="211" t="s">
        <v>121</v>
      </c>
      <c r="H127" s="212">
        <v>10</v>
      </c>
      <c r="I127" s="213">
        <v>144</v>
      </c>
      <c r="J127" s="213">
        <f>ROUND(I127*H127,2)</f>
        <v>1440</v>
      </c>
      <c r="K127" s="214"/>
      <c r="L127" s="35"/>
      <c r="M127" s="215" t="s">
        <v>1</v>
      </c>
      <c r="N127" s="216" t="s">
        <v>35</v>
      </c>
      <c r="O127" s="217">
        <v>0</v>
      </c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9" t="s">
        <v>122</v>
      </c>
      <c r="AT127" s="219" t="s">
        <v>118</v>
      </c>
      <c r="AU127" s="219" t="s">
        <v>80</v>
      </c>
      <c r="AY127" s="14" t="s">
        <v>117</v>
      </c>
      <c r="BE127" s="220">
        <f>IF(N127="základní",J127,0)</f>
        <v>1440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4" t="s">
        <v>78</v>
      </c>
      <c r="BK127" s="220">
        <f>ROUND(I127*H127,2)</f>
        <v>1440</v>
      </c>
      <c r="BL127" s="14" t="s">
        <v>122</v>
      </c>
      <c r="BM127" s="219" t="s">
        <v>122</v>
      </c>
    </row>
    <row r="128" s="2" customFormat="1" ht="16.5" customHeight="1">
      <c r="A128" s="29"/>
      <c r="B128" s="30"/>
      <c r="C128" s="221" t="s">
        <v>125</v>
      </c>
      <c r="D128" s="221" t="s">
        <v>126</v>
      </c>
      <c r="E128" s="222" t="s">
        <v>127</v>
      </c>
      <c r="F128" s="223" t="s">
        <v>128</v>
      </c>
      <c r="G128" s="224" t="s">
        <v>129</v>
      </c>
      <c r="H128" s="225">
        <v>250</v>
      </c>
      <c r="I128" s="226">
        <v>171</v>
      </c>
      <c r="J128" s="226">
        <f>ROUND(I128*H128,2)</f>
        <v>42750</v>
      </c>
      <c r="K128" s="227"/>
      <c r="L128" s="228"/>
      <c r="M128" s="229" t="s">
        <v>1</v>
      </c>
      <c r="N128" s="230" t="s">
        <v>35</v>
      </c>
      <c r="O128" s="217">
        <v>0</v>
      </c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9" t="s">
        <v>130</v>
      </c>
      <c r="AT128" s="219" t="s">
        <v>126</v>
      </c>
      <c r="AU128" s="219" t="s">
        <v>80</v>
      </c>
      <c r="AY128" s="14" t="s">
        <v>117</v>
      </c>
      <c r="BE128" s="220">
        <f>IF(N128="základní",J128,0)</f>
        <v>42750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4" t="s">
        <v>78</v>
      </c>
      <c r="BK128" s="220">
        <f>ROUND(I128*H128,2)</f>
        <v>42750</v>
      </c>
      <c r="BL128" s="14" t="s">
        <v>122</v>
      </c>
      <c r="BM128" s="219" t="s">
        <v>131</v>
      </c>
    </row>
    <row r="129" s="12" customFormat="1" ht="25.92" customHeight="1">
      <c r="A129" s="12"/>
      <c r="B129" s="193"/>
      <c r="C129" s="194"/>
      <c r="D129" s="195" t="s">
        <v>69</v>
      </c>
      <c r="E129" s="196" t="s">
        <v>132</v>
      </c>
      <c r="F129" s="196" t="s">
        <v>133</v>
      </c>
      <c r="G129" s="194"/>
      <c r="H129" s="194"/>
      <c r="I129" s="194"/>
      <c r="J129" s="197">
        <f>BK129</f>
        <v>0</v>
      </c>
      <c r="K129" s="194"/>
      <c r="L129" s="198"/>
      <c r="M129" s="199"/>
      <c r="N129" s="200"/>
      <c r="O129" s="200"/>
      <c r="P129" s="201">
        <f>P130</f>
        <v>0</v>
      </c>
      <c r="Q129" s="200"/>
      <c r="R129" s="201">
        <f>R130</f>
        <v>0</v>
      </c>
      <c r="S129" s="200"/>
      <c r="T129" s="20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3" t="s">
        <v>80</v>
      </c>
      <c r="AT129" s="204" t="s">
        <v>69</v>
      </c>
      <c r="AU129" s="204" t="s">
        <v>70</v>
      </c>
      <c r="AY129" s="203" t="s">
        <v>117</v>
      </c>
      <c r="BK129" s="205">
        <f>BK130</f>
        <v>0</v>
      </c>
    </row>
    <row r="130" s="12" customFormat="1" ht="22.8" customHeight="1">
      <c r="A130" s="12"/>
      <c r="B130" s="193"/>
      <c r="C130" s="194"/>
      <c r="D130" s="195" t="s">
        <v>69</v>
      </c>
      <c r="E130" s="206" t="s">
        <v>134</v>
      </c>
      <c r="F130" s="206" t="s">
        <v>135</v>
      </c>
      <c r="G130" s="194"/>
      <c r="H130" s="194"/>
      <c r="I130" s="194"/>
      <c r="J130" s="207">
        <f>BK130</f>
        <v>0</v>
      </c>
      <c r="K130" s="194"/>
      <c r="L130" s="198"/>
      <c r="M130" s="199"/>
      <c r="N130" s="200"/>
      <c r="O130" s="200"/>
      <c r="P130" s="201">
        <v>0</v>
      </c>
      <c r="Q130" s="200"/>
      <c r="R130" s="201">
        <v>0</v>
      </c>
      <c r="S130" s="200"/>
      <c r="T130" s="202"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3" t="s">
        <v>80</v>
      </c>
      <c r="AT130" s="204" t="s">
        <v>69</v>
      </c>
      <c r="AU130" s="204" t="s">
        <v>78</v>
      </c>
      <c r="AY130" s="203" t="s">
        <v>117</v>
      </c>
      <c r="BK130" s="205">
        <v>0</v>
      </c>
    </row>
    <row r="131" s="12" customFormat="1" ht="25.92" customHeight="1">
      <c r="A131" s="12"/>
      <c r="B131" s="193"/>
      <c r="C131" s="194"/>
      <c r="D131" s="195" t="s">
        <v>69</v>
      </c>
      <c r="E131" s="196" t="s">
        <v>126</v>
      </c>
      <c r="F131" s="196" t="s">
        <v>136</v>
      </c>
      <c r="G131" s="194"/>
      <c r="H131" s="194"/>
      <c r="I131" s="194"/>
      <c r="J131" s="197">
        <f>BK131</f>
        <v>1265837.3999999999</v>
      </c>
      <c r="K131" s="194"/>
      <c r="L131" s="198"/>
      <c r="M131" s="199"/>
      <c r="N131" s="200"/>
      <c r="O131" s="200"/>
      <c r="P131" s="201">
        <f>P132+P134</f>
        <v>0</v>
      </c>
      <c r="Q131" s="200"/>
      <c r="R131" s="201">
        <f>R132+R134</f>
        <v>0</v>
      </c>
      <c r="S131" s="200"/>
      <c r="T131" s="202">
        <f>T132+T134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3" t="s">
        <v>125</v>
      </c>
      <c r="AT131" s="204" t="s">
        <v>69</v>
      </c>
      <c r="AU131" s="204" t="s">
        <v>70</v>
      </c>
      <c r="AY131" s="203" t="s">
        <v>117</v>
      </c>
      <c r="BK131" s="205">
        <f>BK132+BK134</f>
        <v>1265837.3999999999</v>
      </c>
    </row>
    <row r="132" s="12" customFormat="1" ht="22.8" customHeight="1">
      <c r="A132" s="12"/>
      <c r="B132" s="193"/>
      <c r="C132" s="194"/>
      <c r="D132" s="195" t="s">
        <v>69</v>
      </c>
      <c r="E132" s="206" t="s">
        <v>137</v>
      </c>
      <c r="F132" s="206" t="s">
        <v>138</v>
      </c>
      <c r="G132" s="194"/>
      <c r="H132" s="194"/>
      <c r="I132" s="194"/>
      <c r="J132" s="207">
        <f>BK132</f>
        <v>5216.3999999999996</v>
      </c>
      <c r="K132" s="194"/>
      <c r="L132" s="198"/>
      <c r="M132" s="199"/>
      <c r="N132" s="200"/>
      <c r="O132" s="200"/>
      <c r="P132" s="201">
        <f>P133</f>
        <v>0</v>
      </c>
      <c r="Q132" s="200"/>
      <c r="R132" s="201">
        <f>R133</f>
        <v>0</v>
      </c>
      <c r="S132" s="200"/>
      <c r="T132" s="202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3" t="s">
        <v>125</v>
      </c>
      <c r="AT132" s="204" t="s">
        <v>69</v>
      </c>
      <c r="AU132" s="204" t="s">
        <v>78</v>
      </c>
      <c r="AY132" s="203" t="s">
        <v>117</v>
      </c>
      <c r="BK132" s="205">
        <f>BK133</f>
        <v>5216.3999999999996</v>
      </c>
    </row>
    <row r="133" s="2" customFormat="1" ht="24.15" customHeight="1">
      <c r="A133" s="29"/>
      <c r="B133" s="30"/>
      <c r="C133" s="208" t="s">
        <v>122</v>
      </c>
      <c r="D133" s="208" t="s">
        <v>118</v>
      </c>
      <c r="E133" s="209" t="s">
        <v>139</v>
      </c>
      <c r="F133" s="210" t="s">
        <v>140</v>
      </c>
      <c r="G133" s="211" t="s">
        <v>141</v>
      </c>
      <c r="H133" s="212">
        <v>84</v>
      </c>
      <c r="I133" s="213">
        <v>62.100000000000001</v>
      </c>
      <c r="J133" s="213">
        <f>ROUND(I133*H133,2)</f>
        <v>5216.3999999999996</v>
      </c>
      <c r="K133" s="214"/>
      <c r="L133" s="35"/>
      <c r="M133" s="215" t="s">
        <v>1</v>
      </c>
      <c r="N133" s="216" t="s">
        <v>35</v>
      </c>
      <c r="O133" s="217">
        <v>0</v>
      </c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9" t="s">
        <v>142</v>
      </c>
      <c r="AT133" s="219" t="s">
        <v>118</v>
      </c>
      <c r="AU133" s="219" t="s">
        <v>80</v>
      </c>
      <c r="AY133" s="14" t="s">
        <v>117</v>
      </c>
      <c r="BE133" s="220">
        <f>IF(N133="základní",J133,0)</f>
        <v>5216.3999999999996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78</v>
      </c>
      <c r="BK133" s="220">
        <f>ROUND(I133*H133,2)</f>
        <v>5216.3999999999996</v>
      </c>
      <c r="BL133" s="14" t="s">
        <v>142</v>
      </c>
      <c r="BM133" s="219" t="s">
        <v>130</v>
      </c>
    </row>
    <row r="134" s="12" customFormat="1" ht="22.8" customHeight="1">
      <c r="A134" s="12"/>
      <c r="B134" s="193"/>
      <c r="C134" s="194"/>
      <c r="D134" s="195" t="s">
        <v>69</v>
      </c>
      <c r="E134" s="206" t="s">
        <v>143</v>
      </c>
      <c r="F134" s="206" t="s">
        <v>144</v>
      </c>
      <c r="G134" s="194"/>
      <c r="H134" s="194"/>
      <c r="I134" s="194"/>
      <c r="J134" s="207">
        <f>BK134</f>
        <v>1260621</v>
      </c>
      <c r="K134" s="194"/>
      <c r="L134" s="198"/>
      <c r="M134" s="199"/>
      <c r="N134" s="200"/>
      <c r="O134" s="200"/>
      <c r="P134" s="201">
        <f>SUM(P135:P137)</f>
        <v>0</v>
      </c>
      <c r="Q134" s="200"/>
      <c r="R134" s="201">
        <f>SUM(R135:R137)</f>
        <v>0</v>
      </c>
      <c r="S134" s="200"/>
      <c r="T134" s="202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3" t="s">
        <v>125</v>
      </c>
      <c r="AT134" s="204" t="s">
        <v>69</v>
      </c>
      <c r="AU134" s="204" t="s">
        <v>78</v>
      </c>
      <c r="AY134" s="203" t="s">
        <v>117</v>
      </c>
      <c r="BK134" s="205">
        <f>SUM(BK135:BK137)</f>
        <v>1260621</v>
      </c>
    </row>
    <row r="135" s="2" customFormat="1" ht="24.15" customHeight="1">
      <c r="A135" s="29"/>
      <c r="B135" s="30"/>
      <c r="C135" s="208" t="s">
        <v>145</v>
      </c>
      <c r="D135" s="208" t="s">
        <v>118</v>
      </c>
      <c r="E135" s="209" t="s">
        <v>146</v>
      </c>
      <c r="F135" s="210" t="s">
        <v>147</v>
      </c>
      <c r="G135" s="211" t="s">
        <v>121</v>
      </c>
      <c r="H135" s="212">
        <v>603</v>
      </c>
      <c r="I135" s="213">
        <v>1650</v>
      </c>
      <c r="J135" s="213">
        <f>ROUND(I135*H135,2)</f>
        <v>994950</v>
      </c>
      <c r="K135" s="214"/>
      <c r="L135" s="35"/>
      <c r="M135" s="215" t="s">
        <v>1</v>
      </c>
      <c r="N135" s="216" t="s">
        <v>35</v>
      </c>
      <c r="O135" s="217">
        <v>0</v>
      </c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9" t="s">
        <v>142</v>
      </c>
      <c r="AT135" s="219" t="s">
        <v>118</v>
      </c>
      <c r="AU135" s="219" t="s">
        <v>80</v>
      </c>
      <c r="AY135" s="14" t="s">
        <v>117</v>
      </c>
      <c r="BE135" s="220">
        <f>IF(N135="základní",J135,0)</f>
        <v>994950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78</v>
      </c>
      <c r="BK135" s="220">
        <f>ROUND(I135*H135,2)</f>
        <v>994950</v>
      </c>
      <c r="BL135" s="14" t="s">
        <v>142</v>
      </c>
      <c r="BM135" s="219" t="s">
        <v>148</v>
      </c>
    </row>
    <row r="136" s="2" customFormat="1" ht="24.15" customHeight="1">
      <c r="A136" s="29"/>
      <c r="B136" s="30"/>
      <c r="C136" s="208" t="s">
        <v>131</v>
      </c>
      <c r="D136" s="208" t="s">
        <v>118</v>
      </c>
      <c r="E136" s="209" t="s">
        <v>149</v>
      </c>
      <c r="F136" s="210" t="s">
        <v>150</v>
      </c>
      <c r="G136" s="211" t="s">
        <v>121</v>
      </c>
      <c r="H136" s="212">
        <v>603</v>
      </c>
      <c r="I136" s="213">
        <v>337</v>
      </c>
      <c r="J136" s="213">
        <f>ROUND(I136*H136,2)</f>
        <v>203211</v>
      </c>
      <c r="K136" s="214"/>
      <c r="L136" s="35"/>
      <c r="M136" s="215" t="s">
        <v>1</v>
      </c>
      <c r="N136" s="216" t="s">
        <v>35</v>
      </c>
      <c r="O136" s="217">
        <v>0</v>
      </c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9" t="s">
        <v>142</v>
      </c>
      <c r="AT136" s="219" t="s">
        <v>118</v>
      </c>
      <c r="AU136" s="219" t="s">
        <v>80</v>
      </c>
      <c r="AY136" s="14" t="s">
        <v>117</v>
      </c>
      <c r="BE136" s="220">
        <f>IF(N136="základní",J136,0)</f>
        <v>203211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78</v>
      </c>
      <c r="BK136" s="220">
        <f>ROUND(I136*H136,2)</f>
        <v>203211</v>
      </c>
      <c r="BL136" s="14" t="s">
        <v>142</v>
      </c>
      <c r="BM136" s="219" t="s">
        <v>151</v>
      </c>
    </row>
    <row r="137" s="2" customFormat="1" ht="24.15" customHeight="1">
      <c r="A137" s="29"/>
      <c r="B137" s="30"/>
      <c r="C137" s="208" t="s">
        <v>152</v>
      </c>
      <c r="D137" s="208" t="s">
        <v>118</v>
      </c>
      <c r="E137" s="209" t="s">
        <v>153</v>
      </c>
      <c r="F137" s="210" t="s">
        <v>154</v>
      </c>
      <c r="G137" s="211" t="s">
        <v>155</v>
      </c>
      <c r="H137" s="212">
        <v>1800</v>
      </c>
      <c r="I137" s="213">
        <v>34.700000000000003</v>
      </c>
      <c r="J137" s="213">
        <f>ROUND(I137*H137,2)</f>
        <v>62460</v>
      </c>
      <c r="K137" s="214"/>
      <c r="L137" s="35"/>
      <c r="M137" s="231" t="s">
        <v>1</v>
      </c>
      <c r="N137" s="232" t="s">
        <v>35</v>
      </c>
      <c r="O137" s="233">
        <v>0</v>
      </c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9" t="s">
        <v>142</v>
      </c>
      <c r="AT137" s="219" t="s">
        <v>118</v>
      </c>
      <c r="AU137" s="219" t="s">
        <v>80</v>
      </c>
      <c r="AY137" s="14" t="s">
        <v>117</v>
      </c>
      <c r="BE137" s="220">
        <f>IF(N137="základní",J137,0)</f>
        <v>62460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78</v>
      </c>
      <c r="BK137" s="220">
        <f>ROUND(I137*H137,2)</f>
        <v>62460</v>
      </c>
      <c r="BL137" s="14" t="s">
        <v>142</v>
      </c>
      <c r="BM137" s="219" t="s">
        <v>156</v>
      </c>
    </row>
    <row r="138" s="2" customFormat="1" ht="6.96" customHeight="1">
      <c r="A138" s="29"/>
      <c r="B138" s="56"/>
      <c r="C138" s="57"/>
      <c r="D138" s="57"/>
      <c r="E138" s="57"/>
      <c r="F138" s="57"/>
      <c r="G138" s="57"/>
      <c r="H138" s="57"/>
      <c r="I138" s="57"/>
      <c r="J138" s="57"/>
      <c r="K138" s="57"/>
      <c r="L138" s="35"/>
      <c r="M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</sheetData>
  <sheetProtection sheet="1" autoFilter="0" formatColumns="0" formatRows="0" objects="1" scenarios="1" spinCount="100000" saltValue="8sCsR13ABVDssiJQZ3jMMAhnHMd2Z2gGLIozpLeUFMkmj10BKApAghAFU4/u+NOJezM5Si1wmBoWgbQslNhtDg==" hashValue="vaP+X5bwziF1cGeDAjNg8sYrLyvnlAk7lhRJTzOc/Z6sQo2xdYbBIp31bdvowU+nxwrU25lEcTnseaWm9E1HcQ==" algorithmName="SHA-512" password="CC35"/>
  <autoFilter ref="C122:K13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87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Náhrada kolejových obvodů za počítače náprav - ŽST Telč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88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157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17. 10. 2022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ROUND(J122, 2)</f>
        <v>2705012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ROUND((SUM(BE122:BE181)),  2)</f>
        <v>2705012</v>
      </c>
      <c r="G33" s="29"/>
      <c r="H33" s="29"/>
      <c r="I33" s="145">
        <v>0.20999999999999999</v>
      </c>
      <c r="J33" s="144">
        <f>ROUND(((SUM(BE122:BE181))*I33),  2)</f>
        <v>568052.52000000002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ROUND((SUM(BF122:BF181)),  2)</f>
        <v>0</v>
      </c>
      <c r="G34" s="29"/>
      <c r="H34" s="29"/>
      <c r="I34" s="145">
        <v>0.14999999999999999</v>
      </c>
      <c r="J34" s="144">
        <f>ROUND(((SUM(BF122:BF181))*I34),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ROUND((SUM(BG122:BG181)),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ROUND((SUM(BH122:BH181)),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ROUND((SUM(BI122:BI181)),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3273064.52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90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Náhrada kolejových obvodů za počítače náprav - ŽST Telč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88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02 - Náhrada KO za PN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17. 10. 2022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91</v>
      </c>
      <c r="D94" s="166"/>
      <c r="E94" s="166"/>
      <c r="F94" s="166"/>
      <c r="G94" s="166"/>
      <c r="H94" s="166"/>
      <c r="I94" s="166"/>
      <c r="J94" s="167" t="s">
        <v>92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93</v>
      </c>
      <c r="D96" s="31"/>
      <c r="E96" s="31"/>
      <c r="F96" s="31"/>
      <c r="G96" s="31"/>
      <c r="H96" s="31"/>
      <c r="I96" s="31"/>
      <c r="J96" s="100">
        <f>J122</f>
        <v>2705012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94</v>
      </c>
    </row>
    <row r="97" s="9" customFormat="1" ht="24.96" customHeight="1">
      <c r="A97" s="9"/>
      <c r="B97" s="169"/>
      <c r="C97" s="170"/>
      <c r="D97" s="171" t="s">
        <v>158</v>
      </c>
      <c r="E97" s="172"/>
      <c r="F97" s="172"/>
      <c r="G97" s="172"/>
      <c r="H97" s="172"/>
      <c r="I97" s="172"/>
      <c r="J97" s="173">
        <f>J123</f>
        <v>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159</v>
      </c>
      <c r="E98" s="178"/>
      <c r="F98" s="178"/>
      <c r="G98" s="178"/>
      <c r="H98" s="178"/>
      <c r="I98" s="178"/>
      <c r="J98" s="179">
        <f>J124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69"/>
      <c r="C99" s="170"/>
      <c r="D99" s="171" t="s">
        <v>97</v>
      </c>
      <c r="E99" s="172"/>
      <c r="F99" s="172"/>
      <c r="G99" s="172"/>
      <c r="H99" s="172"/>
      <c r="I99" s="172"/>
      <c r="J99" s="173">
        <f>J125</f>
        <v>1983884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98</v>
      </c>
      <c r="E100" s="178"/>
      <c r="F100" s="178"/>
      <c r="G100" s="178"/>
      <c r="H100" s="178"/>
      <c r="I100" s="178"/>
      <c r="J100" s="179">
        <f>J126</f>
        <v>1983884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69"/>
      <c r="C101" s="170"/>
      <c r="D101" s="171" t="s">
        <v>160</v>
      </c>
      <c r="E101" s="172"/>
      <c r="F101" s="172"/>
      <c r="G101" s="172"/>
      <c r="H101" s="172"/>
      <c r="I101" s="172"/>
      <c r="J101" s="173">
        <f>J145</f>
        <v>79200</v>
      </c>
      <c r="K101" s="170"/>
      <c r="L101" s="17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69"/>
      <c r="C102" s="170"/>
      <c r="D102" s="171" t="s">
        <v>161</v>
      </c>
      <c r="E102" s="172"/>
      <c r="F102" s="172"/>
      <c r="G102" s="172"/>
      <c r="H102" s="172"/>
      <c r="I102" s="172"/>
      <c r="J102" s="173">
        <f>J147</f>
        <v>641928</v>
      </c>
      <c r="K102" s="170"/>
      <c r="L102" s="17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29"/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6.96" customHeight="1">
      <c r="A104" s="29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="2" customFormat="1" ht="6.96" customHeight="1">
      <c r="A108" s="29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24.96" customHeight="1">
      <c r="A109" s="29"/>
      <c r="B109" s="30"/>
      <c r="C109" s="20" t="s">
        <v>102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164" t="str">
        <f>E7</f>
        <v>Náhrada kolejových obvodů za počítače náprav - ŽST Telč</v>
      </c>
      <c r="F112" s="26"/>
      <c r="G112" s="26"/>
      <c r="H112" s="26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88</v>
      </c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6.5" customHeight="1">
      <c r="A114" s="29"/>
      <c r="B114" s="30"/>
      <c r="C114" s="31"/>
      <c r="D114" s="31"/>
      <c r="E114" s="66" t="str">
        <f>E9</f>
        <v>02 - Náhrada KO za PN</v>
      </c>
      <c r="F114" s="31"/>
      <c r="G114" s="31"/>
      <c r="H114" s="31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2" customHeight="1">
      <c r="A116" s="29"/>
      <c r="B116" s="30"/>
      <c r="C116" s="26" t="s">
        <v>18</v>
      </c>
      <c r="D116" s="31"/>
      <c r="E116" s="31"/>
      <c r="F116" s="23" t="str">
        <f>F12</f>
        <v xml:space="preserve"> </v>
      </c>
      <c r="G116" s="31"/>
      <c r="H116" s="31"/>
      <c r="I116" s="26" t="s">
        <v>20</v>
      </c>
      <c r="J116" s="69" t="str">
        <f>IF(J12="","",J12)</f>
        <v>17. 10. 2022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22</v>
      </c>
      <c r="D118" s="31"/>
      <c r="E118" s="31"/>
      <c r="F118" s="23" t="str">
        <f>E15</f>
        <v xml:space="preserve"> </v>
      </c>
      <c r="G118" s="31"/>
      <c r="H118" s="31"/>
      <c r="I118" s="26" t="s">
        <v>26</v>
      </c>
      <c r="J118" s="27" t="str">
        <f>E21</f>
        <v xml:space="preserve"> </v>
      </c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5.15" customHeight="1">
      <c r="A119" s="29"/>
      <c r="B119" s="30"/>
      <c r="C119" s="26" t="s">
        <v>25</v>
      </c>
      <c r="D119" s="31"/>
      <c r="E119" s="31"/>
      <c r="F119" s="23" t="str">
        <f>IF(E18="","",E18)</f>
        <v xml:space="preserve"> </v>
      </c>
      <c r="G119" s="31"/>
      <c r="H119" s="31"/>
      <c r="I119" s="26" t="s">
        <v>28</v>
      </c>
      <c r="J119" s="27" t="str">
        <f>E24</f>
        <v xml:space="preserve"> </v>
      </c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0.32" customHeight="1">
      <c r="A120" s="29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11" customFormat="1" ht="29.28" customHeight="1">
      <c r="A121" s="181"/>
      <c r="B121" s="182"/>
      <c r="C121" s="183" t="s">
        <v>103</v>
      </c>
      <c r="D121" s="184" t="s">
        <v>55</v>
      </c>
      <c r="E121" s="184" t="s">
        <v>51</v>
      </c>
      <c r="F121" s="184" t="s">
        <v>52</v>
      </c>
      <c r="G121" s="184" t="s">
        <v>104</v>
      </c>
      <c r="H121" s="184" t="s">
        <v>105</v>
      </c>
      <c r="I121" s="184" t="s">
        <v>106</v>
      </c>
      <c r="J121" s="185" t="s">
        <v>92</v>
      </c>
      <c r="K121" s="186" t="s">
        <v>107</v>
      </c>
      <c r="L121" s="187"/>
      <c r="M121" s="90" t="s">
        <v>1</v>
      </c>
      <c r="N121" s="91" t="s">
        <v>34</v>
      </c>
      <c r="O121" s="91" t="s">
        <v>108</v>
      </c>
      <c r="P121" s="91" t="s">
        <v>109</v>
      </c>
      <c r="Q121" s="91" t="s">
        <v>110</v>
      </c>
      <c r="R121" s="91" t="s">
        <v>111</v>
      </c>
      <c r="S121" s="91" t="s">
        <v>112</v>
      </c>
      <c r="T121" s="92" t="s">
        <v>113</v>
      </c>
      <c r="U121" s="181"/>
      <c r="V121" s="181"/>
      <c r="W121" s="181"/>
      <c r="X121" s="181"/>
      <c r="Y121" s="181"/>
      <c r="Z121" s="181"/>
      <c r="AA121" s="181"/>
      <c r="AB121" s="181"/>
      <c r="AC121" s="181"/>
      <c r="AD121" s="181"/>
      <c r="AE121" s="181"/>
    </row>
    <row r="122" s="2" customFormat="1" ht="22.8" customHeight="1">
      <c r="A122" s="29"/>
      <c r="B122" s="30"/>
      <c r="C122" s="97" t="s">
        <v>114</v>
      </c>
      <c r="D122" s="31"/>
      <c r="E122" s="31"/>
      <c r="F122" s="31"/>
      <c r="G122" s="31"/>
      <c r="H122" s="31"/>
      <c r="I122" s="31"/>
      <c r="J122" s="188">
        <f>BK122</f>
        <v>2705012</v>
      </c>
      <c r="K122" s="31"/>
      <c r="L122" s="35"/>
      <c r="M122" s="93"/>
      <c r="N122" s="189"/>
      <c r="O122" s="94"/>
      <c r="P122" s="190">
        <f>P123+P125+P145+P147</f>
        <v>0</v>
      </c>
      <c r="Q122" s="94"/>
      <c r="R122" s="190">
        <f>R123+R125+R145+R147</f>
        <v>0</v>
      </c>
      <c r="S122" s="94"/>
      <c r="T122" s="191">
        <f>T123+T125+T145+T147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69</v>
      </c>
      <c r="AU122" s="14" t="s">
        <v>94</v>
      </c>
      <c r="BK122" s="192">
        <f>BK123+BK125+BK145+BK147</f>
        <v>2705012</v>
      </c>
    </row>
    <row r="123" s="12" customFormat="1" ht="25.92" customHeight="1">
      <c r="A123" s="12"/>
      <c r="B123" s="193"/>
      <c r="C123" s="194"/>
      <c r="D123" s="195" t="s">
        <v>69</v>
      </c>
      <c r="E123" s="196" t="s">
        <v>115</v>
      </c>
      <c r="F123" s="196" t="s">
        <v>115</v>
      </c>
      <c r="G123" s="194"/>
      <c r="H123" s="194"/>
      <c r="I123" s="194"/>
      <c r="J123" s="197">
        <f>BK123</f>
        <v>0</v>
      </c>
      <c r="K123" s="194"/>
      <c r="L123" s="198"/>
      <c r="M123" s="199"/>
      <c r="N123" s="200"/>
      <c r="O123" s="200"/>
      <c r="P123" s="201">
        <f>P124</f>
        <v>0</v>
      </c>
      <c r="Q123" s="200"/>
      <c r="R123" s="201">
        <f>R124</f>
        <v>0</v>
      </c>
      <c r="S123" s="200"/>
      <c r="T123" s="20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3" t="s">
        <v>78</v>
      </c>
      <c r="AT123" s="204" t="s">
        <v>69</v>
      </c>
      <c r="AU123" s="204" t="s">
        <v>70</v>
      </c>
      <c r="AY123" s="203" t="s">
        <v>117</v>
      </c>
      <c r="BK123" s="205">
        <f>BK124</f>
        <v>0</v>
      </c>
    </row>
    <row r="124" s="12" customFormat="1" ht="22.8" customHeight="1">
      <c r="A124" s="12"/>
      <c r="B124" s="193"/>
      <c r="C124" s="194"/>
      <c r="D124" s="195" t="s">
        <v>69</v>
      </c>
      <c r="E124" s="206" t="s">
        <v>162</v>
      </c>
      <c r="F124" s="206" t="s">
        <v>163</v>
      </c>
      <c r="G124" s="194"/>
      <c r="H124" s="194"/>
      <c r="I124" s="194"/>
      <c r="J124" s="207">
        <f>BK124</f>
        <v>0</v>
      </c>
      <c r="K124" s="194"/>
      <c r="L124" s="198"/>
      <c r="M124" s="199"/>
      <c r="N124" s="200"/>
      <c r="O124" s="200"/>
      <c r="P124" s="201">
        <v>0</v>
      </c>
      <c r="Q124" s="200"/>
      <c r="R124" s="201">
        <v>0</v>
      </c>
      <c r="S124" s="200"/>
      <c r="T124" s="202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3" t="s">
        <v>78</v>
      </c>
      <c r="AT124" s="204" t="s">
        <v>69</v>
      </c>
      <c r="AU124" s="204" t="s">
        <v>78</v>
      </c>
      <c r="AY124" s="203" t="s">
        <v>117</v>
      </c>
      <c r="BK124" s="205">
        <v>0</v>
      </c>
    </row>
    <row r="125" s="12" customFormat="1" ht="25.92" customHeight="1">
      <c r="A125" s="12"/>
      <c r="B125" s="193"/>
      <c r="C125" s="194"/>
      <c r="D125" s="195" t="s">
        <v>69</v>
      </c>
      <c r="E125" s="196" t="s">
        <v>132</v>
      </c>
      <c r="F125" s="196" t="s">
        <v>133</v>
      </c>
      <c r="G125" s="194"/>
      <c r="H125" s="194"/>
      <c r="I125" s="194"/>
      <c r="J125" s="197">
        <f>BK125</f>
        <v>1983884</v>
      </c>
      <c r="K125" s="194"/>
      <c r="L125" s="198"/>
      <c r="M125" s="199"/>
      <c r="N125" s="200"/>
      <c r="O125" s="200"/>
      <c r="P125" s="201">
        <f>P126</f>
        <v>0</v>
      </c>
      <c r="Q125" s="200"/>
      <c r="R125" s="201">
        <f>R126</f>
        <v>0</v>
      </c>
      <c r="S125" s="200"/>
      <c r="T125" s="20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3" t="s">
        <v>80</v>
      </c>
      <c r="AT125" s="204" t="s">
        <v>69</v>
      </c>
      <c r="AU125" s="204" t="s">
        <v>70</v>
      </c>
      <c r="AY125" s="203" t="s">
        <v>117</v>
      </c>
      <c r="BK125" s="205">
        <f>BK126</f>
        <v>1983884</v>
      </c>
    </row>
    <row r="126" s="12" customFormat="1" ht="22.8" customHeight="1">
      <c r="A126" s="12"/>
      <c r="B126" s="193"/>
      <c r="C126" s="194"/>
      <c r="D126" s="195" t="s">
        <v>69</v>
      </c>
      <c r="E126" s="206" t="s">
        <v>134</v>
      </c>
      <c r="F126" s="206" t="s">
        <v>135</v>
      </c>
      <c r="G126" s="194"/>
      <c r="H126" s="194"/>
      <c r="I126" s="194"/>
      <c r="J126" s="207">
        <f>BK126</f>
        <v>1983884</v>
      </c>
      <c r="K126" s="194"/>
      <c r="L126" s="198"/>
      <c r="M126" s="199"/>
      <c r="N126" s="200"/>
      <c r="O126" s="200"/>
      <c r="P126" s="201">
        <f>SUM(P127:P144)</f>
        <v>0</v>
      </c>
      <c r="Q126" s="200"/>
      <c r="R126" s="201">
        <f>SUM(R127:R144)</f>
        <v>0</v>
      </c>
      <c r="S126" s="200"/>
      <c r="T126" s="202">
        <f>SUM(T127:T144)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3" t="s">
        <v>80</v>
      </c>
      <c r="AT126" s="204" t="s">
        <v>69</v>
      </c>
      <c r="AU126" s="204" t="s">
        <v>78</v>
      </c>
      <c r="AY126" s="203" t="s">
        <v>117</v>
      </c>
      <c r="BK126" s="205">
        <f>SUM(BK127:BK144)</f>
        <v>1983884</v>
      </c>
    </row>
    <row r="127" s="2" customFormat="1" ht="24.15" customHeight="1">
      <c r="A127" s="29"/>
      <c r="B127" s="30"/>
      <c r="C127" s="221" t="s">
        <v>78</v>
      </c>
      <c r="D127" s="221" t="s">
        <v>126</v>
      </c>
      <c r="E127" s="222" t="s">
        <v>164</v>
      </c>
      <c r="F127" s="223" t="s">
        <v>165</v>
      </c>
      <c r="G127" s="224" t="s">
        <v>141</v>
      </c>
      <c r="H127" s="225">
        <v>5</v>
      </c>
      <c r="I127" s="226">
        <v>4890</v>
      </c>
      <c r="J127" s="226">
        <f>ROUND(I127*H127,2)</f>
        <v>24450</v>
      </c>
      <c r="K127" s="227"/>
      <c r="L127" s="228"/>
      <c r="M127" s="229" t="s">
        <v>1</v>
      </c>
      <c r="N127" s="230" t="s">
        <v>35</v>
      </c>
      <c r="O127" s="217">
        <v>0</v>
      </c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9" t="s">
        <v>166</v>
      </c>
      <c r="AT127" s="219" t="s">
        <v>126</v>
      </c>
      <c r="AU127" s="219" t="s">
        <v>80</v>
      </c>
      <c r="AY127" s="14" t="s">
        <v>117</v>
      </c>
      <c r="BE127" s="220">
        <f>IF(N127="základní",J127,0)</f>
        <v>24450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4" t="s">
        <v>78</v>
      </c>
      <c r="BK127" s="220">
        <f>ROUND(I127*H127,2)</f>
        <v>24450</v>
      </c>
      <c r="BL127" s="14" t="s">
        <v>167</v>
      </c>
      <c r="BM127" s="219" t="s">
        <v>80</v>
      </c>
    </row>
    <row r="128" s="2" customFormat="1" ht="24.15" customHeight="1">
      <c r="A128" s="29"/>
      <c r="B128" s="30"/>
      <c r="C128" s="221" t="s">
        <v>80</v>
      </c>
      <c r="D128" s="221" t="s">
        <v>126</v>
      </c>
      <c r="E128" s="222" t="s">
        <v>168</v>
      </c>
      <c r="F128" s="223" t="s">
        <v>169</v>
      </c>
      <c r="G128" s="224" t="s">
        <v>141</v>
      </c>
      <c r="H128" s="225">
        <v>5</v>
      </c>
      <c r="I128" s="226">
        <v>3980</v>
      </c>
      <c r="J128" s="226">
        <f>ROUND(I128*H128,2)</f>
        <v>19900</v>
      </c>
      <c r="K128" s="227"/>
      <c r="L128" s="228"/>
      <c r="M128" s="229" t="s">
        <v>1</v>
      </c>
      <c r="N128" s="230" t="s">
        <v>35</v>
      </c>
      <c r="O128" s="217">
        <v>0</v>
      </c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9" t="s">
        <v>166</v>
      </c>
      <c r="AT128" s="219" t="s">
        <v>126</v>
      </c>
      <c r="AU128" s="219" t="s">
        <v>80</v>
      </c>
      <c r="AY128" s="14" t="s">
        <v>117</v>
      </c>
      <c r="BE128" s="220">
        <f>IF(N128="základní",J128,0)</f>
        <v>19900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4" t="s">
        <v>78</v>
      </c>
      <c r="BK128" s="220">
        <f>ROUND(I128*H128,2)</f>
        <v>19900</v>
      </c>
      <c r="BL128" s="14" t="s">
        <v>167</v>
      </c>
      <c r="BM128" s="219" t="s">
        <v>122</v>
      </c>
    </row>
    <row r="129" s="2" customFormat="1" ht="24.15" customHeight="1">
      <c r="A129" s="29"/>
      <c r="B129" s="30"/>
      <c r="C129" s="221" t="s">
        <v>125</v>
      </c>
      <c r="D129" s="221" t="s">
        <v>126</v>
      </c>
      <c r="E129" s="222" t="s">
        <v>170</v>
      </c>
      <c r="F129" s="223" t="s">
        <v>171</v>
      </c>
      <c r="G129" s="224" t="s">
        <v>141</v>
      </c>
      <c r="H129" s="225">
        <v>5</v>
      </c>
      <c r="I129" s="226">
        <v>16600</v>
      </c>
      <c r="J129" s="226">
        <f>ROUND(I129*H129,2)</f>
        <v>83000</v>
      </c>
      <c r="K129" s="227"/>
      <c r="L129" s="228"/>
      <c r="M129" s="229" t="s">
        <v>1</v>
      </c>
      <c r="N129" s="230" t="s">
        <v>35</v>
      </c>
      <c r="O129" s="217">
        <v>0</v>
      </c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9" t="s">
        <v>166</v>
      </c>
      <c r="AT129" s="219" t="s">
        <v>126</v>
      </c>
      <c r="AU129" s="219" t="s">
        <v>80</v>
      </c>
      <c r="AY129" s="14" t="s">
        <v>117</v>
      </c>
      <c r="BE129" s="220">
        <f>IF(N129="základní",J129,0)</f>
        <v>83000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4" t="s">
        <v>78</v>
      </c>
      <c r="BK129" s="220">
        <f>ROUND(I129*H129,2)</f>
        <v>83000</v>
      </c>
      <c r="BL129" s="14" t="s">
        <v>167</v>
      </c>
      <c r="BM129" s="219" t="s">
        <v>131</v>
      </c>
    </row>
    <row r="130" s="2" customFormat="1" ht="33" customHeight="1">
      <c r="A130" s="29"/>
      <c r="B130" s="30"/>
      <c r="C130" s="221" t="s">
        <v>122</v>
      </c>
      <c r="D130" s="221" t="s">
        <v>126</v>
      </c>
      <c r="E130" s="222" t="s">
        <v>172</v>
      </c>
      <c r="F130" s="223" t="s">
        <v>173</v>
      </c>
      <c r="G130" s="224" t="s">
        <v>174</v>
      </c>
      <c r="H130" s="225">
        <v>5</v>
      </c>
      <c r="I130" s="226">
        <v>2030</v>
      </c>
      <c r="J130" s="226">
        <f>ROUND(I130*H130,2)</f>
        <v>10150</v>
      </c>
      <c r="K130" s="227"/>
      <c r="L130" s="228"/>
      <c r="M130" s="229" t="s">
        <v>1</v>
      </c>
      <c r="N130" s="230" t="s">
        <v>35</v>
      </c>
      <c r="O130" s="217">
        <v>0</v>
      </c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9" t="s">
        <v>166</v>
      </c>
      <c r="AT130" s="219" t="s">
        <v>126</v>
      </c>
      <c r="AU130" s="219" t="s">
        <v>80</v>
      </c>
      <c r="AY130" s="14" t="s">
        <v>117</v>
      </c>
      <c r="BE130" s="220">
        <f>IF(N130="základní",J130,0)</f>
        <v>10150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4" t="s">
        <v>78</v>
      </c>
      <c r="BK130" s="220">
        <f>ROUND(I130*H130,2)</f>
        <v>10150</v>
      </c>
      <c r="BL130" s="14" t="s">
        <v>167</v>
      </c>
      <c r="BM130" s="219" t="s">
        <v>130</v>
      </c>
    </row>
    <row r="131" s="2" customFormat="1" ht="24.15" customHeight="1">
      <c r="A131" s="29"/>
      <c r="B131" s="30"/>
      <c r="C131" s="221" t="s">
        <v>145</v>
      </c>
      <c r="D131" s="221" t="s">
        <v>126</v>
      </c>
      <c r="E131" s="222" t="s">
        <v>175</v>
      </c>
      <c r="F131" s="223" t="s">
        <v>176</v>
      </c>
      <c r="G131" s="224" t="s">
        <v>141</v>
      </c>
      <c r="H131" s="225">
        <v>5</v>
      </c>
      <c r="I131" s="226">
        <v>26.399999999999999</v>
      </c>
      <c r="J131" s="226">
        <f>ROUND(I131*H131,2)</f>
        <v>132</v>
      </c>
      <c r="K131" s="227"/>
      <c r="L131" s="228"/>
      <c r="M131" s="229" t="s">
        <v>1</v>
      </c>
      <c r="N131" s="230" t="s">
        <v>35</v>
      </c>
      <c r="O131" s="217">
        <v>0</v>
      </c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9" t="s">
        <v>166</v>
      </c>
      <c r="AT131" s="219" t="s">
        <v>126</v>
      </c>
      <c r="AU131" s="219" t="s">
        <v>80</v>
      </c>
      <c r="AY131" s="14" t="s">
        <v>117</v>
      </c>
      <c r="BE131" s="220">
        <f>IF(N131="základní",J131,0)</f>
        <v>132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78</v>
      </c>
      <c r="BK131" s="220">
        <f>ROUND(I131*H131,2)</f>
        <v>132</v>
      </c>
      <c r="BL131" s="14" t="s">
        <v>167</v>
      </c>
      <c r="BM131" s="219" t="s">
        <v>148</v>
      </c>
    </row>
    <row r="132" s="2" customFormat="1" ht="24.15" customHeight="1">
      <c r="A132" s="29"/>
      <c r="B132" s="30"/>
      <c r="C132" s="221" t="s">
        <v>131</v>
      </c>
      <c r="D132" s="221" t="s">
        <v>126</v>
      </c>
      <c r="E132" s="222" t="s">
        <v>177</v>
      </c>
      <c r="F132" s="223" t="s">
        <v>178</v>
      </c>
      <c r="G132" s="224" t="s">
        <v>141</v>
      </c>
      <c r="H132" s="225">
        <v>5</v>
      </c>
      <c r="I132" s="226">
        <v>26.399999999999999</v>
      </c>
      <c r="J132" s="226">
        <f>ROUND(I132*H132,2)</f>
        <v>132</v>
      </c>
      <c r="K132" s="227"/>
      <c r="L132" s="228"/>
      <c r="M132" s="229" t="s">
        <v>1</v>
      </c>
      <c r="N132" s="230" t="s">
        <v>35</v>
      </c>
      <c r="O132" s="217">
        <v>0</v>
      </c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9" t="s">
        <v>166</v>
      </c>
      <c r="AT132" s="219" t="s">
        <v>126</v>
      </c>
      <c r="AU132" s="219" t="s">
        <v>80</v>
      </c>
      <c r="AY132" s="14" t="s">
        <v>117</v>
      </c>
      <c r="BE132" s="220">
        <f>IF(N132="základní",J132,0)</f>
        <v>132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78</v>
      </c>
      <c r="BK132" s="220">
        <f>ROUND(I132*H132,2)</f>
        <v>132</v>
      </c>
      <c r="BL132" s="14" t="s">
        <v>167</v>
      </c>
      <c r="BM132" s="219" t="s">
        <v>151</v>
      </c>
    </row>
    <row r="133" s="2" customFormat="1" ht="24.15" customHeight="1">
      <c r="A133" s="29"/>
      <c r="B133" s="30"/>
      <c r="C133" s="221" t="s">
        <v>152</v>
      </c>
      <c r="D133" s="221" t="s">
        <v>126</v>
      </c>
      <c r="E133" s="222" t="s">
        <v>179</v>
      </c>
      <c r="F133" s="223" t="s">
        <v>180</v>
      </c>
      <c r="G133" s="224" t="s">
        <v>141</v>
      </c>
      <c r="H133" s="225">
        <v>5</v>
      </c>
      <c r="I133" s="226">
        <v>24000</v>
      </c>
      <c r="J133" s="226">
        <f>ROUND(I133*H133,2)</f>
        <v>120000</v>
      </c>
      <c r="K133" s="227"/>
      <c r="L133" s="228"/>
      <c r="M133" s="229" t="s">
        <v>1</v>
      </c>
      <c r="N133" s="230" t="s">
        <v>35</v>
      </c>
      <c r="O133" s="217">
        <v>0</v>
      </c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9" t="s">
        <v>166</v>
      </c>
      <c r="AT133" s="219" t="s">
        <v>126</v>
      </c>
      <c r="AU133" s="219" t="s">
        <v>80</v>
      </c>
      <c r="AY133" s="14" t="s">
        <v>117</v>
      </c>
      <c r="BE133" s="220">
        <f>IF(N133="základní",J133,0)</f>
        <v>120000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78</v>
      </c>
      <c r="BK133" s="220">
        <f>ROUND(I133*H133,2)</f>
        <v>120000</v>
      </c>
      <c r="BL133" s="14" t="s">
        <v>167</v>
      </c>
      <c r="BM133" s="219" t="s">
        <v>156</v>
      </c>
    </row>
    <row r="134" s="2" customFormat="1" ht="33" customHeight="1">
      <c r="A134" s="29"/>
      <c r="B134" s="30"/>
      <c r="C134" s="221" t="s">
        <v>130</v>
      </c>
      <c r="D134" s="221" t="s">
        <v>126</v>
      </c>
      <c r="E134" s="222" t="s">
        <v>181</v>
      </c>
      <c r="F134" s="223" t="s">
        <v>182</v>
      </c>
      <c r="G134" s="224" t="s">
        <v>141</v>
      </c>
      <c r="H134" s="225">
        <v>5</v>
      </c>
      <c r="I134" s="226">
        <v>9510</v>
      </c>
      <c r="J134" s="226">
        <f>ROUND(I134*H134,2)</f>
        <v>47550</v>
      </c>
      <c r="K134" s="227"/>
      <c r="L134" s="228"/>
      <c r="M134" s="229" t="s">
        <v>1</v>
      </c>
      <c r="N134" s="230" t="s">
        <v>35</v>
      </c>
      <c r="O134" s="217">
        <v>0</v>
      </c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9" t="s">
        <v>166</v>
      </c>
      <c r="AT134" s="219" t="s">
        <v>126</v>
      </c>
      <c r="AU134" s="219" t="s">
        <v>80</v>
      </c>
      <c r="AY134" s="14" t="s">
        <v>117</v>
      </c>
      <c r="BE134" s="220">
        <f>IF(N134="základní",J134,0)</f>
        <v>47550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78</v>
      </c>
      <c r="BK134" s="220">
        <f>ROUND(I134*H134,2)</f>
        <v>47550</v>
      </c>
      <c r="BL134" s="14" t="s">
        <v>167</v>
      </c>
      <c r="BM134" s="219" t="s">
        <v>167</v>
      </c>
    </row>
    <row r="135" s="2" customFormat="1" ht="24.15" customHeight="1">
      <c r="A135" s="29"/>
      <c r="B135" s="30"/>
      <c r="C135" s="221" t="s">
        <v>183</v>
      </c>
      <c r="D135" s="221" t="s">
        <v>126</v>
      </c>
      <c r="E135" s="222" t="s">
        <v>184</v>
      </c>
      <c r="F135" s="223" t="s">
        <v>185</v>
      </c>
      <c r="G135" s="224" t="s">
        <v>141</v>
      </c>
      <c r="H135" s="225">
        <v>5</v>
      </c>
      <c r="I135" s="226">
        <v>57100</v>
      </c>
      <c r="J135" s="226">
        <f>ROUND(I135*H135,2)</f>
        <v>285500</v>
      </c>
      <c r="K135" s="227"/>
      <c r="L135" s="228"/>
      <c r="M135" s="229" t="s">
        <v>1</v>
      </c>
      <c r="N135" s="230" t="s">
        <v>35</v>
      </c>
      <c r="O135" s="217">
        <v>0</v>
      </c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9" t="s">
        <v>166</v>
      </c>
      <c r="AT135" s="219" t="s">
        <v>126</v>
      </c>
      <c r="AU135" s="219" t="s">
        <v>80</v>
      </c>
      <c r="AY135" s="14" t="s">
        <v>117</v>
      </c>
      <c r="BE135" s="220">
        <f>IF(N135="základní",J135,0)</f>
        <v>285500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78</v>
      </c>
      <c r="BK135" s="220">
        <f>ROUND(I135*H135,2)</f>
        <v>285500</v>
      </c>
      <c r="BL135" s="14" t="s">
        <v>167</v>
      </c>
      <c r="BM135" s="219" t="s">
        <v>186</v>
      </c>
    </row>
    <row r="136" s="2" customFormat="1" ht="16.5" customHeight="1">
      <c r="A136" s="29"/>
      <c r="B136" s="30"/>
      <c r="C136" s="221" t="s">
        <v>148</v>
      </c>
      <c r="D136" s="221" t="s">
        <v>126</v>
      </c>
      <c r="E136" s="222" t="s">
        <v>187</v>
      </c>
      <c r="F136" s="223" t="s">
        <v>188</v>
      </c>
      <c r="G136" s="224" t="s">
        <v>141</v>
      </c>
      <c r="H136" s="225">
        <v>0</v>
      </c>
      <c r="I136" s="226">
        <v>1446000</v>
      </c>
      <c r="J136" s="226">
        <f>ROUND(I136*H136,2)</f>
        <v>0</v>
      </c>
      <c r="K136" s="227"/>
      <c r="L136" s="228"/>
      <c r="M136" s="229" t="s">
        <v>1</v>
      </c>
      <c r="N136" s="230" t="s">
        <v>35</v>
      </c>
      <c r="O136" s="217">
        <v>0</v>
      </c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9" t="s">
        <v>166</v>
      </c>
      <c r="AT136" s="219" t="s">
        <v>126</v>
      </c>
      <c r="AU136" s="219" t="s">
        <v>80</v>
      </c>
      <c r="AY136" s="14" t="s">
        <v>117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78</v>
      </c>
      <c r="BK136" s="220">
        <f>ROUND(I136*H136,2)</f>
        <v>0</v>
      </c>
      <c r="BL136" s="14" t="s">
        <v>167</v>
      </c>
      <c r="BM136" s="219" t="s">
        <v>189</v>
      </c>
    </row>
    <row r="137" s="2" customFormat="1" ht="21.75" customHeight="1">
      <c r="A137" s="29"/>
      <c r="B137" s="30"/>
      <c r="C137" s="221" t="s">
        <v>190</v>
      </c>
      <c r="D137" s="221" t="s">
        <v>126</v>
      </c>
      <c r="E137" s="222" t="s">
        <v>191</v>
      </c>
      <c r="F137" s="223" t="s">
        <v>192</v>
      </c>
      <c r="G137" s="224" t="s">
        <v>141</v>
      </c>
      <c r="H137" s="225">
        <v>12</v>
      </c>
      <c r="I137" s="226">
        <v>5920</v>
      </c>
      <c r="J137" s="226">
        <f>ROUND(I137*H137,2)</f>
        <v>71040</v>
      </c>
      <c r="K137" s="227"/>
      <c r="L137" s="228"/>
      <c r="M137" s="229" t="s">
        <v>1</v>
      </c>
      <c r="N137" s="230" t="s">
        <v>35</v>
      </c>
      <c r="O137" s="217">
        <v>0</v>
      </c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9" t="s">
        <v>166</v>
      </c>
      <c r="AT137" s="219" t="s">
        <v>126</v>
      </c>
      <c r="AU137" s="219" t="s">
        <v>80</v>
      </c>
      <c r="AY137" s="14" t="s">
        <v>117</v>
      </c>
      <c r="BE137" s="220">
        <f>IF(N137="základní",J137,0)</f>
        <v>71040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78</v>
      </c>
      <c r="BK137" s="220">
        <f>ROUND(I137*H137,2)</f>
        <v>71040</v>
      </c>
      <c r="BL137" s="14" t="s">
        <v>167</v>
      </c>
      <c r="BM137" s="219" t="s">
        <v>193</v>
      </c>
    </row>
    <row r="138" s="2" customFormat="1" ht="24.15" customHeight="1">
      <c r="A138" s="29"/>
      <c r="B138" s="30"/>
      <c r="C138" s="221" t="s">
        <v>151</v>
      </c>
      <c r="D138" s="221" t="s">
        <v>126</v>
      </c>
      <c r="E138" s="222" t="s">
        <v>194</v>
      </c>
      <c r="F138" s="223" t="s">
        <v>195</v>
      </c>
      <c r="G138" s="224" t="s">
        <v>141</v>
      </c>
      <c r="H138" s="225">
        <v>1</v>
      </c>
      <c r="I138" s="226">
        <v>20200</v>
      </c>
      <c r="J138" s="226">
        <f>ROUND(I138*H138,2)</f>
        <v>20200</v>
      </c>
      <c r="K138" s="227"/>
      <c r="L138" s="228"/>
      <c r="M138" s="229" t="s">
        <v>1</v>
      </c>
      <c r="N138" s="230" t="s">
        <v>35</v>
      </c>
      <c r="O138" s="217">
        <v>0</v>
      </c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9" t="s">
        <v>166</v>
      </c>
      <c r="AT138" s="219" t="s">
        <v>126</v>
      </c>
      <c r="AU138" s="219" t="s">
        <v>80</v>
      </c>
      <c r="AY138" s="14" t="s">
        <v>117</v>
      </c>
      <c r="BE138" s="220">
        <f>IF(N138="základní",J138,0)</f>
        <v>20200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4" t="s">
        <v>78</v>
      </c>
      <c r="BK138" s="220">
        <f>ROUND(I138*H138,2)</f>
        <v>20200</v>
      </c>
      <c r="BL138" s="14" t="s">
        <v>167</v>
      </c>
      <c r="BM138" s="219" t="s">
        <v>196</v>
      </c>
    </row>
    <row r="139" s="2" customFormat="1" ht="24.15" customHeight="1">
      <c r="A139" s="29"/>
      <c r="B139" s="30"/>
      <c r="C139" s="221" t="s">
        <v>197</v>
      </c>
      <c r="D139" s="221" t="s">
        <v>126</v>
      </c>
      <c r="E139" s="222" t="s">
        <v>198</v>
      </c>
      <c r="F139" s="223" t="s">
        <v>199</v>
      </c>
      <c r="G139" s="224" t="s">
        <v>141</v>
      </c>
      <c r="H139" s="225">
        <v>4</v>
      </c>
      <c r="I139" s="226">
        <v>132300</v>
      </c>
      <c r="J139" s="226">
        <f>ROUND(I139*H139,2)</f>
        <v>529200</v>
      </c>
      <c r="K139" s="227"/>
      <c r="L139" s="228"/>
      <c r="M139" s="229" t="s">
        <v>1</v>
      </c>
      <c r="N139" s="230" t="s">
        <v>35</v>
      </c>
      <c r="O139" s="217">
        <v>0</v>
      </c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9" t="s">
        <v>166</v>
      </c>
      <c r="AT139" s="219" t="s">
        <v>126</v>
      </c>
      <c r="AU139" s="219" t="s">
        <v>80</v>
      </c>
      <c r="AY139" s="14" t="s">
        <v>117</v>
      </c>
      <c r="BE139" s="220">
        <f>IF(N139="základní",J139,0)</f>
        <v>529200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4" t="s">
        <v>78</v>
      </c>
      <c r="BK139" s="220">
        <f>ROUND(I139*H139,2)</f>
        <v>529200</v>
      </c>
      <c r="BL139" s="14" t="s">
        <v>167</v>
      </c>
      <c r="BM139" s="219" t="s">
        <v>200</v>
      </c>
    </row>
    <row r="140" s="2" customFormat="1" ht="24.15" customHeight="1">
      <c r="A140" s="29"/>
      <c r="B140" s="30"/>
      <c r="C140" s="221" t="s">
        <v>156</v>
      </c>
      <c r="D140" s="221" t="s">
        <v>126</v>
      </c>
      <c r="E140" s="222" t="s">
        <v>201</v>
      </c>
      <c r="F140" s="223" t="s">
        <v>202</v>
      </c>
      <c r="G140" s="224" t="s">
        <v>141</v>
      </c>
      <c r="H140" s="225">
        <v>1</v>
      </c>
      <c r="I140" s="226">
        <v>5980</v>
      </c>
      <c r="J140" s="226">
        <f>ROUND(I140*H140,2)</f>
        <v>5980</v>
      </c>
      <c r="K140" s="227"/>
      <c r="L140" s="228"/>
      <c r="M140" s="229" t="s">
        <v>1</v>
      </c>
      <c r="N140" s="230" t="s">
        <v>35</v>
      </c>
      <c r="O140" s="217">
        <v>0</v>
      </c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9" t="s">
        <v>166</v>
      </c>
      <c r="AT140" s="219" t="s">
        <v>126</v>
      </c>
      <c r="AU140" s="219" t="s">
        <v>80</v>
      </c>
      <c r="AY140" s="14" t="s">
        <v>117</v>
      </c>
      <c r="BE140" s="220">
        <f>IF(N140="základní",J140,0)</f>
        <v>5980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78</v>
      </c>
      <c r="BK140" s="220">
        <f>ROUND(I140*H140,2)</f>
        <v>5980</v>
      </c>
      <c r="BL140" s="14" t="s">
        <v>167</v>
      </c>
      <c r="BM140" s="219" t="s">
        <v>203</v>
      </c>
    </row>
    <row r="141" s="2" customFormat="1" ht="24.15" customHeight="1">
      <c r="A141" s="29"/>
      <c r="B141" s="30"/>
      <c r="C141" s="221" t="s">
        <v>8</v>
      </c>
      <c r="D141" s="221" t="s">
        <v>126</v>
      </c>
      <c r="E141" s="222" t="s">
        <v>204</v>
      </c>
      <c r="F141" s="223" t="s">
        <v>205</v>
      </c>
      <c r="G141" s="224" t="s">
        <v>141</v>
      </c>
      <c r="H141" s="225">
        <v>1</v>
      </c>
      <c r="I141" s="226">
        <v>46800</v>
      </c>
      <c r="J141" s="226">
        <f>ROUND(I141*H141,2)</f>
        <v>46800</v>
      </c>
      <c r="K141" s="227"/>
      <c r="L141" s="228"/>
      <c r="M141" s="229" t="s">
        <v>1</v>
      </c>
      <c r="N141" s="230" t="s">
        <v>35</v>
      </c>
      <c r="O141" s="217">
        <v>0</v>
      </c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9" t="s">
        <v>166</v>
      </c>
      <c r="AT141" s="219" t="s">
        <v>126</v>
      </c>
      <c r="AU141" s="219" t="s">
        <v>80</v>
      </c>
      <c r="AY141" s="14" t="s">
        <v>117</v>
      </c>
      <c r="BE141" s="220">
        <f>IF(N141="základní",J141,0)</f>
        <v>46800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4" t="s">
        <v>78</v>
      </c>
      <c r="BK141" s="220">
        <f>ROUND(I141*H141,2)</f>
        <v>46800</v>
      </c>
      <c r="BL141" s="14" t="s">
        <v>167</v>
      </c>
      <c r="BM141" s="219" t="s">
        <v>206</v>
      </c>
    </row>
    <row r="142" s="2" customFormat="1" ht="33" customHeight="1">
      <c r="A142" s="29"/>
      <c r="B142" s="30"/>
      <c r="C142" s="221" t="s">
        <v>167</v>
      </c>
      <c r="D142" s="221" t="s">
        <v>126</v>
      </c>
      <c r="E142" s="222" t="s">
        <v>207</v>
      </c>
      <c r="F142" s="223" t="s">
        <v>208</v>
      </c>
      <c r="G142" s="224" t="s">
        <v>141</v>
      </c>
      <c r="H142" s="225">
        <v>5</v>
      </c>
      <c r="I142" s="226">
        <v>2740</v>
      </c>
      <c r="J142" s="226">
        <f>ROUND(I142*H142,2)</f>
        <v>13700</v>
      </c>
      <c r="K142" s="227"/>
      <c r="L142" s="228"/>
      <c r="M142" s="229" t="s">
        <v>1</v>
      </c>
      <c r="N142" s="230" t="s">
        <v>35</v>
      </c>
      <c r="O142" s="217">
        <v>0</v>
      </c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19" t="s">
        <v>166</v>
      </c>
      <c r="AT142" s="219" t="s">
        <v>126</v>
      </c>
      <c r="AU142" s="219" t="s">
        <v>80</v>
      </c>
      <c r="AY142" s="14" t="s">
        <v>117</v>
      </c>
      <c r="BE142" s="220">
        <f>IF(N142="základní",J142,0)</f>
        <v>13700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4" t="s">
        <v>78</v>
      </c>
      <c r="BK142" s="220">
        <f>ROUND(I142*H142,2)</f>
        <v>13700</v>
      </c>
      <c r="BL142" s="14" t="s">
        <v>167</v>
      </c>
      <c r="BM142" s="219" t="s">
        <v>166</v>
      </c>
    </row>
    <row r="143" s="2" customFormat="1" ht="24.15" customHeight="1">
      <c r="A143" s="29"/>
      <c r="B143" s="30"/>
      <c r="C143" s="221" t="s">
        <v>209</v>
      </c>
      <c r="D143" s="221" t="s">
        <v>126</v>
      </c>
      <c r="E143" s="222" t="s">
        <v>210</v>
      </c>
      <c r="F143" s="223" t="s">
        <v>211</v>
      </c>
      <c r="G143" s="224" t="s">
        <v>141</v>
      </c>
      <c r="H143" s="225">
        <v>5</v>
      </c>
      <c r="I143" s="226">
        <v>3330</v>
      </c>
      <c r="J143" s="226">
        <f>ROUND(I143*H143,2)</f>
        <v>16650</v>
      </c>
      <c r="K143" s="227"/>
      <c r="L143" s="228"/>
      <c r="M143" s="229" t="s">
        <v>1</v>
      </c>
      <c r="N143" s="230" t="s">
        <v>35</v>
      </c>
      <c r="O143" s="217">
        <v>0</v>
      </c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9" t="s">
        <v>166</v>
      </c>
      <c r="AT143" s="219" t="s">
        <v>126</v>
      </c>
      <c r="AU143" s="219" t="s">
        <v>80</v>
      </c>
      <c r="AY143" s="14" t="s">
        <v>117</v>
      </c>
      <c r="BE143" s="220">
        <f>IF(N143="základní",J143,0)</f>
        <v>16650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4" t="s">
        <v>78</v>
      </c>
      <c r="BK143" s="220">
        <f>ROUND(I143*H143,2)</f>
        <v>16650</v>
      </c>
      <c r="BL143" s="14" t="s">
        <v>167</v>
      </c>
      <c r="BM143" s="219" t="s">
        <v>212</v>
      </c>
    </row>
    <row r="144" s="2" customFormat="1" ht="16.5" customHeight="1">
      <c r="A144" s="29"/>
      <c r="B144" s="30"/>
      <c r="C144" s="221" t="s">
        <v>186</v>
      </c>
      <c r="D144" s="221" t="s">
        <v>126</v>
      </c>
      <c r="E144" s="222" t="s">
        <v>162</v>
      </c>
      <c r="F144" s="223" t="s">
        <v>213</v>
      </c>
      <c r="G144" s="224" t="s">
        <v>141</v>
      </c>
      <c r="H144" s="225">
        <v>1</v>
      </c>
      <c r="I144" s="226">
        <v>689500</v>
      </c>
      <c r="J144" s="226">
        <f>ROUND(I144*H144,2)</f>
        <v>689500</v>
      </c>
      <c r="K144" s="227"/>
      <c r="L144" s="228"/>
      <c r="M144" s="229" t="s">
        <v>1</v>
      </c>
      <c r="N144" s="230" t="s">
        <v>35</v>
      </c>
      <c r="O144" s="217">
        <v>0</v>
      </c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19" t="s">
        <v>166</v>
      </c>
      <c r="AT144" s="219" t="s">
        <v>126</v>
      </c>
      <c r="AU144" s="219" t="s">
        <v>80</v>
      </c>
      <c r="AY144" s="14" t="s">
        <v>117</v>
      </c>
      <c r="BE144" s="220">
        <f>IF(N144="základní",J144,0)</f>
        <v>689500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4" t="s">
        <v>78</v>
      </c>
      <c r="BK144" s="220">
        <f>ROUND(I144*H144,2)</f>
        <v>689500</v>
      </c>
      <c r="BL144" s="14" t="s">
        <v>167</v>
      </c>
      <c r="BM144" s="219" t="s">
        <v>214</v>
      </c>
    </row>
    <row r="145" s="12" customFormat="1" ht="25.92" customHeight="1">
      <c r="A145" s="12"/>
      <c r="B145" s="193"/>
      <c r="C145" s="194"/>
      <c r="D145" s="195" t="s">
        <v>69</v>
      </c>
      <c r="E145" s="196" t="s">
        <v>215</v>
      </c>
      <c r="F145" s="196" t="s">
        <v>216</v>
      </c>
      <c r="G145" s="194"/>
      <c r="H145" s="194"/>
      <c r="I145" s="194"/>
      <c r="J145" s="197">
        <f>BK145</f>
        <v>79200</v>
      </c>
      <c r="K145" s="194"/>
      <c r="L145" s="198"/>
      <c r="M145" s="199"/>
      <c r="N145" s="200"/>
      <c r="O145" s="200"/>
      <c r="P145" s="201">
        <f>P146</f>
        <v>0</v>
      </c>
      <c r="Q145" s="200"/>
      <c r="R145" s="201">
        <f>R146</f>
        <v>0</v>
      </c>
      <c r="S145" s="200"/>
      <c r="T145" s="202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3" t="s">
        <v>122</v>
      </c>
      <c r="AT145" s="204" t="s">
        <v>69</v>
      </c>
      <c r="AU145" s="204" t="s">
        <v>70</v>
      </c>
      <c r="AY145" s="203" t="s">
        <v>117</v>
      </c>
      <c r="BK145" s="205">
        <f>BK146</f>
        <v>79200</v>
      </c>
    </row>
    <row r="146" s="2" customFormat="1" ht="21.75" customHeight="1">
      <c r="A146" s="29"/>
      <c r="B146" s="30"/>
      <c r="C146" s="208" t="s">
        <v>217</v>
      </c>
      <c r="D146" s="208" t="s">
        <v>118</v>
      </c>
      <c r="E146" s="209" t="s">
        <v>218</v>
      </c>
      <c r="F146" s="210" t="s">
        <v>219</v>
      </c>
      <c r="G146" s="211" t="s">
        <v>1</v>
      </c>
      <c r="H146" s="212">
        <v>1</v>
      </c>
      <c r="I146" s="213">
        <v>79200</v>
      </c>
      <c r="J146" s="213">
        <f>ROUND(I146*H146,2)</f>
        <v>79200</v>
      </c>
      <c r="K146" s="214"/>
      <c r="L146" s="35"/>
      <c r="M146" s="215" t="s">
        <v>1</v>
      </c>
      <c r="N146" s="216" t="s">
        <v>35</v>
      </c>
      <c r="O146" s="217">
        <v>0</v>
      </c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9" t="s">
        <v>220</v>
      </c>
      <c r="AT146" s="219" t="s">
        <v>118</v>
      </c>
      <c r="AU146" s="219" t="s">
        <v>78</v>
      </c>
      <c r="AY146" s="14" t="s">
        <v>117</v>
      </c>
      <c r="BE146" s="220">
        <f>IF(N146="základní",J146,0)</f>
        <v>79200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4" t="s">
        <v>78</v>
      </c>
      <c r="BK146" s="220">
        <f>ROUND(I146*H146,2)</f>
        <v>79200</v>
      </c>
      <c r="BL146" s="14" t="s">
        <v>220</v>
      </c>
      <c r="BM146" s="219" t="s">
        <v>221</v>
      </c>
    </row>
    <row r="147" s="12" customFormat="1" ht="25.92" customHeight="1">
      <c r="A147" s="12"/>
      <c r="B147" s="193"/>
      <c r="C147" s="194"/>
      <c r="D147" s="195" t="s">
        <v>69</v>
      </c>
      <c r="E147" s="196" t="s">
        <v>222</v>
      </c>
      <c r="F147" s="196" t="s">
        <v>223</v>
      </c>
      <c r="G147" s="194"/>
      <c r="H147" s="194"/>
      <c r="I147" s="194"/>
      <c r="J147" s="197">
        <f>BK147</f>
        <v>641928</v>
      </c>
      <c r="K147" s="194"/>
      <c r="L147" s="198"/>
      <c r="M147" s="199"/>
      <c r="N147" s="200"/>
      <c r="O147" s="200"/>
      <c r="P147" s="201">
        <f>SUM(P148:P181)</f>
        <v>0</v>
      </c>
      <c r="Q147" s="200"/>
      <c r="R147" s="201">
        <f>SUM(R148:R181)</f>
        <v>0</v>
      </c>
      <c r="S147" s="200"/>
      <c r="T147" s="202">
        <f>SUM(T148:T181)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3" t="s">
        <v>122</v>
      </c>
      <c r="AT147" s="204" t="s">
        <v>69</v>
      </c>
      <c r="AU147" s="204" t="s">
        <v>70</v>
      </c>
      <c r="AY147" s="203" t="s">
        <v>117</v>
      </c>
      <c r="BK147" s="205">
        <f>SUM(BK148:BK181)</f>
        <v>641928</v>
      </c>
    </row>
    <row r="148" s="2" customFormat="1" ht="24.15" customHeight="1">
      <c r="A148" s="29"/>
      <c r="B148" s="30"/>
      <c r="C148" s="208" t="s">
        <v>189</v>
      </c>
      <c r="D148" s="208" t="s">
        <v>118</v>
      </c>
      <c r="E148" s="209" t="s">
        <v>224</v>
      </c>
      <c r="F148" s="210" t="s">
        <v>225</v>
      </c>
      <c r="G148" s="211" t="s">
        <v>141</v>
      </c>
      <c r="H148" s="212">
        <v>5</v>
      </c>
      <c r="I148" s="213">
        <v>1110</v>
      </c>
      <c r="J148" s="213">
        <f>ROUND(I148*H148,2)</f>
        <v>5550</v>
      </c>
      <c r="K148" s="214"/>
      <c r="L148" s="35"/>
      <c r="M148" s="215" t="s">
        <v>1</v>
      </c>
      <c r="N148" s="216" t="s">
        <v>35</v>
      </c>
      <c r="O148" s="217">
        <v>0</v>
      </c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19" t="s">
        <v>220</v>
      </c>
      <c r="AT148" s="219" t="s">
        <v>118</v>
      </c>
      <c r="AU148" s="219" t="s">
        <v>78</v>
      </c>
      <c r="AY148" s="14" t="s">
        <v>117</v>
      </c>
      <c r="BE148" s="220">
        <f>IF(N148="základní",J148,0)</f>
        <v>5550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4" t="s">
        <v>78</v>
      </c>
      <c r="BK148" s="220">
        <f>ROUND(I148*H148,2)</f>
        <v>5550</v>
      </c>
      <c r="BL148" s="14" t="s">
        <v>220</v>
      </c>
      <c r="BM148" s="219" t="s">
        <v>226</v>
      </c>
    </row>
    <row r="149" s="2" customFormat="1" ht="24.15" customHeight="1">
      <c r="A149" s="29"/>
      <c r="B149" s="30"/>
      <c r="C149" s="208" t="s">
        <v>7</v>
      </c>
      <c r="D149" s="208" t="s">
        <v>118</v>
      </c>
      <c r="E149" s="209" t="s">
        <v>227</v>
      </c>
      <c r="F149" s="210" t="s">
        <v>228</v>
      </c>
      <c r="G149" s="211" t="s">
        <v>141</v>
      </c>
      <c r="H149" s="212">
        <v>5</v>
      </c>
      <c r="I149" s="213">
        <v>841</v>
      </c>
      <c r="J149" s="213">
        <f>ROUND(I149*H149,2)</f>
        <v>4205</v>
      </c>
      <c r="K149" s="214"/>
      <c r="L149" s="35"/>
      <c r="M149" s="215" t="s">
        <v>1</v>
      </c>
      <c r="N149" s="216" t="s">
        <v>35</v>
      </c>
      <c r="O149" s="217">
        <v>0</v>
      </c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9" t="s">
        <v>220</v>
      </c>
      <c r="AT149" s="219" t="s">
        <v>118</v>
      </c>
      <c r="AU149" s="219" t="s">
        <v>78</v>
      </c>
      <c r="AY149" s="14" t="s">
        <v>117</v>
      </c>
      <c r="BE149" s="220">
        <f>IF(N149="základní",J149,0)</f>
        <v>4205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4" t="s">
        <v>78</v>
      </c>
      <c r="BK149" s="220">
        <f>ROUND(I149*H149,2)</f>
        <v>4205</v>
      </c>
      <c r="BL149" s="14" t="s">
        <v>220</v>
      </c>
      <c r="BM149" s="219" t="s">
        <v>229</v>
      </c>
    </row>
    <row r="150" s="2" customFormat="1" ht="33" customHeight="1">
      <c r="A150" s="29"/>
      <c r="B150" s="30"/>
      <c r="C150" s="221" t="s">
        <v>193</v>
      </c>
      <c r="D150" s="221" t="s">
        <v>126</v>
      </c>
      <c r="E150" s="222" t="s">
        <v>230</v>
      </c>
      <c r="F150" s="223" t="s">
        <v>231</v>
      </c>
      <c r="G150" s="224" t="s">
        <v>141</v>
      </c>
      <c r="H150" s="225">
        <v>5</v>
      </c>
      <c r="I150" s="226">
        <v>1000</v>
      </c>
      <c r="J150" s="226">
        <f>ROUND(I150*H150,2)</f>
        <v>5000</v>
      </c>
      <c r="K150" s="227"/>
      <c r="L150" s="228"/>
      <c r="M150" s="229" t="s">
        <v>1</v>
      </c>
      <c r="N150" s="230" t="s">
        <v>35</v>
      </c>
      <c r="O150" s="217">
        <v>0</v>
      </c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19" t="s">
        <v>220</v>
      </c>
      <c r="AT150" s="219" t="s">
        <v>126</v>
      </c>
      <c r="AU150" s="219" t="s">
        <v>78</v>
      </c>
      <c r="AY150" s="14" t="s">
        <v>117</v>
      </c>
      <c r="BE150" s="220">
        <f>IF(N150="základní",J150,0)</f>
        <v>5000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4" t="s">
        <v>78</v>
      </c>
      <c r="BK150" s="220">
        <f>ROUND(I150*H150,2)</f>
        <v>5000</v>
      </c>
      <c r="BL150" s="14" t="s">
        <v>220</v>
      </c>
      <c r="BM150" s="219" t="s">
        <v>232</v>
      </c>
    </row>
    <row r="151" s="2" customFormat="1" ht="24.15" customHeight="1">
      <c r="A151" s="29"/>
      <c r="B151" s="30"/>
      <c r="C151" s="221" t="s">
        <v>233</v>
      </c>
      <c r="D151" s="221" t="s">
        <v>126</v>
      </c>
      <c r="E151" s="222" t="s">
        <v>234</v>
      </c>
      <c r="F151" s="223" t="s">
        <v>235</v>
      </c>
      <c r="G151" s="224" t="s">
        <v>141</v>
      </c>
      <c r="H151" s="225">
        <v>5</v>
      </c>
      <c r="I151" s="226">
        <v>126</v>
      </c>
      <c r="J151" s="226">
        <f>ROUND(I151*H151,2)</f>
        <v>630</v>
      </c>
      <c r="K151" s="227"/>
      <c r="L151" s="228"/>
      <c r="M151" s="229" t="s">
        <v>1</v>
      </c>
      <c r="N151" s="230" t="s">
        <v>35</v>
      </c>
      <c r="O151" s="217">
        <v>0</v>
      </c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9" t="s">
        <v>220</v>
      </c>
      <c r="AT151" s="219" t="s">
        <v>126</v>
      </c>
      <c r="AU151" s="219" t="s">
        <v>78</v>
      </c>
      <c r="AY151" s="14" t="s">
        <v>117</v>
      </c>
      <c r="BE151" s="220">
        <f>IF(N151="základní",J151,0)</f>
        <v>630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4" t="s">
        <v>78</v>
      </c>
      <c r="BK151" s="220">
        <f>ROUND(I151*H151,2)</f>
        <v>630</v>
      </c>
      <c r="BL151" s="14" t="s">
        <v>220</v>
      </c>
      <c r="BM151" s="219" t="s">
        <v>236</v>
      </c>
    </row>
    <row r="152" s="2" customFormat="1" ht="24.15" customHeight="1">
      <c r="A152" s="29"/>
      <c r="B152" s="30"/>
      <c r="C152" s="221" t="s">
        <v>196</v>
      </c>
      <c r="D152" s="221" t="s">
        <v>126</v>
      </c>
      <c r="E152" s="222" t="s">
        <v>237</v>
      </c>
      <c r="F152" s="223" t="s">
        <v>238</v>
      </c>
      <c r="G152" s="224" t="s">
        <v>141</v>
      </c>
      <c r="H152" s="225">
        <v>5</v>
      </c>
      <c r="I152" s="226">
        <v>234</v>
      </c>
      <c r="J152" s="226">
        <f>ROUND(I152*H152,2)</f>
        <v>1170</v>
      </c>
      <c r="K152" s="227"/>
      <c r="L152" s="228"/>
      <c r="M152" s="229" t="s">
        <v>1</v>
      </c>
      <c r="N152" s="230" t="s">
        <v>35</v>
      </c>
      <c r="O152" s="217">
        <v>0</v>
      </c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9" t="s">
        <v>220</v>
      </c>
      <c r="AT152" s="219" t="s">
        <v>126</v>
      </c>
      <c r="AU152" s="219" t="s">
        <v>78</v>
      </c>
      <c r="AY152" s="14" t="s">
        <v>117</v>
      </c>
      <c r="BE152" s="220">
        <f>IF(N152="základní",J152,0)</f>
        <v>1170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4" t="s">
        <v>78</v>
      </c>
      <c r="BK152" s="220">
        <f>ROUND(I152*H152,2)</f>
        <v>1170</v>
      </c>
      <c r="BL152" s="14" t="s">
        <v>220</v>
      </c>
      <c r="BM152" s="219" t="s">
        <v>239</v>
      </c>
    </row>
    <row r="153" s="2" customFormat="1" ht="37.8" customHeight="1">
      <c r="A153" s="29"/>
      <c r="B153" s="30"/>
      <c r="C153" s="208" t="s">
        <v>240</v>
      </c>
      <c r="D153" s="208" t="s">
        <v>118</v>
      </c>
      <c r="E153" s="209" t="s">
        <v>241</v>
      </c>
      <c r="F153" s="210" t="s">
        <v>242</v>
      </c>
      <c r="G153" s="211" t="s">
        <v>141</v>
      </c>
      <c r="H153" s="212">
        <v>1</v>
      </c>
      <c r="I153" s="213">
        <v>16900</v>
      </c>
      <c r="J153" s="213">
        <f>ROUND(I153*H153,2)</f>
        <v>16900</v>
      </c>
      <c r="K153" s="214"/>
      <c r="L153" s="35"/>
      <c r="M153" s="215" t="s">
        <v>1</v>
      </c>
      <c r="N153" s="216" t="s">
        <v>35</v>
      </c>
      <c r="O153" s="217">
        <v>0</v>
      </c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9" t="s">
        <v>220</v>
      </c>
      <c r="AT153" s="219" t="s">
        <v>118</v>
      </c>
      <c r="AU153" s="219" t="s">
        <v>78</v>
      </c>
      <c r="AY153" s="14" t="s">
        <v>117</v>
      </c>
      <c r="BE153" s="220">
        <f>IF(N153="základní",J153,0)</f>
        <v>16900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4" t="s">
        <v>78</v>
      </c>
      <c r="BK153" s="220">
        <f>ROUND(I153*H153,2)</f>
        <v>16900</v>
      </c>
      <c r="BL153" s="14" t="s">
        <v>220</v>
      </c>
      <c r="BM153" s="219" t="s">
        <v>243</v>
      </c>
    </row>
    <row r="154" s="2" customFormat="1" ht="33" customHeight="1">
      <c r="A154" s="29"/>
      <c r="B154" s="30"/>
      <c r="C154" s="208" t="s">
        <v>200</v>
      </c>
      <c r="D154" s="208" t="s">
        <v>118</v>
      </c>
      <c r="E154" s="209" t="s">
        <v>244</v>
      </c>
      <c r="F154" s="210" t="s">
        <v>245</v>
      </c>
      <c r="G154" s="211" t="s">
        <v>141</v>
      </c>
      <c r="H154" s="212">
        <v>4</v>
      </c>
      <c r="I154" s="213">
        <v>7060</v>
      </c>
      <c r="J154" s="213">
        <f>ROUND(I154*H154,2)</f>
        <v>28240</v>
      </c>
      <c r="K154" s="214"/>
      <c r="L154" s="35"/>
      <c r="M154" s="215" t="s">
        <v>1</v>
      </c>
      <c r="N154" s="216" t="s">
        <v>35</v>
      </c>
      <c r="O154" s="217">
        <v>0</v>
      </c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19" t="s">
        <v>220</v>
      </c>
      <c r="AT154" s="219" t="s">
        <v>118</v>
      </c>
      <c r="AU154" s="219" t="s">
        <v>78</v>
      </c>
      <c r="AY154" s="14" t="s">
        <v>117</v>
      </c>
      <c r="BE154" s="220">
        <f>IF(N154="základní",J154,0)</f>
        <v>28240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4" t="s">
        <v>78</v>
      </c>
      <c r="BK154" s="220">
        <f>ROUND(I154*H154,2)</f>
        <v>28240</v>
      </c>
      <c r="BL154" s="14" t="s">
        <v>220</v>
      </c>
      <c r="BM154" s="219" t="s">
        <v>246</v>
      </c>
    </row>
    <row r="155" s="2" customFormat="1" ht="24.15" customHeight="1">
      <c r="A155" s="29"/>
      <c r="B155" s="30"/>
      <c r="C155" s="208" t="s">
        <v>247</v>
      </c>
      <c r="D155" s="208" t="s">
        <v>118</v>
      </c>
      <c r="E155" s="209" t="s">
        <v>248</v>
      </c>
      <c r="F155" s="210" t="s">
        <v>249</v>
      </c>
      <c r="G155" s="211" t="s">
        <v>141</v>
      </c>
      <c r="H155" s="212">
        <v>5</v>
      </c>
      <c r="I155" s="213">
        <v>652</v>
      </c>
      <c r="J155" s="213">
        <f>ROUND(I155*H155,2)</f>
        <v>3260</v>
      </c>
      <c r="K155" s="214"/>
      <c r="L155" s="35"/>
      <c r="M155" s="215" t="s">
        <v>1</v>
      </c>
      <c r="N155" s="216" t="s">
        <v>35</v>
      </c>
      <c r="O155" s="217">
        <v>0</v>
      </c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9" t="s">
        <v>220</v>
      </c>
      <c r="AT155" s="219" t="s">
        <v>118</v>
      </c>
      <c r="AU155" s="219" t="s">
        <v>78</v>
      </c>
      <c r="AY155" s="14" t="s">
        <v>117</v>
      </c>
      <c r="BE155" s="220">
        <f>IF(N155="základní",J155,0)</f>
        <v>3260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4" t="s">
        <v>78</v>
      </c>
      <c r="BK155" s="220">
        <f>ROUND(I155*H155,2)</f>
        <v>3260</v>
      </c>
      <c r="BL155" s="14" t="s">
        <v>220</v>
      </c>
      <c r="BM155" s="219" t="s">
        <v>250</v>
      </c>
    </row>
    <row r="156" s="2" customFormat="1" ht="16.5" customHeight="1">
      <c r="A156" s="29"/>
      <c r="B156" s="30"/>
      <c r="C156" s="208" t="s">
        <v>203</v>
      </c>
      <c r="D156" s="208" t="s">
        <v>118</v>
      </c>
      <c r="E156" s="209" t="s">
        <v>251</v>
      </c>
      <c r="F156" s="210" t="s">
        <v>252</v>
      </c>
      <c r="G156" s="211" t="s">
        <v>253</v>
      </c>
      <c r="H156" s="212">
        <v>40</v>
      </c>
      <c r="I156" s="213">
        <v>822</v>
      </c>
      <c r="J156" s="213">
        <f>ROUND(I156*H156,2)</f>
        <v>32880</v>
      </c>
      <c r="K156" s="214"/>
      <c r="L156" s="35"/>
      <c r="M156" s="215" t="s">
        <v>1</v>
      </c>
      <c r="N156" s="216" t="s">
        <v>35</v>
      </c>
      <c r="O156" s="217">
        <v>0</v>
      </c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19" t="s">
        <v>220</v>
      </c>
      <c r="AT156" s="219" t="s">
        <v>118</v>
      </c>
      <c r="AU156" s="219" t="s">
        <v>78</v>
      </c>
      <c r="AY156" s="14" t="s">
        <v>117</v>
      </c>
      <c r="BE156" s="220">
        <f>IF(N156="základní",J156,0)</f>
        <v>32880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4" t="s">
        <v>78</v>
      </c>
      <c r="BK156" s="220">
        <f>ROUND(I156*H156,2)</f>
        <v>32880</v>
      </c>
      <c r="BL156" s="14" t="s">
        <v>220</v>
      </c>
      <c r="BM156" s="219" t="s">
        <v>254</v>
      </c>
    </row>
    <row r="157" s="2" customFormat="1" ht="33" customHeight="1">
      <c r="A157" s="29"/>
      <c r="B157" s="30"/>
      <c r="C157" s="208" t="s">
        <v>255</v>
      </c>
      <c r="D157" s="208" t="s">
        <v>118</v>
      </c>
      <c r="E157" s="209" t="s">
        <v>256</v>
      </c>
      <c r="F157" s="210" t="s">
        <v>257</v>
      </c>
      <c r="G157" s="211" t="s">
        <v>141</v>
      </c>
      <c r="H157" s="212">
        <v>10</v>
      </c>
      <c r="I157" s="213">
        <v>3430</v>
      </c>
      <c r="J157" s="213">
        <f>ROUND(I157*H157,2)</f>
        <v>34300</v>
      </c>
      <c r="K157" s="214"/>
      <c r="L157" s="35"/>
      <c r="M157" s="215" t="s">
        <v>1</v>
      </c>
      <c r="N157" s="216" t="s">
        <v>35</v>
      </c>
      <c r="O157" s="217">
        <v>0</v>
      </c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19" t="s">
        <v>220</v>
      </c>
      <c r="AT157" s="219" t="s">
        <v>118</v>
      </c>
      <c r="AU157" s="219" t="s">
        <v>78</v>
      </c>
      <c r="AY157" s="14" t="s">
        <v>117</v>
      </c>
      <c r="BE157" s="220">
        <f>IF(N157="základní",J157,0)</f>
        <v>34300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4" t="s">
        <v>78</v>
      </c>
      <c r="BK157" s="220">
        <f>ROUND(I157*H157,2)</f>
        <v>34300</v>
      </c>
      <c r="BL157" s="14" t="s">
        <v>220</v>
      </c>
      <c r="BM157" s="219" t="s">
        <v>258</v>
      </c>
    </row>
    <row r="158" s="2" customFormat="1" ht="49.05" customHeight="1">
      <c r="A158" s="29"/>
      <c r="B158" s="30"/>
      <c r="C158" s="221" t="s">
        <v>206</v>
      </c>
      <c r="D158" s="221" t="s">
        <v>126</v>
      </c>
      <c r="E158" s="222" t="s">
        <v>259</v>
      </c>
      <c r="F158" s="223" t="s">
        <v>260</v>
      </c>
      <c r="G158" s="224" t="s">
        <v>141</v>
      </c>
      <c r="H158" s="225">
        <v>10</v>
      </c>
      <c r="I158" s="226">
        <v>1810</v>
      </c>
      <c r="J158" s="226">
        <f>ROUND(I158*H158,2)</f>
        <v>18100</v>
      </c>
      <c r="K158" s="227"/>
      <c r="L158" s="228"/>
      <c r="M158" s="229" t="s">
        <v>1</v>
      </c>
      <c r="N158" s="230" t="s">
        <v>35</v>
      </c>
      <c r="O158" s="217">
        <v>0</v>
      </c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19" t="s">
        <v>220</v>
      </c>
      <c r="AT158" s="219" t="s">
        <v>126</v>
      </c>
      <c r="AU158" s="219" t="s">
        <v>78</v>
      </c>
      <c r="AY158" s="14" t="s">
        <v>117</v>
      </c>
      <c r="BE158" s="220">
        <f>IF(N158="základní",J158,0)</f>
        <v>18100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4" t="s">
        <v>78</v>
      </c>
      <c r="BK158" s="220">
        <f>ROUND(I158*H158,2)</f>
        <v>18100</v>
      </c>
      <c r="BL158" s="14" t="s">
        <v>220</v>
      </c>
      <c r="BM158" s="219" t="s">
        <v>261</v>
      </c>
    </row>
    <row r="159" s="2" customFormat="1" ht="33" customHeight="1">
      <c r="A159" s="29"/>
      <c r="B159" s="30"/>
      <c r="C159" s="208" t="s">
        <v>262</v>
      </c>
      <c r="D159" s="208" t="s">
        <v>118</v>
      </c>
      <c r="E159" s="209" t="s">
        <v>263</v>
      </c>
      <c r="F159" s="210" t="s">
        <v>264</v>
      </c>
      <c r="G159" s="211" t="s">
        <v>141</v>
      </c>
      <c r="H159" s="212">
        <v>5</v>
      </c>
      <c r="I159" s="213">
        <v>2090</v>
      </c>
      <c r="J159" s="213">
        <f>ROUND(I159*H159,2)</f>
        <v>10450</v>
      </c>
      <c r="K159" s="214"/>
      <c r="L159" s="35"/>
      <c r="M159" s="215" t="s">
        <v>1</v>
      </c>
      <c r="N159" s="216" t="s">
        <v>35</v>
      </c>
      <c r="O159" s="217">
        <v>0</v>
      </c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19" t="s">
        <v>220</v>
      </c>
      <c r="AT159" s="219" t="s">
        <v>118</v>
      </c>
      <c r="AU159" s="219" t="s">
        <v>78</v>
      </c>
      <c r="AY159" s="14" t="s">
        <v>117</v>
      </c>
      <c r="BE159" s="220">
        <f>IF(N159="základní",J159,0)</f>
        <v>10450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4" t="s">
        <v>78</v>
      </c>
      <c r="BK159" s="220">
        <f>ROUND(I159*H159,2)</f>
        <v>10450</v>
      </c>
      <c r="BL159" s="14" t="s">
        <v>220</v>
      </c>
      <c r="BM159" s="219" t="s">
        <v>265</v>
      </c>
    </row>
    <row r="160" s="2" customFormat="1" ht="33" customHeight="1">
      <c r="A160" s="29"/>
      <c r="B160" s="30"/>
      <c r="C160" s="208" t="s">
        <v>166</v>
      </c>
      <c r="D160" s="208" t="s">
        <v>118</v>
      </c>
      <c r="E160" s="209" t="s">
        <v>266</v>
      </c>
      <c r="F160" s="210" t="s">
        <v>267</v>
      </c>
      <c r="G160" s="211" t="s">
        <v>141</v>
      </c>
      <c r="H160" s="212">
        <v>5</v>
      </c>
      <c r="I160" s="213">
        <v>3430</v>
      </c>
      <c r="J160" s="213">
        <f>ROUND(I160*H160,2)</f>
        <v>17150</v>
      </c>
      <c r="K160" s="214"/>
      <c r="L160" s="35"/>
      <c r="M160" s="215" t="s">
        <v>1</v>
      </c>
      <c r="N160" s="216" t="s">
        <v>35</v>
      </c>
      <c r="O160" s="217">
        <v>0</v>
      </c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9" t="s">
        <v>220</v>
      </c>
      <c r="AT160" s="219" t="s">
        <v>118</v>
      </c>
      <c r="AU160" s="219" t="s">
        <v>78</v>
      </c>
      <c r="AY160" s="14" t="s">
        <v>117</v>
      </c>
      <c r="BE160" s="220">
        <f>IF(N160="základní",J160,0)</f>
        <v>17150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4" t="s">
        <v>78</v>
      </c>
      <c r="BK160" s="220">
        <f>ROUND(I160*H160,2)</f>
        <v>17150</v>
      </c>
      <c r="BL160" s="14" t="s">
        <v>220</v>
      </c>
      <c r="BM160" s="219" t="s">
        <v>142</v>
      </c>
    </row>
    <row r="161" s="2" customFormat="1" ht="33" customHeight="1">
      <c r="A161" s="29"/>
      <c r="B161" s="30"/>
      <c r="C161" s="208" t="s">
        <v>268</v>
      </c>
      <c r="D161" s="208" t="s">
        <v>118</v>
      </c>
      <c r="E161" s="209" t="s">
        <v>269</v>
      </c>
      <c r="F161" s="210" t="s">
        <v>270</v>
      </c>
      <c r="G161" s="211" t="s">
        <v>141</v>
      </c>
      <c r="H161" s="212">
        <v>5</v>
      </c>
      <c r="I161" s="213">
        <v>1340</v>
      </c>
      <c r="J161" s="213">
        <f>ROUND(I161*H161,2)</f>
        <v>6700</v>
      </c>
      <c r="K161" s="214"/>
      <c r="L161" s="35"/>
      <c r="M161" s="215" t="s">
        <v>1</v>
      </c>
      <c r="N161" s="216" t="s">
        <v>35</v>
      </c>
      <c r="O161" s="217">
        <v>0</v>
      </c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19" t="s">
        <v>220</v>
      </c>
      <c r="AT161" s="219" t="s">
        <v>118</v>
      </c>
      <c r="AU161" s="219" t="s">
        <v>78</v>
      </c>
      <c r="AY161" s="14" t="s">
        <v>117</v>
      </c>
      <c r="BE161" s="220">
        <f>IF(N161="základní",J161,0)</f>
        <v>6700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4" t="s">
        <v>78</v>
      </c>
      <c r="BK161" s="220">
        <f>ROUND(I161*H161,2)</f>
        <v>6700</v>
      </c>
      <c r="BL161" s="14" t="s">
        <v>220</v>
      </c>
      <c r="BM161" s="219" t="s">
        <v>271</v>
      </c>
    </row>
    <row r="162" s="2" customFormat="1" ht="24.15" customHeight="1">
      <c r="A162" s="29"/>
      <c r="B162" s="30"/>
      <c r="C162" s="208" t="s">
        <v>212</v>
      </c>
      <c r="D162" s="208" t="s">
        <v>118</v>
      </c>
      <c r="E162" s="209" t="s">
        <v>272</v>
      </c>
      <c r="F162" s="210" t="s">
        <v>273</v>
      </c>
      <c r="G162" s="211" t="s">
        <v>141</v>
      </c>
      <c r="H162" s="212">
        <v>5</v>
      </c>
      <c r="I162" s="213">
        <v>4010</v>
      </c>
      <c r="J162" s="213">
        <f>ROUND(I162*H162,2)</f>
        <v>20050</v>
      </c>
      <c r="K162" s="214"/>
      <c r="L162" s="35"/>
      <c r="M162" s="215" t="s">
        <v>1</v>
      </c>
      <c r="N162" s="216" t="s">
        <v>35</v>
      </c>
      <c r="O162" s="217">
        <v>0</v>
      </c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19" t="s">
        <v>220</v>
      </c>
      <c r="AT162" s="219" t="s">
        <v>118</v>
      </c>
      <c r="AU162" s="219" t="s">
        <v>78</v>
      </c>
      <c r="AY162" s="14" t="s">
        <v>117</v>
      </c>
      <c r="BE162" s="220">
        <f>IF(N162="základní",J162,0)</f>
        <v>20050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4" t="s">
        <v>78</v>
      </c>
      <c r="BK162" s="220">
        <f>ROUND(I162*H162,2)</f>
        <v>20050</v>
      </c>
      <c r="BL162" s="14" t="s">
        <v>220</v>
      </c>
      <c r="BM162" s="219" t="s">
        <v>274</v>
      </c>
    </row>
    <row r="163" s="2" customFormat="1" ht="24.15" customHeight="1">
      <c r="A163" s="29"/>
      <c r="B163" s="30"/>
      <c r="C163" s="208" t="s">
        <v>275</v>
      </c>
      <c r="D163" s="208" t="s">
        <v>118</v>
      </c>
      <c r="E163" s="209" t="s">
        <v>276</v>
      </c>
      <c r="F163" s="210" t="s">
        <v>277</v>
      </c>
      <c r="G163" s="211" t="s">
        <v>141</v>
      </c>
      <c r="H163" s="212">
        <v>0</v>
      </c>
      <c r="I163" s="213">
        <v>903</v>
      </c>
      <c r="J163" s="213">
        <f>ROUND(I163*H163,2)</f>
        <v>0</v>
      </c>
      <c r="K163" s="214"/>
      <c r="L163" s="35"/>
      <c r="M163" s="215" t="s">
        <v>1</v>
      </c>
      <c r="N163" s="216" t="s">
        <v>35</v>
      </c>
      <c r="O163" s="217">
        <v>0</v>
      </c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19" t="s">
        <v>220</v>
      </c>
      <c r="AT163" s="219" t="s">
        <v>118</v>
      </c>
      <c r="AU163" s="219" t="s">
        <v>78</v>
      </c>
      <c r="AY163" s="14" t="s">
        <v>117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4" t="s">
        <v>78</v>
      </c>
      <c r="BK163" s="220">
        <f>ROUND(I163*H163,2)</f>
        <v>0</v>
      </c>
      <c r="BL163" s="14" t="s">
        <v>220</v>
      </c>
      <c r="BM163" s="219" t="s">
        <v>278</v>
      </c>
    </row>
    <row r="164" s="2" customFormat="1" ht="16.5" customHeight="1">
      <c r="A164" s="29"/>
      <c r="B164" s="30"/>
      <c r="C164" s="208" t="s">
        <v>214</v>
      </c>
      <c r="D164" s="208" t="s">
        <v>118</v>
      </c>
      <c r="E164" s="209" t="s">
        <v>279</v>
      </c>
      <c r="F164" s="210" t="s">
        <v>280</v>
      </c>
      <c r="G164" s="211" t="s">
        <v>141</v>
      </c>
      <c r="H164" s="212">
        <v>98</v>
      </c>
      <c r="I164" s="213">
        <v>128</v>
      </c>
      <c r="J164" s="213">
        <f>ROUND(I164*H164,2)</f>
        <v>12544</v>
      </c>
      <c r="K164" s="214"/>
      <c r="L164" s="35"/>
      <c r="M164" s="215" t="s">
        <v>1</v>
      </c>
      <c r="N164" s="216" t="s">
        <v>35</v>
      </c>
      <c r="O164" s="217">
        <v>0</v>
      </c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19" t="s">
        <v>220</v>
      </c>
      <c r="AT164" s="219" t="s">
        <v>118</v>
      </c>
      <c r="AU164" s="219" t="s">
        <v>78</v>
      </c>
      <c r="AY164" s="14" t="s">
        <v>117</v>
      </c>
      <c r="BE164" s="220">
        <f>IF(N164="základní",J164,0)</f>
        <v>12544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4" t="s">
        <v>78</v>
      </c>
      <c r="BK164" s="220">
        <f>ROUND(I164*H164,2)</f>
        <v>12544</v>
      </c>
      <c r="BL164" s="14" t="s">
        <v>220</v>
      </c>
      <c r="BM164" s="219" t="s">
        <v>281</v>
      </c>
    </row>
    <row r="165" s="2" customFormat="1" ht="16.5" customHeight="1">
      <c r="A165" s="29"/>
      <c r="B165" s="30"/>
      <c r="C165" s="208" t="s">
        <v>282</v>
      </c>
      <c r="D165" s="208" t="s">
        <v>118</v>
      </c>
      <c r="E165" s="209" t="s">
        <v>283</v>
      </c>
      <c r="F165" s="210" t="s">
        <v>284</v>
      </c>
      <c r="G165" s="211" t="s">
        <v>141</v>
      </c>
      <c r="H165" s="212">
        <v>12</v>
      </c>
      <c r="I165" s="213">
        <v>167</v>
      </c>
      <c r="J165" s="213">
        <f>ROUND(I165*H165,2)</f>
        <v>2004</v>
      </c>
      <c r="K165" s="214"/>
      <c r="L165" s="35"/>
      <c r="M165" s="215" t="s">
        <v>1</v>
      </c>
      <c r="N165" s="216" t="s">
        <v>35</v>
      </c>
      <c r="O165" s="217">
        <v>0</v>
      </c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19" t="s">
        <v>220</v>
      </c>
      <c r="AT165" s="219" t="s">
        <v>118</v>
      </c>
      <c r="AU165" s="219" t="s">
        <v>78</v>
      </c>
      <c r="AY165" s="14" t="s">
        <v>117</v>
      </c>
      <c r="BE165" s="220">
        <f>IF(N165="základní",J165,0)</f>
        <v>2004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4" t="s">
        <v>78</v>
      </c>
      <c r="BK165" s="220">
        <f>ROUND(I165*H165,2)</f>
        <v>2004</v>
      </c>
      <c r="BL165" s="14" t="s">
        <v>220</v>
      </c>
      <c r="BM165" s="219" t="s">
        <v>285</v>
      </c>
    </row>
    <row r="166" s="2" customFormat="1" ht="21.75" customHeight="1">
      <c r="A166" s="29"/>
      <c r="B166" s="30"/>
      <c r="C166" s="208" t="s">
        <v>221</v>
      </c>
      <c r="D166" s="208" t="s">
        <v>118</v>
      </c>
      <c r="E166" s="209" t="s">
        <v>286</v>
      </c>
      <c r="F166" s="210" t="s">
        <v>287</v>
      </c>
      <c r="G166" s="211" t="s">
        <v>141</v>
      </c>
      <c r="H166" s="212">
        <v>5</v>
      </c>
      <c r="I166" s="213">
        <v>6080</v>
      </c>
      <c r="J166" s="213">
        <f>ROUND(I166*H166,2)</f>
        <v>30400</v>
      </c>
      <c r="K166" s="214"/>
      <c r="L166" s="35"/>
      <c r="M166" s="215" t="s">
        <v>1</v>
      </c>
      <c r="N166" s="216" t="s">
        <v>35</v>
      </c>
      <c r="O166" s="217">
        <v>0</v>
      </c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19" t="s">
        <v>220</v>
      </c>
      <c r="AT166" s="219" t="s">
        <v>118</v>
      </c>
      <c r="AU166" s="219" t="s">
        <v>78</v>
      </c>
      <c r="AY166" s="14" t="s">
        <v>117</v>
      </c>
      <c r="BE166" s="220">
        <f>IF(N166="základní",J166,0)</f>
        <v>30400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4" t="s">
        <v>78</v>
      </c>
      <c r="BK166" s="220">
        <f>ROUND(I166*H166,2)</f>
        <v>30400</v>
      </c>
      <c r="BL166" s="14" t="s">
        <v>220</v>
      </c>
      <c r="BM166" s="219" t="s">
        <v>288</v>
      </c>
    </row>
    <row r="167" s="2" customFormat="1" ht="33" customHeight="1">
      <c r="A167" s="29"/>
      <c r="B167" s="30"/>
      <c r="C167" s="208" t="s">
        <v>289</v>
      </c>
      <c r="D167" s="208" t="s">
        <v>118</v>
      </c>
      <c r="E167" s="209" t="s">
        <v>290</v>
      </c>
      <c r="F167" s="210" t="s">
        <v>291</v>
      </c>
      <c r="G167" s="211" t="s">
        <v>141</v>
      </c>
      <c r="H167" s="212">
        <v>5</v>
      </c>
      <c r="I167" s="213">
        <v>5850</v>
      </c>
      <c r="J167" s="213">
        <f>ROUND(I167*H167,2)</f>
        <v>29250</v>
      </c>
      <c r="K167" s="214"/>
      <c r="L167" s="35"/>
      <c r="M167" s="215" t="s">
        <v>1</v>
      </c>
      <c r="N167" s="216" t="s">
        <v>35</v>
      </c>
      <c r="O167" s="217">
        <v>0</v>
      </c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19" t="s">
        <v>220</v>
      </c>
      <c r="AT167" s="219" t="s">
        <v>118</v>
      </c>
      <c r="AU167" s="219" t="s">
        <v>78</v>
      </c>
      <c r="AY167" s="14" t="s">
        <v>117</v>
      </c>
      <c r="BE167" s="220">
        <f>IF(N167="základní",J167,0)</f>
        <v>29250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4" t="s">
        <v>78</v>
      </c>
      <c r="BK167" s="220">
        <f>ROUND(I167*H167,2)</f>
        <v>29250</v>
      </c>
      <c r="BL167" s="14" t="s">
        <v>220</v>
      </c>
      <c r="BM167" s="219" t="s">
        <v>292</v>
      </c>
    </row>
    <row r="168" s="2" customFormat="1" ht="24.15" customHeight="1">
      <c r="A168" s="29"/>
      <c r="B168" s="30"/>
      <c r="C168" s="208" t="s">
        <v>226</v>
      </c>
      <c r="D168" s="208" t="s">
        <v>118</v>
      </c>
      <c r="E168" s="209" t="s">
        <v>293</v>
      </c>
      <c r="F168" s="210" t="s">
        <v>294</v>
      </c>
      <c r="G168" s="211" t="s">
        <v>141</v>
      </c>
      <c r="H168" s="212">
        <v>5</v>
      </c>
      <c r="I168" s="213">
        <v>779</v>
      </c>
      <c r="J168" s="213">
        <f>ROUND(I168*H168,2)</f>
        <v>3895</v>
      </c>
      <c r="K168" s="214"/>
      <c r="L168" s="35"/>
      <c r="M168" s="215" t="s">
        <v>1</v>
      </c>
      <c r="N168" s="216" t="s">
        <v>35</v>
      </c>
      <c r="O168" s="217">
        <v>0</v>
      </c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19" t="s">
        <v>220</v>
      </c>
      <c r="AT168" s="219" t="s">
        <v>118</v>
      </c>
      <c r="AU168" s="219" t="s">
        <v>78</v>
      </c>
      <c r="AY168" s="14" t="s">
        <v>117</v>
      </c>
      <c r="BE168" s="220">
        <f>IF(N168="základní",J168,0)</f>
        <v>3895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4" t="s">
        <v>78</v>
      </c>
      <c r="BK168" s="220">
        <f>ROUND(I168*H168,2)</f>
        <v>3895</v>
      </c>
      <c r="BL168" s="14" t="s">
        <v>220</v>
      </c>
      <c r="BM168" s="219" t="s">
        <v>295</v>
      </c>
    </row>
    <row r="169" s="2" customFormat="1" ht="24.15" customHeight="1">
      <c r="A169" s="29"/>
      <c r="B169" s="30"/>
      <c r="C169" s="208" t="s">
        <v>296</v>
      </c>
      <c r="D169" s="208" t="s">
        <v>118</v>
      </c>
      <c r="E169" s="209" t="s">
        <v>297</v>
      </c>
      <c r="F169" s="210" t="s">
        <v>298</v>
      </c>
      <c r="G169" s="211" t="s">
        <v>141</v>
      </c>
      <c r="H169" s="212">
        <v>5</v>
      </c>
      <c r="I169" s="213">
        <v>597</v>
      </c>
      <c r="J169" s="213">
        <f>ROUND(I169*H169,2)</f>
        <v>2985</v>
      </c>
      <c r="K169" s="214"/>
      <c r="L169" s="35"/>
      <c r="M169" s="215" t="s">
        <v>1</v>
      </c>
      <c r="N169" s="216" t="s">
        <v>35</v>
      </c>
      <c r="O169" s="217">
        <v>0</v>
      </c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19" t="s">
        <v>220</v>
      </c>
      <c r="AT169" s="219" t="s">
        <v>118</v>
      </c>
      <c r="AU169" s="219" t="s">
        <v>78</v>
      </c>
      <c r="AY169" s="14" t="s">
        <v>117</v>
      </c>
      <c r="BE169" s="220">
        <f>IF(N169="základní",J169,0)</f>
        <v>2985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4" t="s">
        <v>78</v>
      </c>
      <c r="BK169" s="220">
        <f>ROUND(I169*H169,2)</f>
        <v>2985</v>
      </c>
      <c r="BL169" s="14" t="s">
        <v>220</v>
      </c>
      <c r="BM169" s="219" t="s">
        <v>299</v>
      </c>
    </row>
    <row r="170" s="2" customFormat="1" ht="24.15" customHeight="1">
      <c r="A170" s="29"/>
      <c r="B170" s="30"/>
      <c r="C170" s="208" t="s">
        <v>229</v>
      </c>
      <c r="D170" s="208" t="s">
        <v>118</v>
      </c>
      <c r="E170" s="209" t="s">
        <v>300</v>
      </c>
      <c r="F170" s="210" t="s">
        <v>301</v>
      </c>
      <c r="G170" s="211" t="s">
        <v>141</v>
      </c>
      <c r="H170" s="212">
        <v>5</v>
      </c>
      <c r="I170" s="213">
        <v>4400</v>
      </c>
      <c r="J170" s="213">
        <f>ROUND(I170*H170,2)</f>
        <v>22000</v>
      </c>
      <c r="K170" s="214"/>
      <c r="L170" s="35"/>
      <c r="M170" s="215" t="s">
        <v>1</v>
      </c>
      <c r="N170" s="216" t="s">
        <v>35</v>
      </c>
      <c r="O170" s="217">
        <v>0</v>
      </c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19" t="s">
        <v>220</v>
      </c>
      <c r="AT170" s="219" t="s">
        <v>118</v>
      </c>
      <c r="AU170" s="219" t="s">
        <v>78</v>
      </c>
      <c r="AY170" s="14" t="s">
        <v>117</v>
      </c>
      <c r="BE170" s="220">
        <f>IF(N170="základní",J170,0)</f>
        <v>22000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4" t="s">
        <v>78</v>
      </c>
      <c r="BK170" s="220">
        <f>ROUND(I170*H170,2)</f>
        <v>22000</v>
      </c>
      <c r="BL170" s="14" t="s">
        <v>220</v>
      </c>
      <c r="BM170" s="219" t="s">
        <v>302</v>
      </c>
    </row>
    <row r="171" s="2" customFormat="1" ht="24.15" customHeight="1">
      <c r="A171" s="29"/>
      <c r="B171" s="30"/>
      <c r="C171" s="208" t="s">
        <v>303</v>
      </c>
      <c r="D171" s="208" t="s">
        <v>118</v>
      </c>
      <c r="E171" s="209" t="s">
        <v>304</v>
      </c>
      <c r="F171" s="210" t="s">
        <v>305</v>
      </c>
      <c r="G171" s="211" t="s">
        <v>141</v>
      </c>
      <c r="H171" s="212">
        <v>5</v>
      </c>
      <c r="I171" s="213">
        <v>1820</v>
      </c>
      <c r="J171" s="213">
        <f>ROUND(I171*H171,2)</f>
        <v>9100</v>
      </c>
      <c r="K171" s="214"/>
      <c r="L171" s="35"/>
      <c r="M171" s="215" t="s">
        <v>1</v>
      </c>
      <c r="N171" s="216" t="s">
        <v>35</v>
      </c>
      <c r="O171" s="217">
        <v>0</v>
      </c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19" t="s">
        <v>220</v>
      </c>
      <c r="AT171" s="219" t="s">
        <v>118</v>
      </c>
      <c r="AU171" s="219" t="s">
        <v>78</v>
      </c>
      <c r="AY171" s="14" t="s">
        <v>117</v>
      </c>
      <c r="BE171" s="220">
        <f>IF(N171="základní",J171,0)</f>
        <v>9100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4" t="s">
        <v>78</v>
      </c>
      <c r="BK171" s="220">
        <f>ROUND(I171*H171,2)</f>
        <v>9100</v>
      </c>
      <c r="BL171" s="14" t="s">
        <v>220</v>
      </c>
      <c r="BM171" s="219" t="s">
        <v>306</v>
      </c>
    </row>
    <row r="172" s="2" customFormat="1" ht="24.15" customHeight="1">
      <c r="A172" s="29"/>
      <c r="B172" s="30"/>
      <c r="C172" s="208" t="s">
        <v>232</v>
      </c>
      <c r="D172" s="208" t="s">
        <v>118</v>
      </c>
      <c r="E172" s="209" t="s">
        <v>307</v>
      </c>
      <c r="F172" s="210" t="s">
        <v>308</v>
      </c>
      <c r="G172" s="211" t="s">
        <v>141</v>
      </c>
      <c r="H172" s="212">
        <v>5</v>
      </c>
      <c r="I172" s="213">
        <v>349</v>
      </c>
      <c r="J172" s="213">
        <f>ROUND(I172*H172,2)</f>
        <v>1745</v>
      </c>
      <c r="K172" s="214"/>
      <c r="L172" s="35"/>
      <c r="M172" s="215" t="s">
        <v>1</v>
      </c>
      <c r="N172" s="216" t="s">
        <v>35</v>
      </c>
      <c r="O172" s="217">
        <v>0</v>
      </c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9" t="s">
        <v>220</v>
      </c>
      <c r="AT172" s="219" t="s">
        <v>118</v>
      </c>
      <c r="AU172" s="219" t="s">
        <v>78</v>
      </c>
      <c r="AY172" s="14" t="s">
        <v>117</v>
      </c>
      <c r="BE172" s="220">
        <f>IF(N172="základní",J172,0)</f>
        <v>1745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4" t="s">
        <v>78</v>
      </c>
      <c r="BK172" s="220">
        <f>ROUND(I172*H172,2)</f>
        <v>1745</v>
      </c>
      <c r="BL172" s="14" t="s">
        <v>220</v>
      </c>
      <c r="BM172" s="219" t="s">
        <v>309</v>
      </c>
    </row>
    <row r="173" s="2" customFormat="1" ht="24.15" customHeight="1">
      <c r="A173" s="29"/>
      <c r="B173" s="30"/>
      <c r="C173" s="208" t="s">
        <v>310</v>
      </c>
      <c r="D173" s="208" t="s">
        <v>118</v>
      </c>
      <c r="E173" s="209" t="s">
        <v>311</v>
      </c>
      <c r="F173" s="210" t="s">
        <v>312</v>
      </c>
      <c r="G173" s="211" t="s">
        <v>141</v>
      </c>
      <c r="H173" s="212">
        <v>5</v>
      </c>
      <c r="I173" s="213">
        <v>1880</v>
      </c>
      <c r="J173" s="213">
        <f>ROUND(I173*H173,2)</f>
        <v>9400</v>
      </c>
      <c r="K173" s="214"/>
      <c r="L173" s="35"/>
      <c r="M173" s="215" t="s">
        <v>1</v>
      </c>
      <c r="N173" s="216" t="s">
        <v>35</v>
      </c>
      <c r="O173" s="217">
        <v>0</v>
      </c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19" t="s">
        <v>220</v>
      </c>
      <c r="AT173" s="219" t="s">
        <v>118</v>
      </c>
      <c r="AU173" s="219" t="s">
        <v>78</v>
      </c>
      <c r="AY173" s="14" t="s">
        <v>117</v>
      </c>
      <c r="BE173" s="220">
        <f>IF(N173="základní",J173,0)</f>
        <v>9400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4" t="s">
        <v>78</v>
      </c>
      <c r="BK173" s="220">
        <f>ROUND(I173*H173,2)</f>
        <v>9400</v>
      </c>
      <c r="BL173" s="14" t="s">
        <v>220</v>
      </c>
      <c r="BM173" s="219" t="s">
        <v>313</v>
      </c>
    </row>
    <row r="174" s="2" customFormat="1" ht="16.5" customHeight="1">
      <c r="A174" s="29"/>
      <c r="B174" s="30"/>
      <c r="C174" s="208" t="s">
        <v>236</v>
      </c>
      <c r="D174" s="208" t="s">
        <v>118</v>
      </c>
      <c r="E174" s="209" t="s">
        <v>314</v>
      </c>
      <c r="F174" s="210" t="s">
        <v>315</v>
      </c>
      <c r="G174" s="211" t="s">
        <v>141</v>
      </c>
      <c r="H174" s="212">
        <v>5</v>
      </c>
      <c r="I174" s="213">
        <v>1530</v>
      </c>
      <c r="J174" s="213">
        <f>ROUND(I174*H174,2)</f>
        <v>7650</v>
      </c>
      <c r="K174" s="214"/>
      <c r="L174" s="35"/>
      <c r="M174" s="215" t="s">
        <v>1</v>
      </c>
      <c r="N174" s="216" t="s">
        <v>35</v>
      </c>
      <c r="O174" s="217">
        <v>0</v>
      </c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19" t="s">
        <v>220</v>
      </c>
      <c r="AT174" s="219" t="s">
        <v>118</v>
      </c>
      <c r="AU174" s="219" t="s">
        <v>78</v>
      </c>
      <c r="AY174" s="14" t="s">
        <v>117</v>
      </c>
      <c r="BE174" s="220">
        <f>IF(N174="základní",J174,0)</f>
        <v>7650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4" t="s">
        <v>78</v>
      </c>
      <c r="BK174" s="220">
        <f>ROUND(I174*H174,2)</f>
        <v>7650</v>
      </c>
      <c r="BL174" s="14" t="s">
        <v>220</v>
      </c>
      <c r="BM174" s="219" t="s">
        <v>316</v>
      </c>
    </row>
    <row r="175" s="2" customFormat="1" ht="24.15" customHeight="1">
      <c r="A175" s="29"/>
      <c r="B175" s="30"/>
      <c r="C175" s="208" t="s">
        <v>317</v>
      </c>
      <c r="D175" s="208" t="s">
        <v>118</v>
      </c>
      <c r="E175" s="209" t="s">
        <v>318</v>
      </c>
      <c r="F175" s="210" t="s">
        <v>319</v>
      </c>
      <c r="G175" s="211" t="s">
        <v>141</v>
      </c>
      <c r="H175" s="212">
        <v>14</v>
      </c>
      <c r="I175" s="213">
        <v>3830</v>
      </c>
      <c r="J175" s="213">
        <f>ROUND(I175*H175,2)</f>
        <v>53620</v>
      </c>
      <c r="K175" s="214"/>
      <c r="L175" s="35"/>
      <c r="M175" s="215" t="s">
        <v>1</v>
      </c>
      <c r="N175" s="216" t="s">
        <v>35</v>
      </c>
      <c r="O175" s="217">
        <v>0</v>
      </c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19" t="s">
        <v>220</v>
      </c>
      <c r="AT175" s="219" t="s">
        <v>118</v>
      </c>
      <c r="AU175" s="219" t="s">
        <v>78</v>
      </c>
      <c r="AY175" s="14" t="s">
        <v>117</v>
      </c>
      <c r="BE175" s="220">
        <f>IF(N175="základní",J175,0)</f>
        <v>53620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4" t="s">
        <v>78</v>
      </c>
      <c r="BK175" s="220">
        <f>ROUND(I175*H175,2)</f>
        <v>53620</v>
      </c>
      <c r="BL175" s="14" t="s">
        <v>220</v>
      </c>
      <c r="BM175" s="219" t="s">
        <v>320</v>
      </c>
    </row>
    <row r="176" s="2" customFormat="1" ht="24.15" customHeight="1">
      <c r="A176" s="29"/>
      <c r="B176" s="30"/>
      <c r="C176" s="208" t="s">
        <v>239</v>
      </c>
      <c r="D176" s="208" t="s">
        <v>118</v>
      </c>
      <c r="E176" s="209" t="s">
        <v>321</v>
      </c>
      <c r="F176" s="210" t="s">
        <v>322</v>
      </c>
      <c r="G176" s="211" t="s">
        <v>141</v>
      </c>
      <c r="H176" s="212">
        <v>12</v>
      </c>
      <c r="I176" s="213">
        <v>2420</v>
      </c>
      <c r="J176" s="213">
        <f>ROUND(I176*H176,2)</f>
        <v>29040</v>
      </c>
      <c r="K176" s="214"/>
      <c r="L176" s="35"/>
      <c r="M176" s="215" t="s">
        <v>1</v>
      </c>
      <c r="N176" s="216" t="s">
        <v>35</v>
      </c>
      <c r="O176" s="217">
        <v>0</v>
      </c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19" t="s">
        <v>220</v>
      </c>
      <c r="AT176" s="219" t="s">
        <v>118</v>
      </c>
      <c r="AU176" s="219" t="s">
        <v>78</v>
      </c>
      <c r="AY176" s="14" t="s">
        <v>117</v>
      </c>
      <c r="BE176" s="220">
        <f>IF(N176="základní",J176,0)</f>
        <v>29040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4" t="s">
        <v>78</v>
      </c>
      <c r="BK176" s="220">
        <f>ROUND(I176*H176,2)</f>
        <v>29040</v>
      </c>
      <c r="BL176" s="14" t="s">
        <v>220</v>
      </c>
      <c r="BM176" s="219" t="s">
        <v>323</v>
      </c>
    </row>
    <row r="177" s="2" customFormat="1" ht="24.15" customHeight="1">
      <c r="A177" s="29"/>
      <c r="B177" s="30"/>
      <c r="C177" s="208" t="s">
        <v>324</v>
      </c>
      <c r="D177" s="208" t="s">
        <v>118</v>
      </c>
      <c r="E177" s="209" t="s">
        <v>325</v>
      </c>
      <c r="F177" s="210" t="s">
        <v>326</v>
      </c>
      <c r="G177" s="211" t="s">
        <v>141</v>
      </c>
      <c r="H177" s="212">
        <v>12</v>
      </c>
      <c r="I177" s="213">
        <v>2990</v>
      </c>
      <c r="J177" s="213">
        <f>ROUND(I177*H177,2)</f>
        <v>35880</v>
      </c>
      <c r="K177" s="214"/>
      <c r="L177" s="35"/>
      <c r="M177" s="215" t="s">
        <v>1</v>
      </c>
      <c r="N177" s="216" t="s">
        <v>35</v>
      </c>
      <c r="O177" s="217">
        <v>0</v>
      </c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19" t="s">
        <v>220</v>
      </c>
      <c r="AT177" s="219" t="s">
        <v>118</v>
      </c>
      <c r="AU177" s="219" t="s">
        <v>78</v>
      </c>
      <c r="AY177" s="14" t="s">
        <v>117</v>
      </c>
      <c r="BE177" s="220">
        <f>IF(N177="základní",J177,0)</f>
        <v>35880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4" t="s">
        <v>78</v>
      </c>
      <c r="BK177" s="220">
        <f>ROUND(I177*H177,2)</f>
        <v>35880</v>
      </c>
      <c r="BL177" s="14" t="s">
        <v>220</v>
      </c>
      <c r="BM177" s="219" t="s">
        <v>327</v>
      </c>
    </row>
    <row r="178" s="2" customFormat="1" ht="21.75" customHeight="1">
      <c r="A178" s="29"/>
      <c r="B178" s="30"/>
      <c r="C178" s="208" t="s">
        <v>243</v>
      </c>
      <c r="D178" s="208" t="s">
        <v>118</v>
      </c>
      <c r="E178" s="209" t="s">
        <v>328</v>
      </c>
      <c r="F178" s="210" t="s">
        <v>329</v>
      </c>
      <c r="G178" s="211" t="s">
        <v>141</v>
      </c>
      <c r="H178" s="212">
        <v>12</v>
      </c>
      <c r="I178" s="213">
        <v>2660</v>
      </c>
      <c r="J178" s="213">
        <f>ROUND(I178*H178,2)</f>
        <v>31920</v>
      </c>
      <c r="K178" s="214"/>
      <c r="L178" s="35"/>
      <c r="M178" s="215" t="s">
        <v>1</v>
      </c>
      <c r="N178" s="216" t="s">
        <v>35</v>
      </c>
      <c r="O178" s="217">
        <v>0</v>
      </c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19" t="s">
        <v>220</v>
      </c>
      <c r="AT178" s="219" t="s">
        <v>118</v>
      </c>
      <c r="AU178" s="219" t="s">
        <v>78</v>
      </c>
      <c r="AY178" s="14" t="s">
        <v>117</v>
      </c>
      <c r="BE178" s="220">
        <f>IF(N178="základní",J178,0)</f>
        <v>31920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4" t="s">
        <v>78</v>
      </c>
      <c r="BK178" s="220">
        <f>ROUND(I178*H178,2)</f>
        <v>31920</v>
      </c>
      <c r="BL178" s="14" t="s">
        <v>220</v>
      </c>
      <c r="BM178" s="219" t="s">
        <v>330</v>
      </c>
    </row>
    <row r="179" s="2" customFormat="1" ht="24.15" customHeight="1">
      <c r="A179" s="29"/>
      <c r="B179" s="30"/>
      <c r="C179" s="208" t="s">
        <v>331</v>
      </c>
      <c r="D179" s="208" t="s">
        <v>118</v>
      </c>
      <c r="E179" s="209" t="s">
        <v>332</v>
      </c>
      <c r="F179" s="210" t="s">
        <v>333</v>
      </c>
      <c r="G179" s="211" t="s">
        <v>141</v>
      </c>
      <c r="H179" s="212">
        <v>2</v>
      </c>
      <c r="I179" s="213">
        <v>11600</v>
      </c>
      <c r="J179" s="213">
        <f>ROUND(I179*H179,2)</f>
        <v>23200</v>
      </c>
      <c r="K179" s="214"/>
      <c r="L179" s="35"/>
      <c r="M179" s="215" t="s">
        <v>1</v>
      </c>
      <c r="N179" s="216" t="s">
        <v>35</v>
      </c>
      <c r="O179" s="217">
        <v>0</v>
      </c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19" t="s">
        <v>220</v>
      </c>
      <c r="AT179" s="219" t="s">
        <v>118</v>
      </c>
      <c r="AU179" s="219" t="s">
        <v>78</v>
      </c>
      <c r="AY179" s="14" t="s">
        <v>117</v>
      </c>
      <c r="BE179" s="220">
        <f>IF(N179="základní",J179,0)</f>
        <v>23200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4" t="s">
        <v>78</v>
      </c>
      <c r="BK179" s="220">
        <f>ROUND(I179*H179,2)</f>
        <v>23200</v>
      </c>
      <c r="BL179" s="14" t="s">
        <v>220</v>
      </c>
      <c r="BM179" s="219" t="s">
        <v>334</v>
      </c>
    </row>
    <row r="180" s="2" customFormat="1" ht="33" customHeight="1">
      <c r="A180" s="29"/>
      <c r="B180" s="30"/>
      <c r="C180" s="221" t="s">
        <v>246</v>
      </c>
      <c r="D180" s="221" t="s">
        <v>126</v>
      </c>
      <c r="E180" s="222" t="s">
        <v>335</v>
      </c>
      <c r="F180" s="223" t="s">
        <v>336</v>
      </c>
      <c r="G180" s="224" t="s">
        <v>129</v>
      </c>
      <c r="H180" s="225">
        <v>1580</v>
      </c>
      <c r="I180" s="226">
        <v>74</v>
      </c>
      <c r="J180" s="226">
        <f>ROUND(I180*H180,2)</f>
        <v>116920</v>
      </c>
      <c r="K180" s="227"/>
      <c r="L180" s="228"/>
      <c r="M180" s="229" t="s">
        <v>1</v>
      </c>
      <c r="N180" s="230" t="s">
        <v>35</v>
      </c>
      <c r="O180" s="217">
        <v>0</v>
      </c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19" t="s">
        <v>220</v>
      </c>
      <c r="AT180" s="219" t="s">
        <v>126</v>
      </c>
      <c r="AU180" s="219" t="s">
        <v>78</v>
      </c>
      <c r="AY180" s="14" t="s">
        <v>117</v>
      </c>
      <c r="BE180" s="220">
        <f>IF(N180="základní",J180,0)</f>
        <v>116920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4" t="s">
        <v>78</v>
      </c>
      <c r="BK180" s="220">
        <f>ROUND(I180*H180,2)</f>
        <v>116920</v>
      </c>
      <c r="BL180" s="14" t="s">
        <v>220</v>
      </c>
      <c r="BM180" s="219" t="s">
        <v>337</v>
      </c>
    </row>
    <row r="181" s="2" customFormat="1" ht="37.8" customHeight="1">
      <c r="A181" s="29"/>
      <c r="B181" s="30"/>
      <c r="C181" s="208" t="s">
        <v>338</v>
      </c>
      <c r="D181" s="208" t="s">
        <v>118</v>
      </c>
      <c r="E181" s="209" t="s">
        <v>339</v>
      </c>
      <c r="F181" s="210" t="s">
        <v>340</v>
      </c>
      <c r="G181" s="211" t="s">
        <v>141</v>
      </c>
      <c r="H181" s="212">
        <v>1</v>
      </c>
      <c r="I181" s="213">
        <v>15790</v>
      </c>
      <c r="J181" s="213">
        <f>ROUND(I181*H181,2)</f>
        <v>15790</v>
      </c>
      <c r="K181" s="214"/>
      <c r="L181" s="35"/>
      <c r="M181" s="231" t="s">
        <v>1</v>
      </c>
      <c r="N181" s="232" t="s">
        <v>35</v>
      </c>
      <c r="O181" s="233">
        <v>0</v>
      </c>
      <c r="P181" s="233">
        <f>O181*H181</f>
        <v>0</v>
      </c>
      <c r="Q181" s="233">
        <v>0</v>
      </c>
      <c r="R181" s="233">
        <f>Q181*H181</f>
        <v>0</v>
      </c>
      <c r="S181" s="233">
        <v>0</v>
      </c>
      <c r="T181" s="234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19" t="s">
        <v>220</v>
      </c>
      <c r="AT181" s="219" t="s">
        <v>118</v>
      </c>
      <c r="AU181" s="219" t="s">
        <v>78</v>
      </c>
      <c r="AY181" s="14" t="s">
        <v>117</v>
      </c>
      <c r="BE181" s="220">
        <f>IF(N181="základní",J181,0)</f>
        <v>15790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4" t="s">
        <v>78</v>
      </c>
      <c r="BK181" s="220">
        <f>ROUND(I181*H181,2)</f>
        <v>15790</v>
      </c>
      <c r="BL181" s="14" t="s">
        <v>220</v>
      </c>
      <c r="BM181" s="219" t="s">
        <v>341</v>
      </c>
    </row>
    <row r="182" s="2" customFormat="1" ht="6.96" customHeight="1">
      <c r="A182" s="29"/>
      <c r="B182" s="56"/>
      <c r="C182" s="57"/>
      <c r="D182" s="57"/>
      <c r="E182" s="57"/>
      <c r="F182" s="57"/>
      <c r="G182" s="57"/>
      <c r="H182" s="57"/>
      <c r="I182" s="57"/>
      <c r="J182" s="57"/>
      <c r="K182" s="57"/>
      <c r="L182" s="35"/>
      <c r="M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</row>
  </sheetData>
  <sheetProtection sheet="1" autoFilter="0" formatColumns="0" formatRows="0" objects="1" scenarios="1" spinCount="100000" saltValue="0pP6cdJfMpLVYq7upmhac/MTZeHL3lC7uvE1vf3Of8/4+APv4tvmvHush1loN4RFLH//TPW9u8ZsD/1AAzoRFQ==" hashValue="iLNJPi7ppVLOdObgOmSAMcp8ZozynYBqAmeXuMjeL7uUVrXNjvllvpy4VRT/vUlKZ+p3ccFTH2N8NbA0uRxCPg==" algorithmName="SHA-512" password="CC35"/>
  <autoFilter ref="C121:K18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87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Náhrada kolejových obvodů za počítače náprav - ŽST Telč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88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342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17. 10. 2022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ROUND(J118, 2)</f>
        <v>271200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ROUND((SUM(BE118:BE123)),  2)</f>
        <v>271200</v>
      </c>
      <c r="G33" s="29"/>
      <c r="H33" s="29"/>
      <c r="I33" s="145">
        <v>0.20999999999999999</v>
      </c>
      <c r="J33" s="144">
        <f>ROUND(((SUM(BE118:BE123))*I33),  2)</f>
        <v>56952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ROUND((SUM(BF118:BF123)),  2)</f>
        <v>0</v>
      </c>
      <c r="G34" s="29"/>
      <c r="H34" s="29"/>
      <c r="I34" s="145">
        <v>0.14999999999999999</v>
      </c>
      <c r="J34" s="144">
        <f>ROUND(((SUM(BF118:BF123))*I34),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ROUND((SUM(BG118:BG123)),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ROUND((SUM(BH118:BH123)),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ROUND((SUM(BI118:BI123)),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328152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90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Náhrada kolejových obvodů za počítače náprav - ŽST Telč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88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03 - VRN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17. 10. 2022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91</v>
      </c>
      <c r="D94" s="166"/>
      <c r="E94" s="166"/>
      <c r="F94" s="166"/>
      <c r="G94" s="166"/>
      <c r="H94" s="166"/>
      <c r="I94" s="166"/>
      <c r="J94" s="167" t="s">
        <v>92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93</v>
      </c>
      <c r="D96" s="31"/>
      <c r="E96" s="31"/>
      <c r="F96" s="31"/>
      <c r="G96" s="31"/>
      <c r="H96" s="31"/>
      <c r="I96" s="31"/>
      <c r="J96" s="100">
        <f>J118</f>
        <v>271200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94</v>
      </c>
    </row>
    <row r="97" s="9" customFormat="1" ht="24.96" customHeight="1">
      <c r="A97" s="9"/>
      <c r="B97" s="169"/>
      <c r="C97" s="170"/>
      <c r="D97" s="171" t="s">
        <v>97</v>
      </c>
      <c r="E97" s="172"/>
      <c r="F97" s="172"/>
      <c r="G97" s="172"/>
      <c r="H97" s="172"/>
      <c r="I97" s="172"/>
      <c r="J97" s="173">
        <f>J119</f>
        <v>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343</v>
      </c>
      <c r="E98" s="172"/>
      <c r="F98" s="172"/>
      <c r="G98" s="172"/>
      <c r="H98" s="172"/>
      <c r="I98" s="172"/>
      <c r="J98" s="173">
        <f>J120</f>
        <v>271200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3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102</v>
      </c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6.5" customHeight="1">
      <c r="A108" s="29"/>
      <c r="B108" s="30"/>
      <c r="C108" s="31"/>
      <c r="D108" s="31"/>
      <c r="E108" s="164" t="str">
        <f>E7</f>
        <v>Náhrada kolejových obvodů za počítače náprav - ŽST Telč</v>
      </c>
      <c r="F108" s="26"/>
      <c r="G108" s="26"/>
      <c r="H108" s="26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88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66" t="str">
        <f>E9</f>
        <v>03 - VRN</v>
      </c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18</v>
      </c>
      <c r="D112" s="31"/>
      <c r="E112" s="31"/>
      <c r="F112" s="23" t="str">
        <f>F12</f>
        <v xml:space="preserve"> </v>
      </c>
      <c r="G112" s="31"/>
      <c r="H112" s="31"/>
      <c r="I112" s="26" t="s">
        <v>20</v>
      </c>
      <c r="J112" s="69" t="str">
        <f>IF(J12="","",J12)</f>
        <v>17. 10. 2022</v>
      </c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22</v>
      </c>
      <c r="D114" s="31"/>
      <c r="E114" s="31"/>
      <c r="F114" s="23" t="str">
        <f>E15</f>
        <v xml:space="preserve"> </v>
      </c>
      <c r="G114" s="31"/>
      <c r="H114" s="31"/>
      <c r="I114" s="26" t="s">
        <v>26</v>
      </c>
      <c r="J114" s="27" t="str">
        <f>E21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 xml:space="preserve"> </v>
      </c>
      <c r="G115" s="31"/>
      <c r="H115" s="31"/>
      <c r="I115" s="26" t="s">
        <v>28</v>
      </c>
      <c r="J115" s="27" t="str">
        <f>E24</f>
        <v xml:space="preserve"> </v>
      </c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1" customFormat="1" ht="29.28" customHeight="1">
      <c r="A117" s="181"/>
      <c r="B117" s="182"/>
      <c r="C117" s="183" t="s">
        <v>103</v>
      </c>
      <c r="D117" s="184" t="s">
        <v>55</v>
      </c>
      <c r="E117" s="184" t="s">
        <v>51</v>
      </c>
      <c r="F117" s="184" t="s">
        <v>52</v>
      </c>
      <c r="G117" s="184" t="s">
        <v>104</v>
      </c>
      <c r="H117" s="184" t="s">
        <v>105</v>
      </c>
      <c r="I117" s="184" t="s">
        <v>106</v>
      </c>
      <c r="J117" s="185" t="s">
        <v>92</v>
      </c>
      <c r="K117" s="186" t="s">
        <v>107</v>
      </c>
      <c r="L117" s="187"/>
      <c r="M117" s="90" t="s">
        <v>1</v>
      </c>
      <c r="N117" s="91" t="s">
        <v>34</v>
      </c>
      <c r="O117" s="91" t="s">
        <v>108</v>
      </c>
      <c r="P117" s="91" t="s">
        <v>109</v>
      </c>
      <c r="Q117" s="91" t="s">
        <v>110</v>
      </c>
      <c r="R117" s="91" t="s">
        <v>111</v>
      </c>
      <c r="S117" s="91" t="s">
        <v>112</v>
      </c>
      <c r="T117" s="92" t="s">
        <v>113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29"/>
      <c r="B118" s="30"/>
      <c r="C118" s="97" t="s">
        <v>114</v>
      </c>
      <c r="D118" s="31"/>
      <c r="E118" s="31"/>
      <c r="F118" s="31"/>
      <c r="G118" s="31"/>
      <c r="H118" s="31"/>
      <c r="I118" s="31"/>
      <c r="J118" s="188">
        <f>BK118</f>
        <v>271200</v>
      </c>
      <c r="K118" s="31"/>
      <c r="L118" s="35"/>
      <c r="M118" s="93"/>
      <c r="N118" s="189"/>
      <c r="O118" s="94"/>
      <c r="P118" s="190">
        <f>P119+P120</f>
        <v>0</v>
      </c>
      <c r="Q118" s="94"/>
      <c r="R118" s="190">
        <f>R119+R120</f>
        <v>0</v>
      </c>
      <c r="S118" s="94"/>
      <c r="T118" s="191">
        <f>T119+T120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69</v>
      </c>
      <c r="AU118" s="14" t="s">
        <v>94</v>
      </c>
      <c r="BK118" s="192">
        <f>BK119+BK120</f>
        <v>271200</v>
      </c>
    </row>
    <row r="119" s="12" customFormat="1" ht="25.92" customHeight="1">
      <c r="A119" s="12"/>
      <c r="B119" s="193"/>
      <c r="C119" s="194"/>
      <c r="D119" s="195" t="s">
        <v>69</v>
      </c>
      <c r="E119" s="196" t="s">
        <v>132</v>
      </c>
      <c r="F119" s="196" t="s">
        <v>133</v>
      </c>
      <c r="G119" s="194"/>
      <c r="H119" s="194"/>
      <c r="I119" s="194"/>
      <c r="J119" s="197">
        <f>BK119</f>
        <v>0</v>
      </c>
      <c r="K119" s="194"/>
      <c r="L119" s="198"/>
      <c r="M119" s="199"/>
      <c r="N119" s="200"/>
      <c r="O119" s="200"/>
      <c r="P119" s="201">
        <v>0</v>
      </c>
      <c r="Q119" s="200"/>
      <c r="R119" s="201">
        <v>0</v>
      </c>
      <c r="S119" s="200"/>
      <c r="T119" s="202"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3" t="s">
        <v>80</v>
      </c>
      <c r="AT119" s="204" t="s">
        <v>69</v>
      </c>
      <c r="AU119" s="204" t="s">
        <v>70</v>
      </c>
      <c r="AY119" s="203" t="s">
        <v>117</v>
      </c>
      <c r="BK119" s="205">
        <v>0</v>
      </c>
    </row>
    <row r="120" s="12" customFormat="1" ht="25.92" customHeight="1">
      <c r="A120" s="12"/>
      <c r="B120" s="193"/>
      <c r="C120" s="194"/>
      <c r="D120" s="195" t="s">
        <v>69</v>
      </c>
      <c r="E120" s="196" t="s">
        <v>85</v>
      </c>
      <c r="F120" s="196" t="s">
        <v>344</v>
      </c>
      <c r="G120" s="194"/>
      <c r="H120" s="194"/>
      <c r="I120" s="194"/>
      <c r="J120" s="197">
        <f>BK120</f>
        <v>271200</v>
      </c>
      <c r="K120" s="194"/>
      <c r="L120" s="198"/>
      <c r="M120" s="199"/>
      <c r="N120" s="200"/>
      <c r="O120" s="200"/>
      <c r="P120" s="201">
        <f>SUM(P121:P123)</f>
        <v>0</v>
      </c>
      <c r="Q120" s="200"/>
      <c r="R120" s="201">
        <f>SUM(R121:R123)</f>
        <v>0</v>
      </c>
      <c r="S120" s="200"/>
      <c r="T120" s="202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3" t="s">
        <v>145</v>
      </c>
      <c r="AT120" s="204" t="s">
        <v>69</v>
      </c>
      <c r="AU120" s="204" t="s">
        <v>70</v>
      </c>
      <c r="AY120" s="203" t="s">
        <v>117</v>
      </c>
      <c r="BK120" s="205">
        <f>SUM(BK121:BK123)</f>
        <v>271200</v>
      </c>
    </row>
    <row r="121" s="2" customFormat="1" ht="37.8" customHeight="1">
      <c r="A121" s="29"/>
      <c r="B121" s="30"/>
      <c r="C121" s="208" t="s">
        <v>78</v>
      </c>
      <c r="D121" s="208" t="s">
        <v>118</v>
      </c>
      <c r="E121" s="209" t="s">
        <v>345</v>
      </c>
      <c r="F121" s="210" t="s">
        <v>346</v>
      </c>
      <c r="G121" s="211" t="s">
        <v>347</v>
      </c>
      <c r="H121" s="212">
        <v>0.02</v>
      </c>
      <c r="I121" s="213">
        <v>4520000</v>
      </c>
      <c r="J121" s="213">
        <f>ROUND(I121*H121,2)</f>
        <v>90400</v>
      </c>
      <c r="K121" s="214"/>
      <c r="L121" s="35"/>
      <c r="M121" s="215" t="s">
        <v>1</v>
      </c>
      <c r="N121" s="216" t="s">
        <v>35</v>
      </c>
      <c r="O121" s="217">
        <v>0</v>
      </c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9" t="s">
        <v>122</v>
      </c>
      <c r="AT121" s="219" t="s">
        <v>118</v>
      </c>
      <c r="AU121" s="219" t="s">
        <v>78</v>
      </c>
      <c r="AY121" s="14" t="s">
        <v>117</v>
      </c>
      <c r="BE121" s="220">
        <f>IF(N121="základní",J121,0)</f>
        <v>90400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4" t="s">
        <v>78</v>
      </c>
      <c r="BK121" s="220">
        <f>ROUND(I121*H121,2)</f>
        <v>90400</v>
      </c>
      <c r="BL121" s="14" t="s">
        <v>122</v>
      </c>
      <c r="BM121" s="219" t="s">
        <v>80</v>
      </c>
    </row>
    <row r="122" s="2" customFormat="1" ht="33" customHeight="1">
      <c r="A122" s="29"/>
      <c r="B122" s="30"/>
      <c r="C122" s="208" t="s">
        <v>80</v>
      </c>
      <c r="D122" s="208" t="s">
        <v>118</v>
      </c>
      <c r="E122" s="209" t="s">
        <v>348</v>
      </c>
      <c r="F122" s="210" t="s">
        <v>349</v>
      </c>
      <c r="G122" s="211" t="s">
        <v>347</v>
      </c>
      <c r="H122" s="212">
        <v>0.02</v>
      </c>
      <c r="I122" s="213">
        <v>4520000</v>
      </c>
      <c r="J122" s="213">
        <f>ROUND(I122*H122,2)</f>
        <v>90400</v>
      </c>
      <c r="K122" s="214"/>
      <c r="L122" s="35"/>
      <c r="M122" s="215" t="s">
        <v>1</v>
      </c>
      <c r="N122" s="216" t="s">
        <v>35</v>
      </c>
      <c r="O122" s="217">
        <v>0</v>
      </c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9" t="s">
        <v>122</v>
      </c>
      <c r="AT122" s="219" t="s">
        <v>118</v>
      </c>
      <c r="AU122" s="219" t="s">
        <v>78</v>
      </c>
      <c r="AY122" s="14" t="s">
        <v>117</v>
      </c>
      <c r="BE122" s="220">
        <f>IF(N122="základní",J122,0)</f>
        <v>90400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78</v>
      </c>
      <c r="BK122" s="220">
        <f>ROUND(I122*H122,2)</f>
        <v>90400</v>
      </c>
      <c r="BL122" s="14" t="s">
        <v>122</v>
      </c>
      <c r="BM122" s="219" t="s">
        <v>122</v>
      </c>
    </row>
    <row r="123" s="2" customFormat="1" ht="37.8" customHeight="1">
      <c r="A123" s="29"/>
      <c r="B123" s="30"/>
      <c r="C123" s="208" t="s">
        <v>125</v>
      </c>
      <c r="D123" s="208" t="s">
        <v>118</v>
      </c>
      <c r="E123" s="209" t="s">
        <v>350</v>
      </c>
      <c r="F123" s="210" t="s">
        <v>351</v>
      </c>
      <c r="G123" s="211" t="s">
        <v>347</v>
      </c>
      <c r="H123" s="212">
        <v>0.02</v>
      </c>
      <c r="I123" s="213">
        <v>4520000</v>
      </c>
      <c r="J123" s="213">
        <f>ROUND(I123*H123,2)</f>
        <v>90400</v>
      </c>
      <c r="K123" s="214"/>
      <c r="L123" s="35"/>
      <c r="M123" s="231" t="s">
        <v>1</v>
      </c>
      <c r="N123" s="232" t="s">
        <v>35</v>
      </c>
      <c r="O123" s="233">
        <v>0</v>
      </c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9" t="s">
        <v>122</v>
      </c>
      <c r="AT123" s="219" t="s">
        <v>118</v>
      </c>
      <c r="AU123" s="219" t="s">
        <v>78</v>
      </c>
      <c r="AY123" s="14" t="s">
        <v>117</v>
      </c>
      <c r="BE123" s="220">
        <f>IF(N123="základní",J123,0)</f>
        <v>90400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4" t="s">
        <v>78</v>
      </c>
      <c r="BK123" s="220">
        <f>ROUND(I123*H123,2)</f>
        <v>90400</v>
      </c>
      <c r="BL123" s="14" t="s">
        <v>122</v>
      </c>
      <c r="BM123" s="219" t="s">
        <v>131</v>
      </c>
    </row>
    <row r="124" s="2" customFormat="1" ht="6.96" customHeight="1">
      <c r="A124" s="29"/>
      <c r="B124" s="56"/>
      <c r="C124" s="57"/>
      <c r="D124" s="57"/>
      <c r="E124" s="57"/>
      <c r="F124" s="57"/>
      <c r="G124" s="57"/>
      <c r="H124" s="57"/>
      <c r="I124" s="57"/>
      <c r="J124" s="57"/>
      <c r="K124" s="57"/>
      <c r="L124" s="35"/>
      <c r="M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</sheetData>
  <sheetProtection sheet="1" autoFilter="0" formatColumns="0" formatRows="0" objects="1" scenarios="1" spinCount="100000" saltValue="bitY7qKKDsuFbJGmgrbLE4/XrYiCvDMLApYLgxcY6zOL7FePPf7sbD98BYGrRWzFNZlDEulyIjiOucwzzvCaig==" hashValue="Pt756rZxHlmwCT5U2tC2uhzjxVsD5hQAe74GeoCsNxq9ccyAz0Cj7+Wq7vB1r8FGNdRNWNxOzl3YP0nAwiH8Aw==" algorithmName="SHA-512" password="CC35"/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2022-10-17T07:19:58Z</dcterms:created>
  <dcterms:modified xsi:type="dcterms:W3CDTF">2022-10-17T07:20:02Z</dcterms:modified>
</cp:coreProperties>
</file>