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PS 01 - Baterie" sheetId="2" r:id="rId2"/>
    <sheet name="PS 03 - Montáž a demontáž" sheetId="3" r:id="rId3"/>
    <sheet name="PS 04 - Vedlejší rozpočto..." sheetId="4" r:id="rId4"/>
  </sheets>
  <definedNames>
    <definedName name="_xlnm.Print_Area" localSheetId="0">'Rekapitulace stavby'!$C$4:$AP$70,'Rekapitulace stavby'!$C$76:$AP$94</definedName>
    <definedName name="_xlnm.Print_Titles" localSheetId="0">'Rekapitulace stavby'!$85:$85</definedName>
    <definedName name="_xlnm.Print_Area" localSheetId="1">'PS 01 - Baterie'!$C$4:$Q$70,'PS 01 - Baterie'!$C$76:$Q$92,'PS 01 - Baterie'!$C$98:$Q$114</definedName>
    <definedName name="_xlnm.Print_Titles" localSheetId="1">'PS 01 - Baterie'!$108:$108</definedName>
    <definedName name="_xlnm.Print_Area" localSheetId="2">'PS 03 - Montáž a demontáž'!$C$4:$Q$70,'PS 03 - Montáž a demontáž'!$C$76:$Q$93,'PS 03 - Montáž a demontáž'!$C$99:$Q$117</definedName>
    <definedName name="_xlnm.Print_Titles" localSheetId="2">'PS 03 - Montáž a demontáž'!$109:$109</definedName>
    <definedName name="_xlnm.Print_Area" localSheetId="3">'PS 04 - Vedlejší rozpočto...'!$C$4:$Q$70,'PS 04 - Vedlejší rozpočto...'!$C$76:$Q$93,'PS 04 - Vedlejší rozpočto...'!$C$99:$Q$112</definedName>
    <definedName name="_xlnm.Print_Titles" localSheetId="3">'PS 04 - Vedlejší rozpočto...'!$109:$109</definedName>
  </definedNames>
  <calcPr/>
</workbook>
</file>

<file path=xl/calcChain.xml><?xml version="1.0" encoding="utf-8"?>
<calcChain xmlns="http://schemas.openxmlformats.org/spreadsheetml/2006/main">
  <c i="1" r="AY90"/>
  <c r="AX90"/>
  <c i="4" r="BI112"/>
  <c r="H36"/>
  <c i="1" r="BD90"/>
  <c i="4" r="BH112"/>
  <c r="H35"/>
  <c i="1" r="BC90"/>
  <c i="4" r="BG112"/>
  <c r="H34"/>
  <c i="1" r="BB90"/>
  <c i="4" r="BF112"/>
  <c r="M33"/>
  <c i="1" r="AW90"/>
  <c i="4" r="H33"/>
  <c i="1" r="BA90"/>
  <c i="4" r="AA112"/>
  <c r="AA111"/>
  <c r="AA110"/>
  <c r="Y112"/>
  <c r="Y111"/>
  <c r="Y110"/>
  <c r="W112"/>
  <c r="W111"/>
  <c r="W110"/>
  <c i="1" r="AU90"/>
  <c i="4" r="BK112"/>
  <c r="BK111"/>
  <c r="N111"/>
  <c r="BK110"/>
  <c r="N110"/>
  <c r="N88"/>
  <c r="N112"/>
  <c r="BE112"/>
  <c r="M32"/>
  <c i="1" r="AV90"/>
  <c i="4" r="H32"/>
  <c i="1" r="AZ90"/>
  <c i="4" r="N89"/>
  <c r="M107"/>
  <c r="F104"/>
  <c r="F102"/>
  <c r="L93"/>
  <c r="M28"/>
  <c i="1" r="AS90"/>
  <c i="4" r="M27"/>
  <c r="M84"/>
  <c r="F81"/>
  <c r="F79"/>
  <c r="M30"/>
  <c i="1" r="AG90"/>
  <c i="4" r="L38"/>
  <c r="O18"/>
  <c r="E18"/>
  <c r="M106"/>
  <c r="M83"/>
  <c r="O17"/>
  <c r="O15"/>
  <c r="E15"/>
  <c r="F107"/>
  <c r="F84"/>
  <c r="O14"/>
  <c r="O12"/>
  <c r="E12"/>
  <c r="F106"/>
  <c r="F83"/>
  <c r="O11"/>
  <c r="O9"/>
  <c r="M104"/>
  <c r="M81"/>
  <c r="F6"/>
  <c r="F101"/>
  <c r="F78"/>
  <c i="1" r="AY89"/>
  <c r="AX89"/>
  <c i="3" r="BI117"/>
  <c r="BH117"/>
  <c r="BG117"/>
  <c r="BF117"/>
  <c r="AA117"/>
  <c r="Y117"/>
  <c r="W117"/>
  <c r="BK117"/>
  <c r="N117"/>
  <c r="BE117"/>
  <c r="BI116"/>
  <c r="BH116"/>
  <c r="BG116"/>
  <c r="BF116"/>
  <c r="AA116"/>
  <c r="Y116"/>
  <c r="W116"/>
  <c r="BK116"/>
  <c r="N116"/>
  <c r="BE116"/>
  <c r="BI115"/>
  <c r="BH115"/>
  <c r="BG115"/>
  <c r="BF115"/>
  <c r="AA115"/>
  <c r="Y115"/>
  <c r="W115"/>
  <c r="BK115"/>
  <c r="N115"/>
  <c r="BE115"/>
  <c r="BI114"/>
  <c r="BH114"/>
  <c r="BG114"/>
  <c r="BF114"/>
  <c r="AA114"/>
  <c r="Y114"/>
  <c r="W114"/>
  <c r="BK114"/>
  <c r="N114"/>
  <c r="BE114"/>
  <c r="BI113"/>
  <c r="BH113"/>
  <c r="BG113"/>
  <c r="BF113"/>
  <c r="AA113"/>
  <c r="Y113"/>
  <c r="W113"/>
  <c r="BK113"/>
  <c r="N113"/>
  <c r="BE113"/>
  <c r="BI112"/>
  <c r="H36"/>
  <c i="1" r="BD89"/>
  <c i="3" r="BH112"/>
  <c r="H35"/>
  <c i="1" r="BC89"/>
  <c i="3" r="BG112"/>
  <c r="H34"/>
  <c i="1" r="BB89"/>
  <c i="3" r="BF112"/>
  <c r="M33"/>
  <c i="1" r="AW89"/>
  <c i="3" r="H33"/>
  <c i="1" r="BA89"/>
  <c i="3" r="AA112"/>
  <c r="AA111"/>
  <c r="AA110"/>
  <c r="Y112"/>
  <c r="Y111"/>
  <c r="Y110"/>
  <c r="W112"/>
  <c r="W111"/>
  <c r="W110"/>
  <c i="1" r="AU89"/>
  <c i="3" r="BK112"/>
  <c r="BK111"/>
  <c r="N111"/>
  <c r="BK110"/>
  <c r="N110"/>
  <c r="N88"/>
  <c r="N112"/>
  <c r="BE112"/>
  <c r="M32"/>
  <c i="1" r="AV89"/>
  <c i="3" r="H32"/>
  <c i="1" r="AZ89"/>
  <c i="3" r="N89"/>
  <c r="M107"/>
  <c r="F104"/>
  <c r="F102"/>
  <c r="L93"/>
  <c r="M28"/>
  <c i="1" r="AS89"/>
  <c i="3" r="M27"/>
  <c r="M84"/>
  <c r="F81"/>
  <c r="F79"/>
  <c r="M30"/>
  <c i="1" r="AG89"/>
  <c i="3" r="L38"/>
  <c r="O18"/>
  <c r="E18"/>
  <c r="M106"/>
  <c r="M83"/>
  <c r="O17"/>
  <c r="O15"/>
  <c r="E15"/>
  <c r="F107"/>
  <c r="F84"/>
  <c r="O14"/>
  <c r="O12"/>
  <c r="E12"/>
  <c r="F106"/>
  <c r="F83"/>
  <c r="O11"/>
  <c r="O9"/>
  <c r="M104"/>
  <c r="M81"/>
  <c r="F6"/>
  <c r="F101"/>
  <c r="F78"/>
  <c i="1" r="AY88"/>
  <c r="AX88"/>
  <c i="2" r="BI114"/>
  <c r="BH114"/>
  <c r="BG114"/>
  <c r="BF114"/>
  <c r="AA114"/>
  <c r="Y114"/>
  <c r="W114"/>
  <c r="BK114"/>
  <c r="N114"/>
  <c r="BE114"/>
  <c r="BI113"/>
  <c r="BH113"/>
  <c r="BG113"/>
  <c r="BF113"/>
  <c r="AA113"/>
  <c r="Y113"/>
  <c r="W113"/>
  <c r="BK113"/>
  <c r="N113"/>
  <c r="BE113"/>
  <c r="BI112"/>
  <c r="BH112"/>
  <c r="BG112"/>
  <c r="BF112"/>
  <c r="AA112"/>
  <c r="Y112"/>
  <c r="W112"/>
  <c r="BK112"/>
  <c r="N112"/>
  <c r="BE112"/>
  <c r="BI111"/>
  <c r="BH111"/>
  <c r="BG111"/>
  <c r="BF111"/>
  <c r="AA111"/>
  <c r="Y111"/>
  <c r="W111"/>
  <c r="BK111"/>
  <c r="N111"/>
  <c r="BE111"/>
  <c r="BI110"/>
  <c r="H36"/>
  <c i="1" r="BD88"/>
  <c i="2" r="BH110"/>
  <c r="H35"/>
  <c i="1" r="BC88"/>
  <c i="2" r="BG110"/>
  <c r="H34"/>
  <c i="1" r="BB88"/>
  <c i="2" r="BF110"/>
  <c r="M33"/>
  <c i="1" r="AW88"/>
  <c i="2" r="H33"/>
  <c i="1" r="BA88"/>
  <c i="2" r="AA110"/>
  <c r="AA109"/>
  <c r="Y110"/>
  <c r="Y109"/>
  <c r="W110"/>
  <c r="W109"/>
  <c i="1" r="AU88"/>
  <c i="2" r="BK110"/>
  <c r="BK109"/>
  <c r="N109"/>
  <c r="N88"/>
  <c r="N110"/>
  <c r="BE110"/>
  <c r="M32"/>
  <c i="1" r="AV88"/>
  <c i="2" r="H32"/>
  <c i="1" r="AZ88"/>
  <c i="2" r="M106"/>
  <c r="F103"/>
  <c r="F101"/>
  <c r="L92"/>
  <c r="M28"/>
  <c i="1" r="AS88"/>
  <c i="2" r="M27"/>
  <c r="M84"/>
  <c r="F81"/>
  <c r="F79"/>
  <c r="M30"/>
  <c i="1" r="AG88"/>
  <c i="2" r="L38"/>
  <c r="O18"/>
  <c r="E18"/>
  <c r="M105"/>
  <c r="M83"/>
  <c r="O17"/>
  <c r="O15"/>
  <c r="E15"/>
  <c r="F106"/>
  <c r="F84"/>
  <c r="O14"/>
  <c r="O12"/>
  <c r="E12"/>
  <c r="F105"/>
  <c r="F83"/>
  <c r="O11"/>
  <c r="O9"/>
  <c r="M103"/>
  <c r="M81"/>
  <c r="F6"/>
  <c r="F100"/>
  <c r="F78"/>
  <c i="1" r="AK27"/>
  <c r="BD87"/>
  <c r="W35"/>
  <c r="BC87"/>
  <c r="W34"/>
  <c r="BB87"/>
  <c r="W33"/>
  <c r="BA87"/>
  <c r="W32"/>
  <c r="AZ87"/>
  <c r="W31"/>
  <c r="AY87"/>
  <c r="AX87"/>
  <c r="AW87"/>
  <c r="AK32"/>
  <c r="AV87"/>
  <c r="AK31"/>
  <c r="AU87"/>
  <c r="AT87"/>
  <c r="AS87"/>
  <c r="AG87"/>
  <c r="AK26"/>
  <c r="AG94"/>
  <c r="AT90"/>
  <c r="AN90"/>
  <c r="AT89"/>
  <c r="AN89"/>
  <c r="AT88"/>
  <c r="AN88"/>
  <c r="AN87"/>
  <c r="AN94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<sst xmlns="http://schemas.openxmlformats.org/spreadsheetml/2006/main">
  <si>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</si>
  <si>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</si>
  <si>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</si>
  <si>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</si>
  <si>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</si>
  <si>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</si>
  <si>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</si>
  <si>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</si>
  <si>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</si>
  <si>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</si>
  <si>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</si>
  <si>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</si>
  <si>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</si>
  <si>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</si>
  <si>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0,001</t>
  </si>
  <si>
    <t>Kód:</t>
  </si>
  <si>
    <t>2018/11</t>
  </si>
  <si>
    <t>Stavba:</t>
  </si>
  <si>
    <t>Oprava napájecích systémů SSZT Jihlava 2018</t>
  </si>
  <si>
    <t>JKSO:</t>
  </si>
  <si>
    <t/>
  </si>
  <si>
    <t>CC-CZ:</t>
  </si>
  <si>
    <t>Místo:</t>
  </si>
  <si>
    <t xml:space="preserve"> </t>
  </si>
  <si>
    <t>Datum:</t>
  </si>
  <si>
    <t>29. 10. 2018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</si>
  <si>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</si>
  <si>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</si>
  <si>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</si>
  <si>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</si>
  <si>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</si>
  <si>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</si>
  <si>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</si>
  <si>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</si>
  <si>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</si>
  <si>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</si>
  <si>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</si>
  <si>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</si>
  <si>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</si>
  <si>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</si>
  <si>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</si>
  <si>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</si>
  <si>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</si>
  <si>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</si>
  <si>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</si>
  <si>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</si>
  <si>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</si>
  <si>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</si>
  <si>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</si>
  <si>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</si>
  <si>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</si>
  <si>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</si>
  <si>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</si>
  <si>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</si>
  <si>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</si>
  <si>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</si>
  <si>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</si>
  <si>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</si>
  <si>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</si>
  <si>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</si>
  <si>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</si>
  <si>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</si>
  <si>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</si>
  <si>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</si>
  <si>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</si>
  <si>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</si>
  <si>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</si>
  <si>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</si>
  <si>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</si>
  <si>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</si>
  <si>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</si>
  <si>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</si>
  <si>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</si>
  <si>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</si>
  <si>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</si>
  <si>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</si>
  <si>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{ab510f2a-bfe4-47d4-9f0f-777cb8c88ae8}</t>
  </si>
  <si>
    <t>{00000000-0000-0000-0000-000000000000}</t>
  </si>
  <si>
    <t>/</t>
  </si>
  <si>
    <t>PS 01</t>
  </si>
  <si>
    <t>Baterie</t>
  </si>
  <si>
    <t>1</t>
  </si>
  <si>
    <t>{1a82e181-bf45-4621-9617-b3c4c83a0d41}</t>
  </si>
  <si>
    <t>PS 03</t>
  </si>
  <si>
    <t>Montáž a demontáž</t>
  </si>
  <si>
    <t>{189a9ad3-fc70-4216-8a21-a459a10094a9}</t>
  </si>
  <si>
    <t>PS 04</t>
  </si>
  <si>
    <t>Vedlejší rozpočtové náklady</t>
  </si>
  <si>
    <t>{a0578d2b-8adf-4dd3-848c-ee1551c580f6}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</si>
  <si>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</si>
  <si>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</si>
  <si>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</si>
  <si>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</si>
  <si>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</si>
  <si>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</si>
  <si>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</si>
  <si>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</si>
  <si>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</si>
  <si>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</si>
  <si>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</si>
  <si>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</si>
  <si>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PS 01 - Baterie</t>
  </si>
  <si>
    <t>Bc. Komzák Roman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</si>
  <si>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</si>
  <si>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</si>
  <si>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</si>
  <si>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</si>
  <si>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</si>
  <si>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</si>
  <si>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</si>
  <si>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</si>
  <si>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</si>
  <si>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</si>
  <si>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</si>
  <si>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</si>
  <si>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</si>
  <si>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</si>
  <si>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</si>
  <si>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</si>
  <si>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</si>
  <si>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</si>
  <si>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</si>
  <si>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</si>
  <si>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</si>
  <si>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</si>
  <si>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M</t>
  </si>
  <si>
    <t>7592900010</t>
  </si>
  <si>
    <t>Baterie Staniční akumulátory NiCd článek 1,2 V/10 Ah C5 s kapsovou elektrodou, dlouhodobý vybíjecí režim, cena včetně spojovacího materiálu a bateriového nosiče či stojanu</t>
  </si>
  <si>
    <t>kus</t>
  </si>
  <si>
    <t>8</t>
  </si>
  <si>
    <t>ROZPOCET</t>
  </si>
  <si>
    <t>4</t>
  </si>
  <si>
    <t>1824174664</t>
  </si>
  <si>
    <t>10</t>
  </si>
  <si>
    <t>7592900028</t>
  </si>
  <si>
    <t>Baterie Staniční akumulátory NiCd článek 1,2 V/120 Ah C5 s kapsovou elektrodou střednědobý vybíjecí režim, cena včetně spojovacího materiálu a bateriového nosiče či stojanu</t>
  </si>
  <si>
    <t>-1790804480</t>
  </si>
  <si>
    <t>34</t>
  </si>
  <si>
    <t>7592900076</t>
  </si>
  <si>
    <t>Baterie Staniční akumulátory NiCd článek 1,2 V/170 Ah C5 s vláknitou elektrodou, cena včetně spojovacího materiálu a bateriového nosiče či stojanu</t>
  </si>
  <si>
    <t>203829834</t>
  </si>
  <si>
    <t>36</t>
  </si>
  <si>
    <t>7592900080</t>
  </si>
  <si>
    <t>Baterie Staniční akumulátory NiCd článek 1,2 V/250 Ah C5 s vláknitou elektrodou, cena včetně spojovacího materiálu a bateriového nosiče či stojanu</t>
  </si>
  <si>
    <t>-121666030</t>
  </si>
  <si>
    <t>41</t>
  </si>
  <si>
    <t>7592900090</t>
  </si>
  <si>
    <t>Baterie Staniční akumulátory Rekombinační zátka AquaGen Premium Top H (použití do 300 Ah)</t>
  </si>
  <si>
    <t>-2031023251</t>
  </si>
  <si>
    <t>PS 03 - Montáž a demontáž</t>
  </si>
  <si>
    <t>OST - Ostatní</t>
  </si>
  <si>
    <t>K</t>
  </si>
  <si>
    <t>7592905020</t>
  </si>
  <si>
    <t>Montáž bloku baterie niklokadmiové kapacity do 200 Ah</t>
  </si>
  <si>
    <t>512</t>
  </si>
  <si>
    <t>-1170250231</t>
  </si>
  <si>
    <t>7592905022</t>
  </si>
  <si>
    <t>Montáž bloku baterie niklokadmiové kapacity přes 200 Ah</t>
  </si>
  <si>
    <t>1210126553</t>
  </si>
  <si>
    <t>9</t>
  </si>
  <si>
    <t>7592905070</t>
  </si>
  <si>
    <t>Montáž rekombinační zátky do 300 Ah</t>
  </si>
  <si>
    <t>-1412087187</t>
  </si>
  <si>
    <t>11</t>
  </si>
  <si>
    <t>7592907010</t>
  </si>
  <si>
    <t>Demontáž článku niklokadmiového kapacity do 200 Ah</t>
  </si>
  <si>
    <t>1781757953</t>
  </si>
  <si>
    <t>12</t>
  </si>
  <si>
    <t>7592907012</t>
  </si>
  <si>
    <t>Demontáž článku niklokadmiového kapacity přes 200 Ah</t>
  </si>
  <si>
    <t>-1213208916</t>
  </si>
  <si>
    <t>13</t>
  </si>
  <si>
    <t>7592907020</t>
  </si>
  <si>
    <t>Demontáž bloku baterie niklokadmiové kapacity do 200 Ah</t>
  </si>
  <si>
    <t>-1988354225</t>
  </si>
  <si>
    <t>PS 04 - Vedlejší rozpočtové náklady</t>
  </si>
  <si>
    <t>HZS - Hodinové zúčtovací sazby</t>
  </si>
  <si>
    <t>3</t>
  </si>
  <si>
    <t>HZS4232</t>
  </si>
  <si>
    <t>Hodinová zúčtovací sazba technik odborný</t>
  </si>
  <si>
    <t>hod</t>
  </si>
  <si>
    <t>-459661120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</si>
</sst>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/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2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3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4" fillId="0" borderId="0" xfId="0" applyFont="1" applyBorder="1" applyAlignment="1" applyProtection="1">
      <alignment horizontal="left" vertical="center"/>
    </xf>
    <xf numFmtId="4" fontId="8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15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3" fillId="4" borderId="9" xfId="0" applyFont="1" applyFill="1" applyBorder="1" applyAlignment="1" applyProtection="1">
      <alignment horizontal="left"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17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8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8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13" fillId="0" borderId="22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 wrapText="1"/>
    </xf>
    <xf numFmtId="0" fontId="25" fillId="0" borderId="0" xfId="0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6" xfId="0" applyNumberFormat="1" applyFont="1" applyBorder="1" applyAlignment="1" applyProtection="1">
      <alignment vertical="center"/>
    </xf>
    <xf numFmtId="4" fontId="26" fillId="0" borderId="17" xfId="0" applyNumberFormat="1" applyFont="1" applyBorder="1" applyAlignment="1" applyProtection="1">
      <alignment vertical="center"/>
    </xf>
    <xf numFmtId="166" fontId="26" fillId="0" borderId="17" xfId="0" applyNumberFormat="1" applyFont="1" applyBorder="1" applyAlignment="1" applyProtection="1">
      <alignment vertical="center"/>
    </xf>
    <xf numFmtId="4" fontId="26" fillId="0" borderId="18" xfId="0" applyNumberFormat="1" applyFont="1" applyBorder="1" applyAlignment="1" applyProtection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1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4" fontId="21" fillId="5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0" fillId="2" borderId="0" xfId="1" applyFont="1" applyFill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4" fontId="1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27" fillId="0" borderId="0" xfId="0" applyFont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3" fillId="0" borderId="2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1" fillId="0" borderId="23" xfId="0" applyNumberFormat="1" applyFont="1" applyBorder="1" applyAlignment="1" applyProtection="1"/>
    <xf numFmtId="4" fontId="3" fillId="0" borderId="23" xfId="0" applyNumberFormat="1" applyFont="1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5" xfId="0" applyFont="1" applyBorder="1" applyAlignment="1" applyProtection="1">
      <alignment horizontal="center" vertical="center"/>
    </xf>
    <xf numFmtId="49" fontId="31" fillId="0" borderId="25" xfId="0" applyNumberFormat="1" applyFont="1" applyBorder="1" applyAlignment="1" applyProtection="1">
      <alignment horizontal="left" vertical="center" wrapText="1"/>
    </xf>
    <xf numFmtId="0" fontId="31" fillId="0" borderId="25" xfId="0" applyFont="1" applyBorder="1" applyAlignment="1" applyProtection="1">
      <alignment horizontal="left" vertical="center" wrapText="1"/>
    </xf>
    <xf numFmtId="0" fontId="31" fillId="0" borderId="25" xfId="0" applyFont="1" applyBorder="1" applyAlignment="1" applyProtection="1">
      <alignment horizontal="center" vertical="center" wrapText="1"/>
    </xf>
    <xf numFmtId="167" fontId="31" fillId="0" borderId="25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4" fontId="21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0" fontId="6" fillId="0" borderId="4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/>
    <xf numFmtId="0" fontId="6" fillId="0" borderId="14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9" t="s">
        <v>0</v>
      </c>
      <c r="B1" s="10"/>
      <c r="C1" s="10"/>
      <c r="D1" s="11" t="s">
        <v>1</v>
      </c>
      <c r="E1" s="10"/>
      <c r="F1" s="10"/>
      <c r="G1" s="10"/>
      <c r="H1" s="10"/>
      <c r="I1" s="10"/>
      <c r="J1" s="10"/>
      <c r="K1" s="12" t="s">
        <v>2</v>
      </c>
      <c r="L1" s="12"/>
      <c r="M1" s="12"/>
      <c r="N1" s="12"/>
      <c r="O1" s="12"/>
      <c r="P1" s="12"/>
      <c r="Q1" s="12"/>
      <c r="R1" s="12"/>
      <c r="S1" s="12"/>
      <c r="T1" s="10"/>
      <c r="U1" s="10"/>
      <c r="V1" s="10"/>
      <c r="W1" s="12" t="s">
        <v>3</v>
      </c>
      <c r="X1" s="12"/>
      <c r="Y1" s="12"/>
      <c r="Z1" s="12"/>
      <c r="AA1" s="12"/>
      <c r="AB1" s="12"/>
      <c r="AC1" s="12"/>
      <c r="AD1" s="12"/>
      <c r="AE1" s="12"/>
      <c r="AF1" s="12"/>
      <c r="AG1" s="10"/>
      <c r="AH1" s="10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4" t="s">
        <v>4</v>
      </c>
      <c r="BB1" s="14" t="s">
        <v>5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5" t="s">
        <v>6</v>
      </c>
      <c r="BU1" s="15" t="s">
        <v>6</v>
      </c>
    </row>
    <row r="2" ht="36.96" customHeight="1">
      <c r="C2" s="16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R2" s="18" t="s">
        <v>8</v>
      </c>
      <c r="BS2" s="19" t="s">
        <v>9</v>
      </c>
      <c r="BT2" s="19" t="s">
        <v>10</v>
      </c>
    </row>
    <row r="3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ht="36.96" customHeight="1">
      <c r="B4" s="23"/>
      <c r="C4" s="24" t="s">
        <v>12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6"/>
      <c r="AS4" s="17" t="s">
        <v>13</v>
      </c>
      <c r="BS4" s="19" t="s">
        <v>14</v>
      </c>
    </row>
    <row r="5" ht="14.4" customHeight="1">
      <c r="B5" s="23"/>
      <c r="C5" s="27"/>
      <c r="D5" s="28" t="s">
        <v>15</v>
      </c>
      <c r="E5" s="27"/>
      <c r="F5" s="27"/>
      <c r="G5" s="27"/>
      <c r="H5" s="27"/>
      <c r="I5" s="27"/>
      <c r="J5" s="27"/>
      <c r="K5" s="29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6"/>
      <c r="BS5" s="19" t="s">
        <v>9</v>
      </c>
    </row>
    <row r="6" ht="36.96" customHeight="1">
      <c r="B6" s="23"/>
      <c r="C6" s="27"/>
      <c r="D6" s="30" t="s">
        <v>17</v>
      </c>
      <c r="E6" s="27"/>
      <c r="F6" s="27"/>
      <c r="G6" s="27"/>
      <c r="H6" s="27"/>
      <c r="I6" s="27"/>
      <c r="J6" s="27"/>
      <c r="K6" s="31" t="s">
        <v>18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6"/>
      <c r="BS6" s="19" t="s">
        <v>9</v>
      </c>
    </row>
    <row r="7" ht="14.4" customHeight="1">
      <c r="B7" s="23"/>
      <c r="C7" s="27"/>
      <c r="D7" s="32" t="s">
        <v>19</v>
      </c>
      <c r="E7" s="27"/>
      <c r="F7" s="27"/>
      <c r="G7" s="27"/>
      <c r="H7" s="27"/>
      <c r="I7" s="27"/>
      <c r="J7" s="27"/>
      <c r="K7" s="29" t="s">
        <v>20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2" t="s">
        <v>21</v>
      </c>
      <c r="AL7" s="27"/>
      <c r="AM7" s="27"/>
      <c r="AN7" s="29" t="s">
        <v>20</v>
      </c>
      <c r="AO7" s="27"/>
      <c r="AP7" s="27"/>
      <c r="AQ7" s="26"/>
      <c r="BS7" s="19" t="s">
        <v>9</v>
      </c>
    </row>
    <row r="8" ht="14.4" customHeight="1">
      <c r="B8" s="23"/>
      <c r="C8" s="27"/>
      <c r="D8" s="32" t="s">
        <v>22</v>
      </c>
      <c r="E8" s="27"/>
      <c r="F8" s="27"/>
      <c r="G8" s="27"/>
      <c r="H8" s="27"/>
      <c r="I8" s="27"/>
      <c r="J8" s="27"/>
      <c r="K8" s="29" t="s">
        <v>23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2" t="s">
        <v>24</v>
      </c>
      <c r="AL8" s="27"/>
      <c r="AM8" s="27"/>
      <c r="AN8" s="29" t="s">
        <v>25</v>
      </c>
      <c r="AO8" s="27"/>
      <c r="AP8" s="27"/>
      <c r="AQ8" s="26"/>
      <c r="BS8" s="19" t="s">
        <v>9</v>
      </c>
    </row>
    <row r="9" ht="14.4" customHeight="1">
      <c r="B9" s="23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6"/>
      <c r="BS9" s="19" t="s">
        <v>9</v>
      </c>
    </row>
    <row r="10" ht="14.4" customHeight="1">
      <c r="B10" s="23"/>
      <c r="C10" s="27"/>
      <c r="D10" s="32" t="s">
        <v>26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2" t="s">
        <v>27</v>
      </c>
      <c r="AL10" s="27"/>
      <c r="AM10" s="27"/>
      <c r="AN10" s="29" t="s">
        <v>20</v>
      </c>
      <c r="AO10" s="27"/>
      <c r="AP10" s="27"/>
      <c r="AQ10" s="26"/>
      <c r="BS10" s="19" t="s">
        <v>9</v>
      </c>
    </row>
    <row r="11" ht="18.48" customHeight="1">
      <c r="B11" s="23"/>
      <c r="C11" s="27"/>
      <c r="D11" s="27"/>
      <c r="E11" s="29" t="s">
        <v>23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2" t="s">
        <v>28</v>
      </c>
      <c r="AL11" s="27"/>
      <c r="AM11" s="27"/>
      <c r="AN11" s="29" t="s">
        <v>20</v>
      </c>
      <c r="AO11" s="27"/>
      <c r="AP11" s="27"/>
      <c r="AQ11" s="26"/>
      <c r="BS11" s="19" t="s">
        <v>9</v>
      </c>
    </row>
    <row r="12" ht="6.96" customHeight="1">
      <c r="B12" s="23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6"/>
      <c r="BS12" s="19" t="s">
        <v>9</v>
      </c>
    </row>
    <row r="13" ht="14.4" customHeight="1">
      <c r="B13" s="23"/>
      <c r="C13" s="27"/>
      <c r="D13" s="32" t="s">
        <v>29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2" t="s">
        <v>27</v>
      </c>
      <c r="AL13" s="27"/>
      <c r="AM13" s="27"/>
      <c r="AN13" s="29" t="s">
        <v>20</v>
      </c>
      <c r="AO13" s="27"/>
      <c r="AP13" s="27"/>
      <c r="AQ13" s="26"/>
      <c r="BS13" s="19" t="s">
        <v>9</v>
      </c>
    </row>
    <row r="14">
      <c r="B14" s="23"/>
      <c r="C14" s="27"/>
      <c r="D14" s="27"/>
      <c r="E14" s="29" t="s">
        <v>23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2" t="s">
        <v>28</v>
      </c>
      <c r="AL14" s="27"/>
      <c r="AM14" s="27"/>
      <c r="AN14" s="29" t="s">
        <v>20</v>
      </c>
      <c r="AO14" s="27"/>
      <c r="AP14" s="27"/>
      <c r="AQ14" s="26"/>
      <c r="BS14" s="19" t="s">
        <v>9</v>
      </c>
    </row>
    <row r="15" ht="6.96" customHeight="1">
      <c r="B15" s="23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6"/>
      <c r="BS15" s="19" t="s">
        <v>6</v>
      </c>
    </row>
    <row r="16" ht="14.4" customHeight="1">
      <c r="B16" s="23"/>
      <c r="C16" s="27"/>
      <c r="D16" s="32" t="s">
        <v>30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2" t="s">
        <v>27</v>
      </c>
      <c r="AL16" s="27"/>
      <c r="AM16" s="27"/>
      <c r="AN16" s="29" t="s">
        <v>20</v>
      </c>
      <c r="AO16" s="27"/>
      <c r="AP16" s="27"/>
      <c r="AQ16" s="26"/>
      <c r="BS16" s="19" t="s">
        <v>6</v>
      </c>
    </row>
    <row r="17" ht="18.48" customHeight="1">
      <c r="B17" s="23"/>
      <c r="C17" s="27"/>
      <c r="D17" s="27"/>
      <c r="E17" s="29" t="s">
        <v>23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2" t="s">
        <v>28</v>
      </c>
      <c r="AL17" s="27"/>
      <c r="AM17" s="27"/>
      <c r="AN17" s="29" t="s">
        <v>20</v>
      </c>
      <c r="AO17" s="27"/>
      <c r="AP17" s="27"/>
      <c r="AQ17" s="26"/>
      <c r="BS17" s="19" t="s">
        <v>31</v>
      </c>
    </row>
    <row r="18" ht="6.96" customHeight="1">
      <c r="B18" s="23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6"/>
      <c r="BS18" s="19" t="s">
        <v>9</v>
      </c>
    </row>
    <row r="19" ht="14.4" customHeight="1">
      <c r="B19" s="23"/>
      <c r="C19" s="27"/>
      <c r="D19" s="32" t="s">
        <v>32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2" t="s">
        <v>27</v>
      </c>
      <c r="AL19" s="27"/>
      <c r="AM19" s="27"/>
      <c r="AN19" s="29" t="s">
        <v>20</v>
      </c>
      <c r="AO19" s="27"/>
      <c r="AP19" s="27"/>
      <c r="AQ19" s="26"/>
      <c r="BS19" s="19" t="s">
        <v>9</v>
      </c>
    </row>
    <row r="20" ht="18.48" customHeight="1">
      <c r="B20" s="23"/>
      <c r="C20" s="27"/>
      <c r="D20" s="27"/>
      <c r="E20" s="29" t="s">
        <v>23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2" t="s">
        <v>28</v>
      </c>
      <c r="AL20" s="27"/>
      <c r="AM20" s="27"/>
      <c r="AN20" s="29" t="s">
        <v>20</v>
      </c>
      <c r="AO20" s="27"/>
      <c r="AP20" s="27"/>
      <c r="AQ20" s="26"/>
    </row>
    <row r="21" ht="6.96" customHeight="1">
      <c r="B21" s="23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6"/>
    </row>
    <row r="22">
      <c r="B22" s="23"/>
      <c r="C22" s="27"/>
      <c r="D22" s="32" t="s">
        <v>33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6"/>
    </row>
    <row r="23" ht="16.5" customHeight="1">
      <c r="B23" s="23"/>
      <c r="C23" s="27"/>
      <c r="D23" s="27"/>
      <c r="E23" s="33" t="s">
        <v>20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27"/>
      <c r="AP23" s="27"/>
      <c r="AQ23" s="26"/>
    </row>
    <row r="24" ht="6.96" customHeight="1">
      <c r="B24" s="23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6"/>
    </row>
    <row r="25" ht="6.96" customHeight="1">
      <c r="B25" s="23"/>
      <c r="C25" s="27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7"/>
      <c r="AQ25" s="26"/>
    </row>
    <row r="26" ht="14.4" customHeight="1">
      <c r="B26" s="23"/>
      <c r="C26" s="27"/>
      <c r="D26" s="35" t="s">
        <v>34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36">
        <f>ROUND(AG87,2)</f>
        <v>517693.5</v>
      </c>
      <c r="AL26" s="27"/>
      <c r="AM26" s="27"/>
      <c r="AN26" s="27"/>
      <c r="AO26" s="27"/>
      <c r="AP26" s="27"/>
      <c r="AQ26" s="26"/>
    </row>
    <row r="27" ht="14.4" customHeight="1">
      <c r="B27" s="23"/>
      <c r="C27" s="27"/>
      <c r="D27" s="35" t="s">
        <v>35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36">
        <f>ROUND(AG92,2)</f>
        <v>0</v>
      </c>
      <c r="AL27" s="36"/>
      <c r="AM27" s="36"/>
      <c r="AN27" s="36"/>
      <c r="AO27" s="36"/>
      <c r="AP27" s="27"/>
      <c r="AQ27" s="26"/>
    </row>
    <row r="28" s="1" customFormat="1" ht="6.96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</row>
    <row r="29" s="1" customFormat="1" ht="25.92" customHeight="1">
      <c r="B29" s="37"/>
      <c r="C29" s="38"/>
      <c r="D29" s="40" t="s">
        <v>36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2">
        <f>ROUND(AK26+AK27,2)</f>
        <v>517693.5</v>
      </c>
      <c r="AL29" s="41"/>
      <c r="AM29" s="41"/>
      <c r="AN29" s="41"/>
      <c r="AO29" s="41"/>
      <c r="AP29" s="38"/>
      <c r="AQ29" s="39"/>
    </row>
    <row r="30" s="1" customFormat="1" ht="6.96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</row>
    <row r="31" s="2" customFormat="1" ht="14.4" customHeight="1">
      <c r="B31" s="43"/>
      <c r="C31" s="44"/>
      <c r="D31" s="45" t="s">
        <v>37</v>
      </c>
      <c r="E31" s="44"/>
      <c r="F31" s="45" t="s">
        <v>38</v>
      </c>
      <c r="G31" s="44"/>
      <c r="H31" s="44"/>
      <c r="I31" s="44"/>
      <c r="J31" s="44"/>
      <c r="K31" s="44"/>
      <c r="L31" s="46">
        <v>0.20999999999999999</v>
      </c>
      <c r="M31" s="44"/>
      <c r="N31" s="44"/>
      <c r="O31" s="44"/>
      <c r="P31" s="44"/>
      <c r="Q31" s="44"/>
      <c r="R31" s="44"/>
      <c r="S31" s="44"/>
      <c r="T31" s="47" t="s">
        <v>39</v>
      </c>
      <c r="U31" s="44"/>
      <c r="V31" s="44"/>
      <c r="W31" s="48">
        <f>ROUND(AZ87+SUM(CD93),2)</f>
        <v>517693.5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8">
        <f>ROUND(AV87+SUM(BY93),2)</f>
        <v>108715.64</v>
      </c>
      <c r="AL31" s="44"/>
      <c r="AM31" s="44"/>
      <c r="AN31" s="44"/>
      <c r="AO31" s="44"/>
      <c r="AP31" s="44"/>
      <c r="AQ31" s="49"/>
    </row>
    <row r="32" s="2" customFormat="1" ht="14.4" customHeight="1">
      <c r="B32" s="43"/>
      <c r="C32" s="44"/>
      <c r="D32" s="44"/>
      <c r="E32" s="44"/>
      <c r="F32" s="45" t="s">
        <v>40</v>
      </c>
      <c r="G32" s="44"/>
      <c r="H32" s="44"/>
      <c r="I32" s="44"/>
      <c r="J32" s="44"/>
      <c r="K32" s="44"/>
      <c r="L32" s="46">
        <v>0.14999999999999999</v>
      </c>
      <c r="M32" s="44"/>
      <c r="N32" s="44"/>
      <c r="O32" s="44"/>
      <c r="P32" s="44"/>
      <c r="Q32" s="44"/>
      <c r="R32" s="44"/>
      <c r="S32" s="44"/>
      <c r="T32" s="47" t="s">
        <v>39</v>
      </c>
      <c r="U32" s="44"/>
      <c r="V32" s="44"/>
      <c r="W32" s="48">
        <f>ROUND(BA87+SUM(CE93),2)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8">
        <f>ROUND(AW87+SUM(BZ93),2)</f>
        <v>0</v>
      </c>
      <c r="AL32" s="44"/>
      <c r="AM32" s="44"/>
      <c r="AN32" s="44"/>
      <c r="AO32" s="44"/>
      <c r="AP32" s="44"/>
      <c r="AQ32" s="49"/>
    </row>
    <row r="33" hidden="1" s="2" customFormat="1" ht="14.4" customHeight="1">
      <c r="B33" s="43"/>
      <c r="C33" s="44"/>
      <c r="D33" s="44"/>
      <c r="E33" s="44"/>
      <c r="F33" s="45" t="s">
        <v>41</v>
      </c>
      <c r="G33" s="44"/>
      <c r="H33" s="44"/>
      <c r="I33" s="44"/>
      <c r="J33" s="44"/>
      <c r="K33" s="44"/>
      <c r="L33" s="46">
        <v>0.20999999999999999</v>
      </c>
      <c r="M33" s="44"/>
      <c r="N33" s="44"/>
      <c r="O33" s="44"/>
      <c r="P33" s="44"/>
      <c r="Q33" s="44"/>
      <c r="R33" s="44"/>
      <c r="S33" s="44"/>
      <c r="T33" s="47" t="s">
        <v>39</v>
      </c>
      <c r="U33" s="44"/>
      <c r="V33" s="44"/>
      <c r="W33" s="48">
        <f>ROUND(BB87+SUM(CF93),2)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8">
        <v>0</v>
      </c>
      <c r="AL33" s="44"/>
      <c r="AM33" s="44"/>
      <c r="AN33" s="44"/>
      <c r="AO33" s="44"/>
      <c r="AP33" s="44"/>
      <c r="AQ33" s="49"/>
    </row>
    <row r="34" hidden="1" s="2" customFormat="1" ht="14.4" customHeight="1">
      <c r="B34" s="43"/>
      <c r="C34" s="44"/>
      <c r="D34" s="44"/>
      <c r="E34" s="44"/>
      <c r="F34" s="45" t="s">
        <v>42</v>
      </c>
      <c r="G34" s="44"/>
      <c r="H34" s="44"/>
      <c r="I34" s="44"/>
      <c r="J34" s="44"/>
      <c r="K34" s="44"/>
      <c r="L34" s="46">
        <v>0.14999999999999999</v>
      </c>
      <c r="M34" s="44"/>
      <c r="N34" s="44"/>
      <c r="O34" s="44"/>
      <c r="P34" s="44"/>
      <c r="Q34" s="44"/>
      <c r="R34" s="44"/>
      <c r="S34" s="44"/>
      <c r="T34" s="47" t="s">
        <v>39</v>
      </c>
      <c r="U34" s="44"/>
      <c r="V34" s="44"/>
      <c r="W34" s="48">
        <f>ROUND(BC87+SUM(CG93),2)</f>
        <v>0</v>
      </c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8">
        <v>0</v>
      </c>
      <c r="AL34" s="44"/>
      <c r="AM34" s="44"/>
      <c r="AN34" s="44"/>
      <c r="AO34" s="44"/>
      <c r="AP34" s="44"/>
      <c r="AQ34" s="49"/>
    </row>
    <row r="35" hidden="1" s="2" customFormat="1" ht="14.4" customHeight="1">
      <c r="B35" s="43"/>
      <c r="C35" s="44"/>
      <c r="D35" s="44"/>
      <c r="E35" s="44"/>
      <c r="F35" s="45" t="s">
        <v>43</v>
      </c>
      <c r="G35" s="44"/>
      <c r="H35" s="44"/>
      <c r="I35" s="44"/>
      <c r="J35" s="44"/>
      <c r="K35" s="44"/>
      <c r="L35" s="46">
        <v>0</v>
      </c>
      <c r="M35" s="44"/>
      <c r="N35" s="44"/>
      <c r="O35" s="44"/>
      <c r="P35" s="44"/>
      <c r="Q35" s="44"/>
      <c r="R35" s="44"/>
      <c r="S35" s="44"/>
      <c r="T35" s="47" t="s">
        <v>39</v>
      </c>
      <c r="U35" s="44"/>
      <c r="V35" s="44"/>
      <c r="W35" s="48">
        <f>ROUND(BD87+SUM(CH93),2)</f>
        <v>0</v>
      </c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8">
        <v>0</v>
      </c>
      <c r="AL35" s="44"/>
      <c r="AM35" s="44"/>
      <c r="AN35" s="44"/>
      <c r="AO35" s="44"/>
      <c r="AP35" s="44"/>
      <c r="AQ35" s="49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="1" customFormat="1" ht="25.92" customHeight="1">
      <c r="B37" s="37"/>
      <c r="C37" s="50"/>
      <c r="D37" s="51" t="s">
        <v>44</v>
      </c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3" t="s">
        <v>45</v>
      </c>
      <c r="U37" s="52"/>
      <c r="V37" s="52"/>
      <c r="W37" s="52"/>
      <c r="X37" s="54" t="s">
        <v>46</v>
      </c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5">
        <f>SUM(AK29:AK35)</f>
        <v>626409.14000000001</v>
      </c>
      <c r="AL37" s="52"/>
      <c r="AM37" s="52"/>
      <c r="AN37" s="52"/>
      <c r="AO37" s="56"/>
      <c r="AP37" s="50"/>
      <c r="AQ37" s="39"/>
    </row>
    <row r="38" s="1" customFormat="1" ht="14.4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>
      <c r="B39" s="23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6"/>
    </row>
    <row r="40">
      <c r="B40" s="23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6"/>
    </row>
    <row r="41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6"/>
    </row>
    <row r="42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6"/>
    </row>
    <row r="43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6"/>
    </row>
    <row r="44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6"/>
    </row>
    <row r="4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6"/>
    </row>
    <row r="46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6"/>
    </row>
    <row r="47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6"/>
    </row>
    <row r="48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6"/>
    </row>
    <row r="49" s="1" customFormat="1">
      <c r="B49" s="37"/>
      <c r="C49" s="38"/>
      <c r="D49" s="57" t="s">
        <v>47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9"/>
      <c r="AA49" s="38"/>
      <c r="AB49" s="38"/>
      <c r="AC49" s="57" t="s">
        <v>48</v>
      </c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9"/>
      <c r="AP49" s="38"/>
      <c r="AQ49" s="39"/>
    </row>
    <row r="50">
      <c r="B50" s="23"/>
      <c r="C50" s="27"/>
      <c r="D50" s="60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61"/>
      <c r="AA50" s="27"/>
      <c r="AB50" s="27"/>
      <c r="AC50" s="60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61"/>
      <c r="AP50" s="27"/>
      <c r="AQ50" s="26"/>
    </row>
    <row r="51">
      <c r="B51" s="23"/>
      <c r="C51" s="27"/>
      <c r="D51" s="60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61"/>
      <c r="AA51" s="27"/>
      <c r="AB51" s="27"/>
      <c r="AC51" s="60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61"/>
      <c r="AP51" s="27"/>
      <c r="AQ51" s="26"/>
    </row>
    <row r="52">
      <c r="B52" s="23"/>
      <c r="C52" s="27"/>
      <c r="D52" s="60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61"/>
      <c r="AA52" s="27"/>
      <c r="AB52" s="27"/>
      <c r="AC52" s="60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61"/>
      <c r="AP52" s="27"/>
      <c r="AQ52" s="26"/>
    </row>
    <row r="53">
      <c r="B53" s="23"/>
      <c r="C53" s="27"/>
      <c r="D53" s="60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61"/>
      <c r="AA53" s="27"/>
      <c r="AB53" s="27"/>
      <c r="AC53" s="60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61"/>
      <c r="AP53" s="27"/>
      <c r="AQ53" s="26"/>
    </row>
    <row r="54">
      <c r="B54" s="23"/>
      <c r="C54" s="27"/>
      <c r="D54" s="60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61"/>
      <c r="AA54" s="27"/>
      <c r="AB54" s="27"/>
      <c r="AC54" s="60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61"/>
      <c r="AP54" s="27"/>
      <c r="AQ54" s="26"/>
    </row>
    <row r="55">
      <c r="B55" s="23"/>
      <c r="C55" s="27"/>
      <c r="D55" s="60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61"/>
      <c r="AA55" s="27"/>
      <c r="AB55" s="27"/>
      <c r="AC55" s="60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61"/>
      <c r="AP55" s="27"/>
      <c r="AQ55" s="26"/>
    </row>
    <row r="56">
      <c r="B56" s="23"/>
      <c r="C56" s="27"/>
      <c r="D56" s="60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61"/>
      <c r="AA56" s="27"/>
      <c r="AB56" s="27"/>
      <c r="AC56" s="60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61"/>
      <c r="AP56" s="27"/>
      <c r="AQ56" s="26"/>
    </row>
    <row r="57">
      <c r="B57" s="23"/>
      <c r="C57" s="27"/>
      <c r="D57" s="60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61"/>
      <c r="AA57" s="27"/>
      <c r="AB57" s="27"/>
      <c r="AC57" s="60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61"/>
      <c r="AP57" s="27"/>
      <c r="AQ57" s="26"/>
    </row>
    <row r="58" s="1" customFormat="1">
      <c r="B58" s="37"/>
      <c r="C58" s="38"/>
      <c r="D58" s="62" t="s">
        <v>49</v>
      </c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4" t="s">
        <v>50</v>
      </c>
      <c r="S58" s="63"/>
      <c r="T58" s="63"/>
      <c r="U58" s="63"/>
      <c r="V58" s="63"/>
      <c r="W58" s="63"/>
      <c r="X58" s="63"/>
      <c r="Y58" s="63"/>
      <c r="Z58" s="65"/>
      <c r="AA58" s="38"/>
      <c r="AB58" s="38"/>
      <c r="AC58" s="62" t="s">
        <v>49</v>
      </c>
      <c r="AD58" s="63"/>
      <c r="AE58" s="63"/>
      <c r="AF58" s="63"/>
      <c r="AG58" s="63"/>
      <c r="AH58" s="63"/>
      <c r="AI58" s="63"/>
      <c r="AJ58" s="63"/>
      <c r="AK58" s="63"/>
      <c r="AL58" s="63"/>
      <c r="AM58" s="64" t="s">
        <v>50</v>
      </c>
      <c r="AN58" s="63"/>
      <c r="AO58" s="65"/>
      <c r="AP58" s="38"/>
      <c r="AQ58" s="39"/>
    </row>
    <row r="59">
      <c r="B59" s="23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6"/>
    </row>
    <row r="60" s="1" customFormat="1">
      <c r="B60" s="37"/>
      <c r="C60" s="38"/>
      <c r="D60" s="57" t="s">
        <v>51</v>
      </c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9"/>
      <c r="AA60" s="38"/>
      <c r="AB60" s="38"/>
      <c r="AC60" s="57" t="s">
        <v>52</v>
      </c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9"/>
      <c r="AP60" s="38"/>
      <c r="AQ60" s="39"/>
    </row>
    <row r="61">
      <c r="B61" s="23"/>
      <c r="C61" s="27"/>
      <c r="D61" s="60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61"/>
      <c r="AA61" s="27"/>
      <c r="AB61" s="27"/>
      <c r="AC61" s="60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61"/>
      <c r="AP61" s="27"/>
      <c r="AQ61" s="26"/>
    </row>
    <row r="62">
      <c r="B62" s="23"/>
      <c r="C62" s="27"/>
      <c r="D62" s="60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61"/>
      <c r="AA62" s="27"/>
      <c r="AB62" s="27"/>
      <c r="AC62" s="60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61"/>
      <c r="AP62" s="27"/>
      <c r="AQ62" s="26"/>
    </row>
    <row r="63">
      <c r="B63" s="23"/>
      <c r="C63" s="27"/>
      <c r="D63" s="60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61"/>
      <c r="AA63" s="27"/>
      <c r="AB63" s="27"/>
      <c r="AC63" s="60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61"/>
      <c r="AP63" s="27"/>
      <c r="AQ63" s="26"/>
    </row>
    <row r="64">
      <c r="B64" s="23"/>
      <c r="C64" s="27"/>
      <c r="D64" s="60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61"/>
      <c r="AA64" s="27"/>
      <c r="AB64" s="27"/>
      <c r="AC64" s="60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61"/>
      <c r="AP64" s="27"/>
      <c r="AQ64" s="26"/>
    </row>
    <row r="65">
      <c r="B65" s="23"/>
      <c r="C65" s="27"/>
      <c r="D65" s="60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61"/>
      <c r="AA65" s="27"/>
      <c r="AB65" s="27"/>
      <c r="AC65" s="60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61"/>
      <c r="AP65" s="27"/>
      <c r="AQ65" s="26"/>
    </row>
    <row r="66">
      <c r="B66" s="23"/>
      <c r="C66" s="27"/>
      <c r="D66" s="60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61"/>
      <c r="AA66" s="27"/>
      <c r="AB66" s="27"/>
      <c r="AC66" s="60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61"/>
      <c r="AP66" s="27"/>
      <c r="AQ66" s="26"/>
    </row>
    <row r="67">
      <c r="B67" s="23"/>
      <c r="C67" s="27"/>
      <c r="D67" s="60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61"/>
      <c r="AA67" s="27"/>
      <c r="AB67" s="27"/>
      <c r="AC67" s="60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61"/>
      <c r="AP67" s="27"/>
      <c r="AQ67" s="26"/>
    </row>
    <row r="68">
      <c r="B68" s="23"/>
      <c r="C68" s="27"/>
      <c r="D68" s="60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61"/>
      <c r="AA68" s="27"/>
      <c r="AB68" s="27"/>
      <c r="AC68" s="60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61"/>
      <c r="AP68" s="27"/>
      <c r="AQ68" s="26"/>
    </row>
    <row r="69" s="1" customFormat="1">
      <c r="B69" s="37"/>
      <c r="C69" s="38"/>
      <c r="D69" s="62" t="s">
        <v>49</v>
      </c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4" t="s">
        <v>50</v>
      </c>
      <c r="S69" s="63"/>
      <c r="T69" s="63"/>
      <c r="U69" s="63"/>
      <c r="V69" s="63"/>
      <c r="W69" s="63"/>
      <c r="X69" s="63"/>
      <c r="Y69" s="63"/>
      <c r="Z69" s="65"/>
      <c r="AA69" s="38"/>
      <c r="AB69" s="38"/>
      <c r="AC69" s="62" t="s">
        <v>49</v>
      </c>
      <c r="AD69" s="63"/>
      <c r="AE69" s="63"/>
      <c r="AF69" s="63"/>
      <c r="AG69" s="63"/>
      <c r="AH69" s="63"/>
      <c r="AI69" s="63"/>
      <c r="AJ69" s="63"/>
      <c r="AK69" s="63"/>
      <c r="AL69" s="63"/>
      <c r="AM69" s="64" t="s">
        <v>50</v>
      </c>
      <c r="AN69" s="63"/>
      <c r="AO69" s="65"/>
      <c r="AP69" s="38"/>
      <c r="AQ69" s="39"/>
    </row>
    <row r="70" s="1" customFormat="1" ht="6.96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="1" customFormat="1" ht="6.96" customHeight="1">
      <c r="B71" s="66"/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8"/>
    </row>
    <row r="75" s="1" customFormat="1" ht="6.96" customHeight="1">
      <c r="B75" s="69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1"/>
    </row>
    <row r="76" s="1" customFormat="1" ht="36.96" customHeight="1">
      <c r="B76" s="37"/>
      <c r="C76" s="24" t="s">
        <v>53</v>
      </c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39"/>
    </row>
    <row r="77" s="3" customFormat="1" ht="14.4" customHeight="1">
      <c r="B77" s="72"/>
      <c r="C77" s="32" t="s">
        <v>15</v>
      </c>
      <c r="D77" s="73"/>
      <c r="E77" s="73"/>
      <c r="F77" s="73"/>
      <c r="G77" s="73"/>
      <c r="H77" s="73"/>
      <c r="I77" s="73"/>
      <c r="J77" s="73"/>
      <c r="K77" s="73"/>
      <c r="L77" s="73" t="str">
        <f>K5</f>
        <v>2018/11</v>
      </c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4"/>
    </row>
    <row r="78" s="4" customFormat="1" ht="36.96" customHeight="1">
      <c r="B78" s="75"/>
      <c r="C78" s="76" t="s">
        <v>17</v>
      </c>
      <c r="D78" s="77"/>
      <c r="E78" s="77"/>
      <c r="F78" s="77"/>
      <c r="G78" s="77"/>
      <c r="H78" s="77"/>
      <c r="I78" s="77"/>
      <c r="J78" s="77"/>
      <c r="K78" s="77"/>
      <c r="L78" s="78" t="str">
        <f>K6</f>
        <v>Oprava napájecích systémů SSZT Jihlava 2018</v>
      </c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77"/>
      <c r="AO78" s="77"/>
      <c r="AP78" s="77"/>
      <c r="AQ78" s="79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="1" customFormat="1">
      <c r="B80" s="37"/>
      <c r="C80" s="32" t="s">
        <v>22</v>
      </c>
      <c r="D80" s="38"/>
      <c r="E80" s="38"/>
      <c r="F80" s="38"/>
      <c r="G80" s="38"/>
      <c r="H80" s="38"/>
      <c r="I80" s="38"/>
      <c r="J80" s="38"/>
      <c r="K80" s="38"/>
      <c r="L80" s="80" t="str">
        <f>IF(K8="","",K8)</f>
        <v xml:space="preserve"> 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24</v>
      </c>
      <c r="AJ80" s="38"/>
      <c r="AK80" s="38"/>
      <c r="AL80" s="38"/>
      <c r="AM80" s="81" t="str">
        <f> IF(AN8= "","",AN8)</f>
        <v>29. 10. 2018</v>
      </c>
      <c r="AN80" s="38"/>
      <c r="AO80" s="38"/>
      <c r="AP80" s="38"/>
      <c r="AQ80" s="39"/>
    </row>
    <row r="81" s="1" customFormat="1" ht="6.96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="1" customFormat="1">
      <c r="B82" s="37"/>
      <c r="C82" s="32" t="s">
        <v>26</v>
      </c>
      <c r="D82" s="38"/>
      <c r="E82" s="38"/>
      <c r="F82" s="38"/>
      <c r="G82" s="38"/>
      <c r="H82" s="38"/>
      <c r="I82" s="38"/>
      <c r="J82" s="38"/>
      <c r="K82" s="38"/>
      <c r="L82" s="73" t="str">
        <f>IF(E11= "","",E11)</f>
        <v xml:space="preserve"> 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30</v>
      </c>
      <c r="AJ82" s="38"/>
      <c r="AK82" s="38"/>
      <c r="AL82" s="38"/>
      <c r="AM82" s="73" t="str">
        <f>IF(E17="","",E17)</f>
        <v xml:space="preserve"> </v>
      </c>
      <c r="AN82" s="73"/>
      <c r="AO82" s="73"/>
      <c r="AP82" s="73"/>
      <c r="AQ82" s="39"/>
      <c r="AS82" s="82" t="s">
        <v>54</v>
      </c>
      <c r="AT82" s="83"/>
      <c r="AU82" s="84"/>
      <c r="AV82" s="84"/>
      <c r="AW82" s="84"/>
      <c r="AX82" s="84"/>
      <c r="AY82" s="84"/>
      <c r="AZ82" s="84"/>
      <c r="BA82" s="84"/>
      <c r="BB82" s="84"/>
      <c r="BC82" s="84"/>
      <c r="BD82" s="85"/>
    </row>
    <row r="83" s="1" customFormat="1">
      <c r="B83" s="37"/>
      <c r="C83" s="32" t="s">
        <v>29</v>
      </c>
      <c r="D83" s="38"/>
      <c r="E83" s="38"/>
      <c r="F83" s="38"/>
      <c r="G83" s="38"/>
      <c r="H83" s="38"/>
      <c r="I83" s="38"/>
      <c r="J83" s="38"/>
      <c r="K83" s="38"/>
      <c r="L83" s="73" t="str">
        <f>IF(E14="","",E14)</f>
        <v xml:space="preserve"> </v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32</v>
      </c>
      <c r="AJ83" s="38"/>
      <c r="AK83" s="38"/>
      <c r="AL83" s="38"/>
      <c r="AM83" s="73" t="str">
        <f>IF(E20="","",E20)</f>
        <v xml:space="preserve"> </v>
      </c>
      <c r="AN83" s="73"/>
      <c r="AO83" s="73"/>
      <c r="AP83" s="73"/>
      <c r="AQ83" s="39"/>
      <c r="AS83" s="86"/>
      <c r="AT83" s="87"/>
      <c r="AU83" s="88"/>
      <c r="AV83" s="88"/>
      <c r="AW83" s="88"/>
      <c r="AX83" s="88"/>
      <c r="AY83" s="88"/>
      <c r="AZ83" s="88"/>
      <c r="BA83" s="88"/>
      <c r="BB83" s="88"/>
      <c r="BC83" s="88"/>
      <c r="BD83" s="89"/>
    </row>
    <row r="84" s="1" customFormat="1" ht="10.8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90"/>
      <c r="AT84" s="45"/>
      <c r="AU84" s="38"/>
      <c r="AV84" s="38"/>
      <c r="AW84" s="38"/>
      <c r="AX84" s="38"/>
      <c r="AY84" s="38"/>
      <c r="AZ84" s="38"/>
      <c r="BA84" s="38"/>
      <c r="BB84" s="38"/>
      <c r="BC84" s="38"/>
      <c r="BD84" s="91"/>
    </row>
    <row r="85" s="1" customFormat="1" ht="29.28" customHeight="1">
      <c r="B85" s="37"/>
      <c r="C85" s="92" t="s">
        <v>55</v>
      </c>
      <c r="D85" s="93"/>
      <c r="E85" s="93"/>
      <c r="F85" s="93"/>
      <c r="G85" s="93"/>
      <c r="H85" s="94"/>
      <c r="I85" s="95" t="s">
        <v>56</v>
      </c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93"/>
      <c r="AG85" s="95" t="s">
        <v>57</v>
      </c>
      <c r="AH85" s="93"/>
      <c r="AI85" s="93"/>
      <c r="AJ85" s="93"/>
      <c r="AK85" s="93"/>
      <c r="AL85" s="93"/>
      <c r="AM85" s="93"/>
      <c r="AN85" s="95" t="s">
        <v>58</v>
      </c>
      <c r="AO85" s="93"/>
      <c r="AP85" s="96"/>
      <c r="AQ85" s="39"/>
      <c r="AS85" s="97" t="s">
        <v>59</v>
      </c>
      <c r="AT85" s="98" t="s">
        <v>60</v>
      </c>
      <c r="AU85" s="98" t="s">
        <v>61</v>
      </c>
      <c r="AV85" s="98" t="s">
        <v>62</v>
      </c>
      <c r="AW85" s="98" t="s">
        <v>63</v>
      </c>
      <c r="AX85" s="98" t="s">
        <v>64</v>
      </c>
      <c r="AY85" s="98" t="s">
        <v>65</v>
      </c>
      <c r="AZ85" s="98" t="s">
        <v>66</v>
      </c>
      <c r="BA85" s="98" t="s">
        <v>67</v>
      </c>
      <c r="BB85" s="98" t="s">
        <v>68</v>
      </c>
      <c r="BC85" s="98" t="s">
        <v>69</v>
      </c>
      <c r="BD85" s="99" t="s">
        <v>70</v>
      </c>
    </row>
    <row r="86" s="1" customFormat="1" ht="10.8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100"/>
      <c r="AT86" s="58"/>
      <c r="AU86" s="58"/>
      <c r="AV86" s="58"/>
      <c r="AW86" s="58"/>
      <c r="AX86" s="58"/>
      <c r="AY86" s="58"/>
      <c r="AZ86" s="58"/>
      <c r="BA86" s="58"/>
      <c r="BB86" s="58"/>
      <c r="BC86" s="58"/>
      <c r="BD86" s="59"/>
    </row>
    <row r="87" s="4" customFormat="1" ht="32.4" customHeight="1">
      <c r="B87" s="75"/>
      <c r="C87" s="101" t="s">
        <v>71</v>
      </c>
      <c r="D87" s="102"/>
      <c r="E87" s="102"/>
      <c r="F87" s="102"/>
      <c r="G87" s="102"/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2"/>
      <c r="Z87" s="102"/>
      <c r="AA87" s="102"/>
      <c r="AB87" s="102"/>
      <c r="AC87" s="102"/>
      <c r="AD87" s="102"/>
      <c r="AE87" s="102"/>
      <c r="AF87" s="102"/>
      <c r="AG87" s="103">
        <f>ROUND(SUM(AG88:AG90),2)</f>
        <v>517693.5</v>
      </c>
      <c r="AH87" s="103"/>
      <c r="AI87" s="103"/>
      <c r="AJ87" s="103"/>
      <c r="AK87" s="103"/>
      <c r="AL87" s="103"/>
      <c r="AM87" s="103"/>
      <c r="AN87" s="104">
        <f>SUM(AG87,AT87)</f>
        <v>626409.14000000001</v>
      </c>
      <c r="AO87" s="104"/>
      <c r="AP87" s="104"/>
      <c r="AQ87" s="79"/>
      <c r="AS87" s="105">
        <f>ROUND(SUM(AS88:AS90),2)</f>
        <v>0</v>
      </c>
      <c r="AT87" s="106">
        <f>ROUND(SUM(AV87:AW87),2)</f>
        <v>108715.64</v>
      </c>
      <c r="AU87" s="107">
        <f>ROUND(SUM(AU88:AU90),5)</f>
        <v>43.557000000000002</v>
      </c>
      <c r="AV87" s="106">
        <f>ROUND(AZ87*L31,2)</f>
        <v>108715.64</v>
      </c>
      <c r="AW87" s="106">
        <f>ROUND(BA87*L32,2)</f>
        <v>0</v>
      </c>
      <c r="AX87" s="106">
        <f>ROUND(BB87*L31,2)</f>
        <v>0</v>
      </c>
      <c r="AY87" s="106">
        <f>ROUND(BC87*L32,2)</f>
        <v>0</v>
      </c>
      <c r="AZ87" s="106">
        <f>ROUND(SUM(AZ88:AZ90),2)</f>
        <v>517693.5</v>
      </c>
      <c r="BA87" s="106">
        <f>ROUND(SUM(BA88:BA90),2)</f>
        <v>0</v>
      </c>
      <c r="BB87" s="106">
        <f>ROUND(SUM(BB88:BB90),2)</f>
        <v>0</v>
      </c>
      <c r="BC87" s="106">
        <f>ROUND(SUM(BC88:BC90),2)</f>
        <v>0</v>
      </c>
      <c r="BD87" s="108">
        <f>ROUND(SUM(BD88:BD90),2)</f>
        <v>0</v>
      </c>
      <c r="BS87" s="109" t="s">
        <v>72</v>
      </c>
      <c r="BT87" s="109" t="s">
        <v>73</v>
      </c>
      <c r="BU87" s="110" t="s">
        <v>74</v>
      </c>
      <c r="BV87" s="109" t="s">
        <v>75</v>
      </c>
      <c r="BW87" s="109" t="s">
        <v>76</v>
      </c>
      <c r="BX87" s="109" t="s">
        <v>77</v>
      </c>
    </row>
    <row r="88" s="5" customFormat="1" ht="16.5" customHeight="1">
      <c r="A88" s="111" t="s">
        <v>78</v>
      </c>
      <c r="B88" s="112"/>
      <c r="C88" s="113"/>
      <c r="D88" s="114" t="s">
        <v>79</v>
      </c>
      <c r="E88" s="114"/>
      <c r="F88" s="114"/>
      <c r="G88" s="114"/>
      <c r="H88" s="114"/>
      <c r="I88" s="115"/>
      <c r="J88" s="114" t="s">
        <v>80</v>
      </c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114"/>
      <c r="X88" s="114"/>
      <c r="Y88" s="114"/>
      <c r="Z88" s="114"/>
      <c r="AA88" s="114"/>
      <c r="AB88" s="114"/>
      <c r="AC88" s="114"/>
      <c r="AD88" s="114"/>
      <c r="AE88" s="114"/>
      <c r="AF88" s="114"/>
      <c r="AG88" s="116">
        <f>'PS 01 - Baterie'!M30</f>
        <v>485000</v>
      </c>
      <c r="AH88" s="115"/>
      <c r="AI88" s="115"/>
      <c r="AJ88" s="115"/>
      <c r="AK88" s="115"/>
      <c r="AL88" s="115"/>
      <c r="AM88" s="115"/>
      <c r="AN88" s="116">
        <f>SUM(AG88,AT88)</f>
        <v>586850</v>
      </c>
      <c r="AO88" s="115"/>
      <c r="AP88" s="115"/>
      <c r="AQ88" s="117"/>
      <c r="AS88" s="118">
        <f>'PS 01 - Baterie'!M28</f>
        <v>0</v>
      </c>
      <c r="AT88" s="119">
        <f>ROUND(SUM(AV88:AW88),2)</f>
        <v>101850</v>
      </c>
      <c r="AU88" s="120">
        <f>'PS 01 - Baterie'!W109</f>
        <v>0</v>
      </c>
      <c r="AV88" s="119">
        <f>'PS 01 - Baterie'!M32</f>
        <v>101850</v>
      </c>
      <c r="AW88" s="119">
        <f>'PS 01 - Baterie'!M33</f>
        <v>0</v>
      </c>
      <c r="AX88" s="119">
        <f>'PS 01 - Baterie'!M34</f>
        <v>0</v>
      </c>
      <c r="AY88" s="119">
        <f>'PS 01 - Baterie'!M35</f>
        <v>0</v>
      </c>
      <c r="AZ88" s="119">
        <f>'PS 01 - Baterie'!H32</f>
        <v>485000</v>
      </c>
      <c r="BA88" s="119">
        <f>'PS 01 - Baterie'!H33</f>
        <v>0</v>
      </c>
      <c r="BB88" s="119">
        <f>'PS 01 - Baterie'!H34</f>
        <v>0</v>
      </c>
      <c r="BC88" s="119">
        <f>'PS 01 - Baterie'!H35</f>
        <v>0</v>
      </c>
      <c r="BD88" s="121">
        <f>'PS 01 - Baterie'!H36</f>
        <v>0</v>
      </c>
      <c r="BT88" s="122" t="s">
        <v>81</v>
      </c>
      <c r="BV88" s="122" t="s">
        <v>75</v>
      </c>
      <c r="BW88" s="122" t="s">
        <v>82</v>
      </c>
      <c r="BX88" s="122" t="s">
        <v>76</v>
      </c>
    </row>
    <row r="89" s="5" customFormat="1" ht="16.5" customHeight="1">
      <c r="A89" s="111" t="s">
        <v>78</v>
      </c>
      <c r="B89" s="112"/>
      <c r="C89" s="113"/>
      <c r="D89" s="114" t="s">
        <v>83</v>
      </c>
      <c r="E89" s="114"/>
      <c r="F89" s="114"/>
      <c r="G89" s="114"/>
      <c r="H89" s="114"/>
      <c r="I89" s="115"/>
      <c r="J89" s="114" t="s">
        <v>84</v>
      </c>
      <c r="K89" s="114"/>
      <c r="L89" s="114"/>
      <c r="M89" s="114"/>
      <c r="N89" s="114"/>
      <c r="O89" s="114"/>
      <c r="P89" s="114"/>
      <c r="Q89" s="114"/>
      <c r="R89" s="114"/>
      <c r="S89" s="114"/>
      <c r="T89" s="114"/>
      <c r="U89" s="114"/>
      <c r="V89" s="114"/>
      <c r="W89" s="114"/>
      <c r="X89" s="114"/>
      <c r="Y89" s="114"/>
      <c r="Z89" s="114"/>
      <c r="AA89" s="114"/>
      <c r="AB89" s="114"/>
      <c r="AC89" s="114"/>
      <c r="AD89" s="114"/>
      <c r="AE89" s="114"/>
      <c r="AF89" s="114"/>
      <c r="AG89" s="116">
        <f>'PS 03 - Montáž a demontáž'!M30</f>
        <v>29224.939999999999</v>
      </c>
      <c r="AH89" s="115"/>
      <c r="AI89" s="115"/>
      <c r="AJ89" s="115"/>
      <c r="AK89" s="115"/>
      <c r="AL89" s="115"/>
      <c r="AM89" s="115"/>
      <c r="AN89" s="116">
        <f>SUM(AG89,AT89)</f>
        <v>35362.18</v>
      </c>
      <c r="AO89" s="115"/>
      <c r="AP89" s="115"/>
      <c r="AQ89" s="117"/>
      <c r="AS89" s="118">
        <f>'PS 03 - Montáž a demontáž'!M28</f>
        <v>0</v>
      </c>
      <c r="AT89" s="119">
        <f>ROUND(SUM(AV89:AW89),2)</f>
        <v>6137.2399999999998</v>
      </c>
      <c r="AU89" s="120">
        <f>'PS 03 - Montáž a demontáž'!W110</f>
        <v>35.557000000000002</v>
      </c>
      <c r="AV89" s="119">
        <f>'PS 03 - Montáž a demontáž'!M32</f>
        <v>6137.2399999999998</v>
      </c>
      <c r="AW89" s="119">
        <f>'PS 03 - Montáž a demontáž'!M33</f>
        <v>0</v>
      </c>
      <c r="AX89" s="119">
        <f>'PS 03 - Montáž a demontáž'!M34</f>
        <v>0</v>
      </c>
      <c r="AY89" s="119">
        <f>'PS 03 - Montáž a demontáž'!M35</f>
        <v>0</v>
      </c>
      <c r="AZ89" s="119">
        <f>'PS 03 - Montáž a demontáž'!H32</f>
        <v>29224.939999999999</v>
      </c>
      <c r="BA89" s="119">
        <f>'PS 03 - Montáž a demontáž'!H33</f>
        <v>0</v>
      </c>
      <c r="BB89" s="119">
        <f>'PS 03 - Montáž a demontáž'!H34</f>
        <v>0</v>
      </c>
      <c r="BC89" s="119">
        <f>'PS 03 - Montáž a demontáž'!H35</f>
        <v>0</v>
      </c>
      <c r="BD89" s="121">
        <f>'PS 03 - Montáž a demontáž'!H36</f>
        <v>0</v>
      </c>
      <c r="BT89" s="122" t="s">
        <v>81</v>
      </c>
      <c r="BV89" s="122" t="s">
        <v>75</v>
      </c>
      <c r="BW89" s="122" t="s">
        <v>85</v>
      </c>
      <c r="BX89" s="122" t="s">
        <v>76</v>
      </c>
    </row>
    <row r="90" s="5" customFormat="1" ht="16.5" customHeight="1">
      <c r="A90" s="111" t="s">
        <v>78</v>
      </c>
      <c r="B90" s="112"/>
      <c r="C90" s="113"/>
      <c r="D90" s="114" t="s">
        <v>86</v>
      </c>
      <c r="E90" s="114"/>
      <c r="F90" s="114"/>
      <c r="G90" s="114"/>
      <c r="H90" s="114"/>
      <c r="I90" s="115"/>
      <c r="J90" s="114" t="s">
        <v>87</v>
      </c>
      <c r="K90" s="114"/>
      <c r="L90" s="114"/>
      <c r="M90" s="114"/>
      <c r="N90" s="114"/>
      <c r="O90" s="114"/>
      <c r="P90" s="114"/>
      <c r="Q90" s="114"/>
      <c r="R90" s="114"/>
      <c r="S90" s="114"/>
      <c r="T90" s="114"/>
      <c r="U90" s="114"/>
      <c r="V90" s="114"/>
      <c r="W90" s="114"/>
      <c r="X90" s="114"/>
      <c r="Y90" s="114"/>
      <c r="Z90" s="114"/>
      <c r="AA90" s="114"/>
      <c r="AB90" s="114"/>
      <c r="AC90" s="114"/>
      <c r="AD90" s="114"/>
      <c r="AE90" s="114"/>
      <c r="AF90" s="114"/>
      <c r="AG90" s="116">
        <f>'PS 04 - Vedlejší rozpočto...'!M30</f>
        <v>3468.5599999999999</v>
      </c>
      <c r="AH90" s="115"/>
      <c r="AI90" s="115"/>
      <c r="AJ90" s="115"/>
      <c r="AK90" s="115"/>
      <c r="AL90" s="115"/>
      <c r="AM90" s="115"/>
      <c r="AN90" s="116">
        <f>SUM(AG90,AT90)</f>
        <v>4196.96</v>
      </c>
      <c r="AO90" s="115"/>
      <c r="AP90" s="115"/>
      <c r="AQ90" s="117"/>
      <c r="AS90" s="123">
        <f>'PS 04 - Vedlejší rozpočto...'!M28</f>
        <v>0</v>
      </c>
      <c r="AT90" s="124">
        <f>ROUND(SUM(AV90:AW90),2)</f>
        <v>728.39999999999998</v>
      </c>
      <c r="AU90" s="125">
        <f>'PS 04 - Vedlejší rozpočto...'!W110</f>
        <v>8</v>
      </c>
      <c r="AV90" s="124">
        <f>'PS 04 - Vedlejší rozpočto...'!M32</f>
        <v>728.39999999999998</v>
      </c>
      <c r="AW90" s="124">
        <f>'PS 04 - Vedlejší rozpočto...'!M33</f>
        <v>0</v>
      </c>
      <c r="AX90" s="124">
        <f>'PS 04 - Vedlejší rozpočto...'!M34</f>
        <v>0</v>
      </c>
      <c r="AY90" s="124">
        <f>'PS 04 - Vedlejší rozpočto...'!M35</f>
        <v>0</v>
      </c>
      <c r="AZ90" s="124">
        <f>'PS 04 - Vedlejší rozpočto...'!H32</f>
        <v>3468.5599999999999</v>
      </c>
      <c r="BA90" s="124">
        <f>'PS 04 - Vedlejší rozpočto...'!H33</f>
        <v>0</v>
      </c>
      <c r="BB90" s="124">
        <f>'PS 04 - Vedlejší rozpočto...'!H34</f>
        <v>0</v>
      </c>
      <c r="BC90" s="124">
        <f>'PS 04 - Vedlejší rozpočto...'!H35</f>
        <v>0</v>
      </c>
      <c r="BD90" s="126">
        <f>'PS 04 - Vedlejší rozpočto...'!H36</f>
        <v>0</v>
      </c>
      <c r="BT90" s="122" t="s">
        <v>81</v>
      </c>
      <c r="BV90" s="122" t="s">
        <v>75</v>
      </c>
      <c r="BW90" s="122" t="s">
        <v>88</v>
      </c>
      <c r="BX90" s="122" t="s">
        <v>76</v>
      </c>
    </row>
    <row r="91">
      <c r="B91" s="23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6"/>
    </row>
    <row r="92" s="1" customFormat="1" ht="30" customHeight="1">
      <c r="B92" s="37"/>
      <c r="C92" s="101" t="s">
        <v>89</v>
      </c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104">
        <v>0</v>
      </c>
      <c r="AH92" s="104"/>
      <c r="AI92" s="104"/>
      <c r="AJ92" s="104"/>
      <c r="AK92" s="104"/>
      <c r="AL92" s="104"/>
      <c r="AM92" s="104"/>
      <c r="AN92" s="104">
        <v>0</v>
      </c>
      <c r="AO92" s="104"/>
      <c r="AP92" s="104"/>
      <c r="AQ92" s="39"/>
      <c r="AS92" s="97" t="s">
        <v>90</v>
      </c>
      <c r="AT92" s="98" t="s">
        <v>91</v>
      </c>
      <c r="AU92" s="98" t="s">
        <v>37</v>
      </c>
      <c r="AV92" s="99" t="s">
        <v>60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9"/>
      <c r="AS93" s="127"/>
      <c r="AT93" s="128"/>
      <c r="AU93" s="128"/>
      <c r="AV93" s="129"/>
    </row>
    <row r="94" s="1" customFormat="1" ht="30" customHeight="1">
      <c r="B94" s="37"/>
      <c r="C94" s="130" t="s">
        <v>92</v>
      </c>
      <c r="D94" s="131"/>
      <c r="E94" s="131"/>
      <c r="F94" s="131"/>
      <c r="G94" s="131"/>
      <c r="H94" s="131"/>
      <c r="I94" s="131"/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131"/>
      <c r="AD94" s="131"/>
      <c r="AE94" s="131"/>
      <c r="AF94" s="131"/>
      <c r="AG94" s="132">
        <f>ROUND(AG87+AG92,2)</f>
        <v>517693.5</v>
      </c>
      <c r="AH94" s="132"/>
      <c r="AI94" s="132"/>
      <c r="AJ94" s="132"/>
      <c r="AK94" s="132"/>
      <c r="AL94" s="132"/>
      <c r="AM94" s="132"/>
      <c r="AN94" s="132">
        <f>AN87+AN92</f>
        <v>626409.14000000001</v>
      </c>
      <c r="AO94" s="132"/>
      <c r="AP94" s="132"/>
      <c r="AQ94" s="39"/>
    </row>
    <row r="95" s="1" customFormat="1" ht="6.96" customHeight="1">
      <c r="B95" s="66"/>
      <c r="C95" s="67"/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8"/>
    </row>
  </sheetData>
  <sheetProtection sheet="1" formatColumns="0" formatRows="0" objects="1" scenarios="1" spinCount="10" saltValue="WSqgMnMZXt5evtpHpet2RsYtd++MRSJkfcf4cTYLgV8odHtOZll8LRM3Vsk27eJrb2fdFnCKy77wqWFudX9UMg==" hashValue="3ZWHG+TO3u/b0H6kHDfY65XTZtDAITyHHj0kc2QapSiy8d3UTX8WJ0CZFWvnDzTdb+kYGyP7uCzhc8r65Gaivg==" algorithmName="SHA-512" password="CC35"/>
  <mergeCells count="53">
    <mergeCell ref="C2:AP2"/>
    <mergeCell ref="C4:AP4"/>
    <mergeCell ref="K5:AO5"/>
    <mergeCell ref="K6:AO6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AG87:AM87"/>
    <mergeCell ref="AN87:AP87"/>
    <mergeCell ref="AG92:AM92"/>
    <mergeCell ref="AN92:AP92"/>
    <mergeCell ref="AG94:AM94"/>
    <mergeCell ref="AN94:AP94"/>
    <mergeCell ref="AR2:BE2"/>
  </mergeCells>
  <hyperlinks>
    <hyperlink ref="K1:S1" location="C2" display="1) Souhrnný list stavby"/>
    <hyperlink ref="W1:AF1" location="C87" display="2) Rekapitulace objektů"/>
    <hyperlink ref="A88" location="'PS 01 - Baterie'!C2" display="/"/>
    <hyperlink ref="A89" location="'PS 03 - Montáž a demontáž'!C2" display="/"/>
    <hyperlink ref="A90" location="'PS 04 - Vedlejší rozpočto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33"/>
      <c r="B1" s="10"/>
      <c r="C1" s="10"/>
      <c r="D1" s="11" t="s">
        <v>1</v>
      </c>
      <c r="E1" s="10"/>
      <c r="F1" s="12" t="s">
        <v>93</v>
      </c>
      <c r="G1" s="12"/>
      <c r="H1" s="134" t="s">
        <v>94</v>
      </c>
      <c r="I1" s="134"/>
      <c r="J1" s="134"/>
      <c r="K1" s="134"/>
      <c r="L1" s="12" t="s">
        <v>95</v>
      </c>
      <c r="M1" s="10"/>
      <c r="N1" s="10"/>
      <c r="O1" s="11" t="s">
        <v>96</v>
      </c>
      <c r="P1" s="10"/>
      <c r="Q1" s="10"/>
      <c r="R1" s="10"/>
      <c r="S1" s="12" t="s">
        <v>97</v>
      </c>
      <c r="T1" s="12"/>
      <c r="U1" s="133"/>
      <c r="V1" s="13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ht="36.96" customHeight="1">
      <c r="C2" s="16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S2" s="18" t="s">
        <v>8</v>
      </c>
      <c r="AT2" s="19" t="s">
        <v>82</v>
      </c>
    </row>
    <row r="3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98</v>
      </c>
    </row>
    <row r="4" ht="36.96" customHeight="1">
      <c r="B4" s="23"/>
      <c r="C4" s="24" t="s">
        <v>99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6"/>
      <c r="T4" s="17" t="s">
        <v>13</v>
      </c>
      <c r="AT4" s="19" t="s">
        <v>6</v>
      </c>
    </row>
    <row r="5" ht="6.96" customHeight="1">
      <c r="B5" s="23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ht="25.44" customHeight="1">
      <c r="B6" s="23"/>
      <c r="C6" s="27"/>
      <c r="D6" s="32" t="s">
        <v>17</v>
      </c>
      <c r="E6" s="27"/>
      <c r="F6" s="135" t="str">
        <f>'Rekapitulace stavby'!K6</f>
        <v>Oprava napájecích systémů SSZT Jihlava 2018</v>
      </c>
      <c r="G6" s="32"/>
      <c r="H6" s="32"/>
      <c r="I6" s="32"/>
      <c r="J6" s="32"/>
      <c r="K6" s="32"/>
      <c r="L6" s="32"/>
      <c r="M6" s="32"/>
      <c r="N6" s="32"/>
      <c r="O6" s="32"/>
      <c r="P6" s="32"/>
      <c r="Q6" s="27"/>
      <c r="R6" s="26"/>
    </row>
    <row r="7" s="1" customFormat="1" ht="32.88" customHeight="1">
      <c r="B7" s="37"/>
      <c r="C7" s="38"/>
      <c r="D7" s="30" t="s">
        <v>100</v>
      </c>
      <c r="E7" s="38"/>
      <c r="F7" s="31" t="s">
        <v>101</v>
      </c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9"/>
    </row>
    <row r="8" s="1" customFormat="1" ht="14.4" customHeight="1">
      <c r="B8" s="37"/>
      <c r="C8" s="38"/>
      <c r="D8" s="32" t="s">
        <v>19</v>
      </c>
      <c r="E8" s="38"/>
      <c r="F8" s="29" t="s">
        <v>20</v>
      </c>
      <c r="G8" s="38"/>
      <c r="H8" s="38"/>
      <c r="I8" s="38"/>
      <c r="J8" s="38"/>
      <c r="K8" s="38"/>
      <c r="L8" s="38"/>
      <c r="M8" s="32" t="s">
        <v>21</v>
      </c>
      <c r="N8" s="38"/>
      <c r="O8" s="29" t="s">
        <v>20</v>
      </c>
      <c r="P8" s="38"/>
      <c r="Q8" s="38"/>
      <c r="R8" s="39"/>
    </row>
    <row r="9" s="1" customFormat="1" ht="14.4" customHeight="1">
      <c r="B9" s="37"/>
      <c r="C9" s="38"/>
      <c r="D9" s="32" t="s">
        <v>22</v>
      </c>
      <c r="E9" s="38"/>
      <c r="F9" s="29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81" t="str">
        <f>'Rekapitulace stavby'!AN8</f>
        <v>29. 10. 2018</v>
      </c>
      <c r="P9" s="81"/>
      <c r="Q9" s="38"/>
      <c r="R9" s="39"/>
    </row>
    <row r="10" s="1" customFormat="1" ht="10.8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="1" customFormat="1" ht="14.4" customHeight="1">
      <c r="B11" s="37"/>
      <c r="C11" s="38"/>
      <c r="D11" s="32" t="s">
        <v>26</v>
      </c>
      <c r="E11" s="38"/>
      <c r="F11" s="38"/>
      <c r="G11" s="38"/>
      <c r="H11" s="38"/>
      <c r="I11" s="38"/>
      <c r="J11" s="38"/>
      <c r="K11" s="38"/>
      <c r="L11" s="38"/>
      <c r="M11" s="32" t="s">
        <v>27</v>
      </c>
      <c r="N11" s="38"/>
      <c r="O11" s="29" t="str">
        <f>IF('Rekapitulace stavby'!AN10="","",'Rekapitulace stavby'!AN10)</f>
        <v/>
      </c>
      <c r="P11" s="29"/>
      <c r="Q11" s="38"/>
      <c r="R11" s="39"/>
    </row>
    <row r="12" s="1" customFormat="1" ht="18" customHeight="1">
      <c r="B12" s="37"/>
      <c r="C12" s="38"/>
      <c r="D12" s="38"/>
      <c r="E12" s="29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28</v>
      </c>
      <c r="N12" s="38"/>
      <c r="O12" s="29" t="str">
        <f>IF('Rekapitulace stavby'!AN11="","",'Rekapitulace stavby'!AN11)</f>
        <v/>
      </c>
      <c r="P12" s="29"/>
      <c r="Q12" s="38"/>
      <c r="R12" s="39"/>
    </row>
    <row r="13" s="1" customFormat="1" ht="6.96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="1" customFormat="1" ht="14.4" customHeight="1">
      <c r="B14" s="37"/>
      <c r="C14" s="38"/>
      <c r="D14" s="32" t="s">
        <v>29</v>
      </c>
      <c r="E14" s="38"/>
      <c r="F14" s="38"/>
      <c r="G14" s="38"/>
      <c r="H14" s="38"/>
      <c r="I14" s="38"/>
      <c r="J14" s="38"/>
      <c r="K14" s="38"/>
      <c r="L14" s="38"/>
      <c r="M14" s="32" t="s">
        <v>27</v>
      </c>
      <c r="N14" s="38"/>
      <c r="O14" s="29" t="str">
        <f>IF('Rekapitulace stavby'!AN13="","",'Rekapitulace stavby'!AN13)</f>
        <v/>
      </c>
      <c r="P14" s="29"/>
      <c r="Q14" s="38"/>
      <c r="R14" s="39"/>
    </row>
    <row r="15" s="1" customFormat="1" ht="18" customHeight="1">
      <c r="B15" s="37"/>
      <c r="C15" s="38"/>
      <c r="D15" s="38"/>
      <c r="E15" s="29" t="str">
        <f>IF('Rekapitulace stavby'!E14="","",'Rekapitulace stavby'!E14)</f>
        <v xml:space="preserve"> </v>
      </c>
      <c r="F15" s="38"/>
      <c r="G15" s="38"/>
      <c r="H15" s="38"/>
      <c r="I15" s="38"/>
      <c r="J15" s="38"/>
      <c r="K15" s="38"/>
      <c r="L15" s="38"/>
      <c r="M15" s="32" t="s">
        <v>28</v>
      </c>
      <c r="N15" s="38"/>
      <c r="O15" s="29" t="str">
        <f>IF('Rekapitulace stavby'!AN14="","",'Rekapitulace stavby'!AN14)</f>
        <v/>
      </c>
      <c r="P15" s="29"/>
      <c r="Q15" s="38"/>
      <c r="R15" s="39"/>
    </row>
    <row r="16" s="1" customFormat="1" ht="6.96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="1" customFormat="1" ht="14.4" customHeight="1">
      <c r="B17" s="37"/>
      <c r="C17" s="38"/>
      <c r="D17" s="32" t="s">
        <v>30</v>
      </c>
      <c r="E17" s="38"/>
      <c r="F17" s="38"/>
      <c r="G17" s="38"/>
      <c r="H17" s="38"/>
      <c r="I17" s="38"/>
      <c r="J17" s="38"/>
      <c r="K17" s="38"/>
      <c r="L17" s="38"/>
      <c r="M17" s="32" t="s">
        <v>27</v>
      </c>
      <c r="N17" s="38"/>
      <c r="O17" s="29" t="str">
        <f>IF('Rekapitulace stavby'!AN16="","",'Rekapitulace stavby'!AN16)</f>
        <v/>
      </c>
      <c r="P17" s="29"/>
      <c r="Q17" s="38"/>
      <c r="R17" s="39"/>
    </row>
    <row r="18" s="1" customFormat="1" ht="18" customHeight="1">
      <c r="B18" s="37"/>
      <c r="C18" s="38"/>
      <c r="D18" s="38"/>
      <c r="E18" s="29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28</v>
      </c>
      <c r="N18" s="38"/>
      <c r="O18" s="29" t="str">
        <f>IF('Rekapitulace stavby'!AN17="","",'Rekapitulace stavby'!AN17)</f>
        <v/>
      </c>
      <c r="P18" s="29"/>
      <c r="Q18" s="38"/>
      <c r="R18" s="39"/>
    </row>
    <row r="19" s="1" customFormat="1" ht="6.96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="1" customFormat="1" ht="14.4" customHeight="1">
      <c r="B20" s="37"/>
      <c r="C20" s="38"/>
      <c r="D20" s="32" t="s">
        <v>32</v>
      </c>
      <c r="E20" s="38"/>
      <c r="F20" s="38"/>
      <c r="G20" s="38"/>
      <c r="H20" s="38"/>
      <c r="I20" s="38"/>
      <c r="J20" s="38"/>
      <c r="K20" s="38"/>
      <c r="L20" s="38"/>
      <c r="M20" s="32" t="s">
        <v>27</v>
      </c>
      <c r="N20" s="38"/>
      <c r="O20" s="29" t="s">
        <v>20</v>
      </c>
      <c r="P20" s="29"/>
      <c r="Q20" s="38"/>
      <c r="R20" s="39"/>
    </row>
    <row r="21" s="1" customFormat="1" ht="18" customHeight="1">
      <c r="B21" s="37"/>
      <c r="C21" s="38"/>
      <c r="D21" s="38"/>
      <c r="E21" s="29" t="s">
        <v>102</v>
      </c>
      <c r="F21" s="38"/>
      <c r="G21" s="38"/>
      <c r="H21" s="38"/>
      <c r="I21" s="38"/>
      <c r="J21" s="38"/>
      <c r="K21" s="38"/>
      <c r="L21" s="38"/>
      <c r="M21" s="32" t="s">
        <v>28</v>
      </c>
      <c r="N21" s="38"/>
      <c r="O21" s="29" t="s">
        <v>20</v>
      </c>
      <c r="P21" s="29"/>
      <c r="Q21" s="38"/>
      <c r="R21" s="39"/>
    </row>
    <row r="22" s="1" customFormat="1" ht="6.96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="1" customFormat="1" ht="14.4" customHeight="1">
      <c r="B23" s="37"/>
      <c r="C23" s="38"/>
      <c r="D23" s="32" t="s">
        <v>33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="1" customFormat="1" ht="16.5" customHeight="1">
      <c r="B24" s="37"/>
      <c r="C24" s="38"/>
      <c r="D24" s="38"/>
      <c r="E24" s="33" t="s">
        <v>20</v>
      </c>
      <c r="F24" s="33"/>
      <c r="G24" s="33"/>
      <c r="H24" s="33"/>
      <c r="I24" s="33"/>
      <c r="J24" s="33"/>
      <c r="K24" s="33"/>
      <c r="L24" s="33"/>
      <c r="M24" s="38"/>
      <c r="N24" s="38"/>
      <c r="O24" s="38"/>
      <c r="P24" s="38"/>
      <c r="Q24" s="38"/>
      <c r="R24" s="39"/>
    </row>
    <row r="25" s="1" customFormat="1" ht="6.96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="1" customFormat="1" ht="6.96" customHeight="1">
      <c r="B26" s="37"/>
      <c r="C26" s="3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38"/>
      <c r="R26" s="39"/>
    </row>
    <row r="27" s="1" customFormat="1" ht="14.4" customHeight="1">
      <c r="B27" s="37"/>
      <c r="C27" s="38"/>
      <c r="D27" s="136" t="s">
        <v>103</v>
      </c>
      <c r="E27" s="38"/>
      <c r="F27" s="38"/>
      <c r="G27" s="38"/>
      <c r="H27" s="38"/>
      <c r="I27" s="38"/>
      <c r="J27" s="38"/>
      <c r="K27" s="38"/>
      <c r="L27" s="38"/>
      <c r="M27" s="36">
        <f>N88</f>
        <v>485000</v>
      </c>
      <c r="N27" s="36"/>
      <c r="O27" s="36"/>
      <c r="P27" s="36"/>
      <c r="Q27" s="38"/>
      <c r="R27" s="39"/>
    </row>
    <row r="28" s="1" customFormat="1" ht="14.4" customHeight="1">
      <c r="B28" s="37"/>
      <c r="C28" s="38"/>
      <c r="D28" s="35" t="s">
        <v>104</v>
      </c>
      <c r="E28" s="38"/>
      <c r="F28" s="38"/>
      <c r="G28" s="38"/>
      <c r="H28" s="38"/>
      <c r="I28" s="38"/>
      <c r="J28" s="38"/>
      <c r="K28" s="38"/>
      <c r="L28" s="38"/>
      <c r="M28" s="36">
        <f>N90</f>
        <v>0</v>
      </c>
      <c r="N28" s="36"/>
      <c r="O28" s="36"/>
      <c r="P28" s="36"/>
      <c r="Q28" s="38"/>
      <c r="R28" s="39"/>
    </row>
    <row r="29" s="1" customFormat="1" ht="6.96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="1" customFormat="1" ht="25.44" customHeight="1">
      <c r="B30" s="37"/>
      <c r="C30" s="38"/>
      <c r="D30" s="137" t="s">
        <v>36</v>
      </c>
      <c r="E30" s="38"/>
      <c r="F30" s="38"/>
      <c r="G30" s="38"/>
      <c r="H30" s="38"/>
      <c r="I30" s="38"/>
      <c r="J30" s="38"/>
      <c r="K30" s="38"/>
      <c r="L30" s="38"/>
      <c r="M30" s="138">
        <f>ROUND(M27+M28,2)</f>
        <v>485000</v>
      </c>
      <c r="N30" s="38"/>
      <c r="O30" s="38"/>
      <c r="P30" s="38"/>
      <c r="Q30" s="38"/>
      <c r="R30" s="39"/>
    </row>
    <row r="31" s="1" customFormat="1" ht="6.96" customHeight="1">
      <c r="B31" s="37"/>
      <c r="C31" s="3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38"/>
      <c r="R31" s="39"/>
    </row>
    <row r="32" s="1" customFormat="1" ht="14.4" customHeight="1">
      <c r="B32" s="37"/>
      <c r="C32" s="38"/>
      <c r="D32" s="45" t="s">
        <v>37</v>
      </c>
      <c r="E32" s="45" t="s">
        <v>38</v>
      </c>
      <c r="F32" s="46">
        <v>0.20999999999999999</v>
      </c>
      <c r="G32" s="139" t="s">
        <v>39</v>
      </c>
      <c r="H32" s="140">
        <f>ROUND((SUM(BE90:BE91)+SUM(BE109:BE114)), 2)</f>
        <v>485000</v>
      </c>
      <c r="I32" s="38"/>
      <c r="J32" s="38"/>
      <c r="K32" s="38"/>
      <c r="L32" s="38"/>
      <c r="M32" s="140">
        <f>ROUND(ROUND((SUM(BE90:BE91)+SUM(BE109:BE114)), 2)*F32, 2)</f>
        <v>101850</v>
      </c>
      <c r="N32" s="38"/>
      <c r="O32" s="38"/>
      <c r="P32" s="38"/>
      <c r="Q32" s="38"/>
      <c r="R32" s="39"/>
    </row>
    <row r="33" s="1" customFormat="1" ht="14.4" customHeight="1">
      <c r="B33" s="37"/>
      <c r="C33" s="38"/>
      <c r="D33" s="38"/>
      <c r="E33" s="45" t="s">
        <v>40</v>
      </c>
      <c r="F33" s="46">
        <v>0.14999999999999999</v>
      </c>
      <c r="G33" s="139" t="s">
        <v>39</v>
      </c>
      <c r="H33" s="140">
        <f>ROUND((SUM(BF90:BF91)+SUM(BF109:BF114)), 2)</f>
        <v>0</v>
      </c>
      <c r="I33" s="38"/>
      <c r="J33" s="38"/>
      <c r="K33" s="38"/>
      <c r="L33" s="38"/>
      <c r="M33" s="140">
        <f>ROUND(ROUND((SUM(BF90:BF91)+SUM(BF109:BF114)), 2)*F33, 2)</f>
        <v>0</v>
      </c>
      <c r="N33" s="38"/>
      <c r="O33" s="38"/>
      <c r="P33" s="38"/>
      <c r="Q33" s="38"/>
      <c r="R33" s="39"/>
    </row>
    <row r="34" hidden="1" s="1" customFormat="1" ht="14.4" customHeight="1">
      <c r="B34" s="37"/>
      <c r="C34" s="38"/>
      <c r="D34" s="38"/>
      <c r="E34" s="45" t="s">
        <v>41</v>
      </c>
      <c r="F34" s="46">
        <v>0.20999999999999999</v>
      </c>
      <c r="G34" s="139" t="s">
        <v>39</v>
      </c>
      <c r="H34" s="140">
        <f>ROUND((SUM(BG90:BG91)+SUM(BG109:BG114)), 2)</f>
        <v>0</v>
      </c>
      <c r="I34" s="38"/>
      <c r="J34" s="38"/>
      <c r="K34" s="38"/>
      <c r="L34" s="38"/>
      <c r="M34" s="140">
        <v>0</v>
      </c>
      <c r="N34" s="38"/>
      <c r="O34" s="38"/>
      <c r="P34" s="38"/>
      <c r="Q34" s="38"/>
      <c r="R34" s="39"/>
    </row>
    <row r="35" hidden="1" s="1" customFormat="1" ht="14.4" customHeight="1">
      <c r="B35" s="37"/>
      <c r="C35" s="38"/>
      <c r="D35" s="38"/>
      <c r="E35" s="45" t="s">
        <v>42</v>
      </c>
      <c r="F35" s="46">
        <v>0.14999999999999999</v>
      </c>
      <c r="G35" s="139" t="s">
        <v>39</v>
      </c>
      <c r="H35" s="140">
        <f>ROUND((SUM(BH90:BH91)+SUM(BH109:BH114)), 2)</f>
        <v>0</v>
      </c>
      <c r="I35" s="38"/>
      <c r="J35" s="38"/>
      <c r="K35" s="38"/>
      <c r="L35" s="38"/>
      <c r="M35" s="140">
        <v>0</v>
      </c>
      <c r="N35" s="38"/>
      <c r="O35" s="38"/>
      <c r="P35" s="38"/>
      <c r="Q35" s="38"/>
      <c r="R35" s="39"/>
    </row>
    <row r="36" hidden="1" s="1" customFormat="1" ht="14.4" customHeight="1">
      <c r="B36" s="37"/>
      <c r="C36" s="38"/>
      <c r="D36" s="38"/>
      <c r="E36" s="45" t="s">
        <v>43</v>
      </c>
      <c r="F36" s="46">
        <v>0</v>
      </c>
      <c r="G36" s="139" t="s">
        <v>39</v>
      </c>
      <c r="H36" s="140">
        <f>ROUND((SUM(BI90:BI91)+SUM(BI109:BI114)), 2)</f>
        <v>0</v>
      </c>
      <c r="I36" s="38"/>
      <c r="J36" s="38"/>
      <c r="K36" s="38"/>
      <c r="L36" s="38"/>
      <c r="M36" s="140">
        <v>0</v>
      </c>
      <c r="N36" s="38"/>
      <c r="O36" s="38"/>
      <c r="P36" s="38"/>
      <c r="Q36" s="38"/>
      <c r="R36" s="39"/>
    </row>
    <row r="37" s="1" customFormat="1" ht="6.96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="1" customFormat="1" ht="25.44" customHeight="1">
      <c r="B38" s="37"/>
      <c r="C38" s="131"/>
      <c r="D38" s="141" t="s">
        <v>44</v>
      </c>
      <c r="E38" s="94"/>
      <c r="F38" s="94"/>
      <c r="G38" s="142" t="s">
        <v>45</v>
      </c>
      <c r="H38" s="143" t="s">
        <v>46</v>
      </c>
      <c r="I38" s="94"/>
      <c r="J38" s="94"/>
      <c r="K38" s="94"/>
      <c r="L38" s="144">
        <f>SUM(M30:M36)</f>
        <v>586850</v>
      </c>
      <c r="M38" s="144"/>
      <c r="N38" s="144"/>
      <c r="O38" s="144"/>
      <c r="P38" s="145"/>
      <c r="Q38" s="131"/>
      <c r="R38" s="39"/>
    </row>
    <row r="39" s="1" customFormat="1" ht="14.4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="1" customFormat="1" ht="14.4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>
      <c r="B49" s="23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="1" customFormat="1">
      <c r="B50" s="37"/>
      <c r="C50" s="38"/>
      <c r="D50" s="57" t="s">
        <v>47</v>
      </c>
      <c r="E50" s="58"/>
      <c r="F50" s="58"/>
      <c r="G50" s="58"/>
      <c r="H50" s="59"/>
      <c r="I50" s="38"/>
      <c r="J50" s="57" t="s">
        <v>48</v>
      </c>
      <c r="K50" s="58"/>
      <c r="L50" s="58"/>
      <c r="M50" s="58"/>
      <c r="N50" s="58"/>
      <c r="O50" s="58"/>
      <c r="P50" s="59"/>
      <c r="Q50" s="38"/>
      <c r="R50" s="39"/>
    </row>
    <row r="51">
      <c r="B51" s="23"/>
      <c r="C51" s="27"/>
      <c r="D51" s="60"/>
      <c r="E51" s="27"/>
      <c r="F51" s="27"/>
      <c r="G51" s="27"/>
      <c r="H51" s="61"/>
      <c r="I51" s="27"/>
      <c r="J51" s="60"/>
      <c r="K51" s="27"/>
      <c r="L51" s="27"/>
      <c r="M51" s="27"/>
      <c r="N51" s="27"/>
      <c r="O51" s="27"/>
      <c r="P51" s="61"/>
      <c r="Q51" s="27"/>
      <c r="R51" s="26"/>
    </row>
    <row r="52">
      <c r="B52" s="23"/>
      <c r="C52" s="27"/>
      <c r="D52" s="60"/>
      <c r="E52" s="27"/>
      <c r="F52" s="27"/>
      <c r="G52" s="27"/>
      <c r="H52" s="61"/>
      <c r="I52" s="27"/>
      <c r="J52" s="60"/>
      <c r="K52" s="27"/>
      <c r="L52" s="27"/>
      <c r="M52" s="27"/>
      <c r="N52" s="27"/>
      <c r="O52" s="27"/>
      <c r="P52" s="61"/>
      <c r="Q52" s="27"/>
      <c r="R52" s="26"/>
    </row>
    <row r="53">
      <c r="B53" s="23"/>
      <c r="C53" s="27"/>
      <c r="D53" s="60"/>
      <c r="E53" s="27"/>
      <c r="F53" s="27"/>
      <c r="G53" s="27"/>
      <c r="H53" s="61"/>
      <c r="I53" s="27"/>
      <c r="J53" s="60"/>
      <c r="K53" s="27"/>
      <c r="L53" s="27"/>
      <c r="M53" s="27"/>
      <c r="N53" s="27"/>
      <c r="O53" s="27"/>
      <c r="P53" s="61"/>
      <c r="Q53" s="27"/>
      <c r="R53" s="26"/>
    </row>
    <row r="54">
      <c r="B54" s="23"/>
      <c r="C54" s="27"/>
      <c r="D54" s="60"/>
      <c r="E54" s="27"/>
      <c r="F54" s="27"/>
      <c r="G54" s="27"/>
      <c r="H54" s="61"/>
      <c r="I54" s="27"/>
      <c r="J54" s="60"/>
      <c r="K54" s="27"/>
      <c r="L54" s="27"/>
      <c r="M54" s="27"/>
      <c r="N54" s="27"/>
      <c r="O54" s="27"/>
      <c r="P54" s="61"/>
      <c r="Q54" s="27"/>
      <c r="R54" s="26"/>
    </row>
    <row r="55">
      <c r="B55" s="23"/>
      <c r="C55" s="27"/>
      <c r="D55" s="60"/>
      <c r="E55" s="27"/>
      <c r="F55" s="27"/>
      <c r="G55" s="27"/>
      <c r="H55" s="61"/>
      <c r="I55" s="27"/>
      <c r="J55" s="60"/>
      <c r="K55" s="27"/>
      <c r="L55" s="27"/>
      <c r="M55" s="27"/>
      <c r="N55" s="27"/>
      <c r="O55" s="27"/>
      <c r="P55" s="61"/>
      <c r="Q55" s="27"/>
      <c r="R55" s="26"/>
    </row>
    <row r="56">
      <c r="B56" s="23"/>
      <c r="C56" s="27"/>
      <c r="D56" s="60"/>
      <c r="E56" s="27"/>
      <c r="F56" s="27"/>
      <c r="G56" s="27"/>
      <c r="H56" s="61"/>
      <c r="I56" s="27"/>
      <c r="J56" s="60"/>
      <c r="K56" s="27"/>
      <c r="L56" s="27"/>
      <c r="M56" s="27"/>
      <c r="N56" s="27"/>
      <c r="O56" s="27"/>
      <c r="P56" s="61"/>
      <c r="Q56" s="27"/>
      <c r="R56" s="26"/>
    </row>
    <row r="57">
      <c r="B57" s="23"/>
      <c r="C57" s="27"/>
      <c r="D57" s="60"/>
      <c r="E57" s="27"/>
      <c r="F57" s="27"/>
      <c r="G57" s="27"/>
      <c r="H57" s="61"/>
      <c r="I57" s="27"/>
      <c r="J57" s="60"/>
      <c r="K57" s="27"/>
      <c r="L57" s="27"/>
      <c r="M57" s="27"/>
      <c r="N57" s="27"/>
      <c r="O57" s="27"/>
      <c r="P57" s="61"/>
      <c r="Q57" s="27"/>
      <c r="R57" s="26"/>
    </row>
    <row r="58">
      <c r="B58" s="23"/>
      <c r="C58" s="27"/>
      <c r="D58" s="60"/>
      <c r="E58" s="27"/>
      <c r="F58" s="27"/>
      <c r="G58" s="27"/>
      <c r="H58" s="61"/>
      <c r="I58" s="27"/>
      <c r="J58" s="60"/>
      <c r="K58" s="27"/>
      <c r="L58" s="27"/>
      <c r="M58" s="27"/>
      <c r="N58" s="27"/>
      <c r="O58" s="27"/>
      <c r="P58" s="61"/>
      <c r="Q58" s="27"/>
      <c r="R58" s="26"/>
    </row>
    <row r="59" s="1" customFormat="1">
      <c r="B59" s="37"/>
      <c r="C59" s="38"/>
      <c r="D59" s="62" t="s">
        <v>49</v>
      </c>
      <c r="E59" s="63"/>
      <c r="F59" s="63"/>
      <c r="G59" s="64" t="s">
        <v>50</v>
      </c>
      <c r="H59" s="65"/>
      <c r="I59" s="38"/>
      <c r="J59" s="62" t="s">
        <v>49</v>
      </c>
      <c r="K59" s="63"/>
      <c r="L59" s="63"/>
      <c r="M59" s="63"/>
      <c r="N59" s="64" t="s">
        <v>50</v>
      </c>
      <c r="O59" s="63"/>
      <c r="P59" s="65"/>
      <c r="Q59" s="38"/>
      <c r="R59" s="39"/>
    </row>
    <row r="60">
      <c r="B60" s="23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="1" customFormat="1">
      <c r="B61" s="37"/>
      <c r="C61" s="38"/>
      <c r="D61" s="57" t="s">
        <v>51</v>
      </c>
      <c r="E61" s="58"/>
      <c r="F61" s="58"/>
      <c r="G61" s="58"/>
      <c r="H61" s="59"/>
      <c r="I61" s="38"/>
      <c r="J61" s="57" t="s">
        <v>52</v>
      </c>
      <c r="K61" s="58"/>
      <c r="L61" s="58"/>
      <c r="M61" s="58"/>
      <c r="N61" s="58"/>
      <c r="O61" s="58"/>
      <c r="P61" s="59"/>
      <c r="Q61" s="38"/>
      <c r="R61" s="39"/>
    </row>
    <row r="62">
      <c r="B62" s="23"/>
      <c r="C62" s="27"/>
      <c r="D62" s="60"/>
      <c r="E62" s="27"/>
      <c r="F62" s="27"/>
      <c r="G62" s="27"/>
      <c r="H62" s="61"/>
      <c r="I62" s="27"/>
      <c r="J62" s="60"/>
      <c r="K62" s="27"/>
      <c r="L62" s="27"/>
      <c r="M62" s="27"/>
      <c r="N62" s="27"/>
      <c r="O62" s="27"/>
      <c r="P62" s="61"/>
      <c r="Q62" s="27"/>
      <c r="R62" s="26"/>
    </row>
    <row r="63">
      <c r="B63" s="23"/>
      <c r="C63" s="27"/>
      <c r="D63" s="60"/>
      <c r="E63" s="27"/>
      <c r="F63" s="27"/>
      <c r="G63" s="27"/>
      <c r="H63" s="61"/>
      <c r="I63" s="27"/>
      <c r="J63" s="60"/>
      <c r="K63" s="27"/>
      <c r="L63" s="27"/>
      <c r="M63" s="27"/>
      <c r="N63" s="27"/>
      <c r="O63" s="27"/>
      <c r="P63" s="61"/>
      <c r="Q63" s="27"/>
      <c r="R63" s="26"/>
    </row>
    <row r="64">
      <c r="B64" s="23"/>
      <c r="C64" s="27"/>
      <c r="D64" s="60"/>
      <c r="E64" s="27"/>
      <c r="F64" s="27"/>
      <c r="G64" s="27"/>
      <c r="H64" s="61"/>
      <c r="I64" s="27"/>
      <c r="J64" s="60"/>
      <c r="K64" s="27"/>
      <c r="L64" s="27"/>
      <c r="M64" s="27"/>
      <c r="N64" s="27"/>
      <c r="O64" s="27"/>
      <c r="P64" s="61"/>
      <c r="Q64" s="27"/>
      <c r="R64" s="26"/>
    </row>
    <row r="65">
      <c r="B65" s="23"/>
      <c r="C65" s="27"/>
      <c r="D65" s="60"/>
      <c r="E65" s="27"/>
      <c r="F65" s="27"/>
      <c r="G65" s="27"/>
      <c r="H65" s="61"/>
      <c r="I65" s="27"/>
      <c r="J65" s="60"/>
      <c r="K65" s="27"/>
      <c r="L65" s="27"/>
      <c r="M65" s="27"/>
      <c r="N65" s="27"/>
      <c r="O65" s="27"/>
      <c r="P65" s="61"/>
      <c r="Q65" s="27"/>
      <c r="R65" s="26"/>
    </row>
    <row r="66">
      <c r="B66" s="23"/>
      <c r="C66" s="27"/>
      <c r="D66" s="60"/>
      <c r="E66" s="27"/>
      <c r="F66" s="27"/>
      <c r="G66" s="27"/>
      <c r="H66" s="61"/>
      <c r="I66" s="27"/>
      <c r="J66" s="60"/>
      <c r="K66" s="27"/>
      <c r="L66" s="27"/>
      <c r="M66" s="27"/>
      <c r="N66" s="27"/>
      <c r="O66" s="27"/>
      <c r="P66" s="61"/>
      <c r="Q66" s="27"/>
      <c r="R66" s="26"/>
    </row>
    <row r="67">
      <c r="B67" s="23"/>
      <c r="C67" s="27"/>
      <c r="D67" s="60"/>
      <c r="E67" s="27"/>
      <c r="F67" s="27"/>
      <c r="G67" s="27"/>
      <c r="H67" s="61"/>
      <c r="I67" s="27"/>
      <c r="J67" s="60"/>
      <c r="K67" s="27"/>
      <c r="L67" s="27"/>
      <c r="M67" s="27"/>
      <c r="N67" s="27"/>
      <c r="O67" s="27"/>
      <c r="P67" s="61"/>
      <c r="Q67" s="27"/>
      <c r="R67" s="26"/>
    </row>
    <row r="68">
      <c r="B68" s="23"/>
      <c r="C68" s="27"/>
      <c r="D68" s="60"/>
      <c r="E68" s="27"/>
      <c r="F68" s="27"/>
      <c r="G68" s="27"/>
      <c r="H68" s="61"/>
      <c r="I68" s="27"/>
      <c r="J68" s="60"/>
      <c r="K68" s="27"/>
      <c r="L68" s="27"/>
      <c r="M68" s="27"/>
      <c r="N68" s="27"/>
      <c r="O68" s="27"/>
      <c r="P68" s="61"/>
      <c r="Q68" s="27"/>
      <c r="R68" s="26"/>
    </row>
    <row r="69">
      <c r="B69" s="23"/>
      <c r="C69" s="27"/>
      <c r="D69" s="60"/>
      <c r="E69" s="27"/>
      <c r="F69" s="27"/>
      <c r="G69" s="27"/>
      <c r="H69" s="61"/>
      <c r="I69" s="27"/>
      <c r="J69" s="60"/>
      <c r="K69" s="27"/>
      <c r="L69" s="27"/>
      <c r="M69" s="27"/>
      <c r="N69" s="27"/>
      <c r="O69" s="27"/>
      <c r="P69" s="61"/>
      <c r="Q69" s="27"/>
      <c r="R69" s="26"/>
    </row>
    <row r="70" s="1" customFormat="1">
      <c r="B70" s="37"/>
      <c r="C70" s="38"/>
      <c r="D70" s="62" t="s">
        <v>49</v>
      </c>
      <c r="E70" s="63"/>
      <c r="F70" s="63"/>
      <c r="G70" s="64" t="s">
        <v>50</v>
      </c>
      <c r="H70" s="65"/>
      <c r="I70" s="38"/>
      <c r="J70" s="62" t="s">
        <v>49</v>
      </c>
      <c r="K70" s="63"/>
      <c r="L70" s="63"/>
      <c r="M70" s="63"/>
      <c r="N70" s="64" t="s">
        <v>50</v>
      </c>
      <c r="O70" s="63"/>
      <c r="P70" s="65"/>
      <c r="Q70" s="38"/>
      <c r="R70" s="39"/>
    </row>
    <row r="71" s="1" customFormat="1" ht="14.4" customHeight="1">
      <c r="B71" s="66"/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8"/>
    </row>
    <row r="75" s="1" customFormat="1" ht="6.96" customHeight="1">
      <c r="B75" s="146"/>
      <c r="C75" s="147"/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  <c r="Q75" s="147"/>
      <c r="R75" s="148"/>
    </row>
    <row r="76" s="1" customFormat="1" ht="36.96" customHeight="1">
      <c r="B76" s="37"/>
      <c r="C76" s="24" t="s">
        <v>105</v>
      </c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39"/>
      <c r="T76" s="149"/>
      <c r="U76" s="149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49"/>
      <c r="U77" s="149"/>
    </row>
    <row r="78" s="1" customFormat="1" ht="30" customHeight="1">
      <c r="B78" s="37"/>
      <c r="C78" s="32" t="s">
        <v>17</v>
      </c>
      <c r="D78" s="38"/>
      <c r="E78" s="38"/>
      <c r="F78" s="135" t="str">
        <f>F6</f>
        <v>Oprava napájecích systémů SSZT Jihlava 2018</v>
      </c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8"/>
      <c r="R78" s="39"/>
      <c r="T78" s="149"/>
      <c r="U78" s="149"/>
    </row>
    <row r="79" s="1" customFormat="1" ht="36.96" customHeight="1">
      <c r="B79" s="37"/>
      <c r="C79" s="76" t="s">
        <v>100</v>
      </c>
      <c r="D79" s="38"/>
      <c r="E79" s="38"/>
      <c r="F79" s="78" t="str">
        <f>F7</f>
        <v>PS 01 - Baterie</v>
      </c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9"/>
      <c r="T79" s="149"/>
      <c r="U79" s="149"/>
    </row>
    <row r="80" s="1" customFormat="1" ht="6.96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  <c r="T80" s="149"/>
      <c r="U80" s="149"/>
    </row>
    <row r="81" s="1" customFormat="1" ht="18" customHeight="1">
      <c r="B81" s="37"/>
      <c r="C81" s="32" t="s">
        <v>22</v>
      </c>
      <c r="D81" s="38"/>
      <c r="E81" s="38"/>
      <c r="F81" s="29" t="str">
        <f>F9</f>
        <v xml:space="preserve"> </v>
      </c>
      <c r="G81" s="38"/>
      <c r="H81" s="38"/>
      <c r="I81" s="38"/>
      <c r="J81" s="38"/>
      <c r="K81" s="32" t="s">
        <v>24</v>
      </c>
      <c r="L81" s="38"/>
      <c r="M81" s="81" t="str">
        <f>IF(O9="","",O9)</f>
        <v>29. 10. 2018</v>
      </c>
      <c r="N81" s="81"/>
      <c r="O81" s="81"/>
      <c r="P81" s="81"/>
      <c r="Q81" s="38"/>
      <c r="R81" s="39"/>
      <c r="T81" s="149"/>
      <c r="U81" s="149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  <c r="T82" s="149"/>
      <c r="U82" s="149"/>
    </row>
    <row r="83" s="1" customFormat="1">
      <c r="B83" s="37"/>
      <c r="C83" s="32" t="s">
        <v>26</v>
      </c>
      <c r="D83" s="38"/>
      <c r="E83" s="38"/>
      <c r="F83" s="29" t="str">
        <f>E12</f>
        <v xml:space="preserve"> </v>
      </c>
      <c r="G83" s="38"/>
      <c r="H83" s="38"/>
      <c r="I83" s="38"/>
      <c r="J83" s="38"/>
      <c r="K83" s="32" t="s">
        <v>30</v>
      </c>
      <c r="L83" s="38"/>
      <c r="M83" s="29" t="str">
        <f>E18</f>
        <v xml:space="preserve"> </v>
      </c>
      <c r="N83" s="29"/>
      <c r="O83" s="29"/>
      <c r="P83" s="29"/>
      <c r="Q83" s="29"/>
      <c r="R83" s="39"/>
      <c r="T83" s="149"/>
      <c r="U83" s="149"/>
    </row>
    <row r="84" s="1" customFormat="1" ht="14.4" customHeight="1">
      <c r="B84" s="37"/>
      <c r="C84" s="32" t="s">
        <v>29</v>
      </c>
      <c r="D84" s="38"/>
      <c r="E84" s="38"/>
      <c r="F84" s="29" t="str">
        <f>IF(E15="","",E15)</f>
        <v xml:space="preserve"> </v>
      </c>
      <c r="G84" s="38"/>
      <c r="H84" s="38"/>
      <c r="I84" s="38"/>
      <c r="J84" s="38"/>
      <c r="K84" s="32" t="s">
        <v>32</v>
      </c>
      <c r="L84" s="38"/>
      <c r="M84" s="29" t="str">
        <f>E21</f>
        <v>Bc. Komzák Roman</v>
      </c>
      <c r="N84" s="29"/>
      <c r="O84" s="29"/>
      <c r="P84" s="29"/>
      <c r="Q84" s="29"/>
      <c r="R84" s="39"/>
      <c r="T84" s="149"/>
      <c r="U84" s="149"/>
    </row>
    <row r="85" s="1" customFormat="1" ht="10.32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  <c r="T85" s="149"/>
      <c r="U85" s="149"/>
    </row>
    <row r="86" s="1" customFormat="1" ht="29.28" customHeight="1">
      <c r="B86" s="37"/>
      <c r="C86" s="150" t="s">
        <v>106</v>
      </c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50" t="s">
        <v>107</v>
      </c>
      <c r="O86" s="131"/>
      <c r="P86" s="131"/>
      <c r="Q86" s="131"/>
      <c r="R86" s="39"/>
      <c r="T86" s="149"/>
      <c r="U86" s="149"/>
    </row>
    <row r="87" s="1" customFormat="1" ht="10.32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  <c r="T87" s="149"/>
      <c r="U87" s="149"/>
    </row>
    <row r="88" s="1" customFormat="1" ht="29.28" customHeight="1">
      <c r="B88" s="37"/>
      <c r="C88" s="151" t="s">
        <v>108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104">
        <f>N109</f>
        <v>485000</v>
      </c>
      <c r="O88" s="152"/>
      <c r="P88" s="152"/>
      <c r="Q88" s="152"/>
      <c r="R88" s="39"/>
      <c r="T88" s="149"/>
      <c r="U88" s="149"/>
      <c r="AU88" s="19" t="s">
        <v>109</v>
      </c>
    </row>
    <row r="89" s="1" customFormat="1" ht="21.84" customHeight="1"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9"/>
      <c r="T89" s="149"/>
      <c r="U89" s="149"/>
    </row>
    <row r="90" s="1" customFormat="1" ht="29.28" customHeight="1">
      <c r="B90" s="37"/>
      <c r="C90" s="151" t="s">
        <v>110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152">
        <v>0</v>
      </c>
      <c r="O90" s="153"/>
      <c r="P90" s="153"/>
      <c r="Q90" s="153"/>
      <c r="R90" s="39"/>
      <c r="T90" s="154"/>
      <c r="U90" s="155" t="s">
        <v>37</v>
      </c>
    </row>
    <row r="91" s="1" customFormat="1" ht="1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9"/>
      <c r="T91" s="149"/>
      <c r="U91" s="149"/>
    </row>
    <row r="92" s="1" customFormat="1" ht="29.28" customHeight="1">
      <c r="B92" s="37"/>
      <c r="C92" s="130" t="s">
        <v>92</v>
      </c>
      <c r="D92" s="131"/>
      <c r="E92" s="131"/>
      <c r="F92" s="131"/>
      <c r="G92" s="131"/>
      <c r="H92" s="131"/>
      <c r="I92" s="131"/>
      <c r="J92" s="131"/>
      <c r="K92" s="131"/>
      <c r="L92" s="132">
        <f>ROUND(SUM(N88+N90),2)</f>
        <v>485000</v>
      </c>
      <c r="M92" s="132"/>
      <c r="N92" s="132"/>
      <c r="O92" s="132"/>
      <c r="P92" s="132"/>
      <c r="Q92" s="132"/>
      <c r="R92" s="39"/>
      <c r="T92" s="149"/>
      <c r="U92" s="149"/>
    </row>
    <row r="93" s="1" customFormat="1" ht="6.96" customHeight="1">
      <c r="B93" s="66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8"/>
      <c r="T93" s="149"/>
      <c r="U93" s="149"/>
    </row>
    <row r="97" s="1" customFormat="1" ht="6.96" customHeight="1">
      <c r="B97" s="69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1"/>
    </row>
    <row r="98" s="1" customFormat="1" ht="36.96" customHeight="1">
      <c r="B98" s="37"/>
      <c r="C98" s="24" t="s">
        <v>111</v>
      </c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9"/>
    </row>
    <row r="99" s="1" customFormat="1" ht="6.96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9"/>
    </row>
    <row r="100" s="1" customFormat="1" ht="30" customHeight="1">
      <c r="B100" s="37"/>
      <c r="C100" s="32" t="s">
        <v>17</v>
      </c>
      <c r="D100" s="38"/>
      <c r="E100" s="38"/>
      <c r="F100" s="135" t="str">
        <f>F6</f>
        <v>Oprava napájecích systémů SSZT Jihlava 2018</v>
      </c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8"/>
      <c r="R100" s="39"/>
    </row>
    <row r="101" s="1" customFormat="1" ht="36.96" customHeight="1">
      <c r="B101" s="37"/>
      <c r="C101" s="76" t="s">
        <v>100</v>
      </c>
      <c r="D101" s="38"/>
      <c r="E101" s="38"/>
      <c r="F101" s="78" t="str">
        <f>F7</f>
        <v>PS 01 - Baterie</v>
      </c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9"/>
    </row>
    <row r="102" s="1" customFormat="1" ht="6.96" customHeight="1"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9"/>
    </row>
    <row r="103" s="1" customFormat="1" ht="18" customHeight="1">
      <c r="B103" s="37"/>
      <c r="C103" s="32" t="s">
        <v>22</v>
      </c>
      <c r="D103" s="38"/>
      <c r="E103" s="38"/>
      <c r="F103" s="29" t="str">
        <f>F9</f>
        <v xml:space="preserve"> </v>
      </c>
      <c r="G103" s="38"/>
      <c r="H103" s="38"/>
      <c r="I103" s="38"/>
      <c r="J103" s="38"/>
      <c r="K103" s="32" t="s">
        <v>24</v>
      </c>
      <c r="L103" s="38"/>
      <c r="M103" s="81" t="str">
        <f>IF(O9="","",O9)</f>
        <v>29. 10. 2018</v>
      </c>
      <c r="N103" s="81"/>
      <c r="O103" s="81"/>
      <c r="P103" s="81"/>
      <c r="Q103" s="38"/>
      <c r="R103" s="39"/>
    </row>
    <row r="104" s="1" customFormat="1" ht="6.96" customHeigh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9"/>
    </row>
    <row r="105" s="1" customFormat="1">
      <c r="B105" s="37"/>
      <c r="C105" s="32" t="s">
        <v>26</v>
      </c>
      <c r="D105" s="38"/>
      <c r="E105" s="38"/>
      <c r="F105" s="29" t="str">
        <f>E12</f>
        <v xml:space="preserve"> </v>
      </c>
      <c r="G105" s="38"/>
      <c r="H105" s="38"/>
      <c r="I105" s="38"/>
      <c r="J105" s="38"/>
      <c r="K105" s="32" t="s">
        <v>30</v>
      </c>
      <c r="L105" s="38"/>
      <c r="M105" s="29" t="str">
        <f>E18</f>
        <v xml:space="preserve"> </v>
      </c>
      <c r="N105" s="29"/>
      <c r="O105" s="29"/>
      <c r="P105" s="29"/>
      <c r="Q105" s="29"/>
      <c r="R105" s="39"/>
    </row>
    <row r="106" s="1" customFormat="1" ht="14.4" customHeight="1">
      <c r="B106" s="37"/>
      <c r="C106" s="32" t="s">
        <v>29</v>
      </c>
      <c r="D106" s="38"/>
      <c r="E106" s="38"/>
      <c r="F106" s="29" t="str">
        <f>IF(E15="","",E15)</f>
        <v xml:space="preserve"> </v>
      </c>
      <c r="G106" s="38"/>
      <c r="H106" s="38"/>
      <c r="I106" s="38"/>
      <c r="J106" s="38"/>
      <c r="K106" s="32" t="s">
        <v>32</v>
      </c>
      <c r="L106" s="38"/>
      <c r="M106" s="29" t="str">
        <f>E21</f>
        <v>Bc. Komzák Roman</v>
      </c>
      <c r="N106" s="29"/>
      <c r="O106" s="29"/>
      <c r="P106" s="29"/>
      <c r="Q106" s="29"/>
      <c r="R106" s="39"/>
    </row>
    <row r="107" s="1" customFormat="1" ht="10.32" customHeight="1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9"/>
    </row>
    <row r="108" s="6" customFormat="1" ht="29.28" customHeight="1">
      <c r="B108" s="156"/>
      <c r="C108" s="157" t="s">
        <v>112</v>
      </c>
      <c r="D108" s="158" t="s">
        <v>113</v>
      </c>
      <c r="E108" s="158" t="s">
        <v>55</v>
      </c>
      <c r="F108" s="158" t="s">
        <v>114</v>
      </c>
      <c r="G108" s="158"/>
      <c r="H108" s="158"/>
      <c r="I108" s="158"/>
      <c r="J108" s="158" t="s">
        <v>115</v>
      </c>
      <c r="K108" s="158" t="s">
        <v>116</v>
      </c>
      <c r="L108" s="158" t="s">
        <v>117</v>
      </c>
      <c r="M108" s="158"/>
      <c r="N108" s="158" t="s">
        <v>107</v>
      </c>
      <c r="O108" s="158"/>
      <c r="P108" s="158"/>
      <c r="Q108" s="159"/>
      <c r="R108" s="160"/>
      <c r="T108" s="97" t="s">
        <v>118</v>
      </c>
      <c r="U108" s="98" t="s">
        <v>37</v>
      </c>
      <c r="V108" s="98" t="s">
        <v>119</v>
      </c>
      <c r="W108" s="98" t="s">
        <v>120</v>
      </c>
      <c r="X108" s="98" t="s">
        <v>121</v>
      </c>
      <c r="Y108" s="98" t="s">
        <v>122</v>
      </c>
      <c r="Z108" s="98" t="s">
        <v>123</v>
      </c>
      <c r="AA108" s="99" t="s">
        <v>124</v>
      </c>
    </row>
    <row r="109" s="1" customFormat="1" ht="29.28" customHeight="1">
      <c r="B109" s="37"/>
      <c r="C109" s="101" t="s">
        <v>103</v>
      </c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161">
        <f>BK109</f>
        <v>485000</v>
      </c>
      <c r="O109" s="162"/>
      <c r="P109" s="162"/>
      <c r="Q109" s="162"/>
      <c r="R109" s="39"/>
      <c r="T109" s="100"/>
      <c r="U109" s="58"/>
      <c r="V109" s="58"/>
      <c r="W109" s="163">
        <f>SUM(W110:W114)</f>
        <v>0</v>
      </c>
      <c r="X109" s="58"/>
      <c r="Y109" s="163">
        <f>SUM(Y110:Y114)</f>
        <v>0</v>
      </c>
      <c r="Z109" s="58"/>
      <c r="AA109" s="164">
        <f>SUM(AA110:AA114)</f>
        <v>0</v>
      </c>
      <c r="AT109" s="19" t="s">
        <v>72</v>
      </c>
      <c r="AU109" s="19" t="s">
        <v>109</v>
      </c>
      <c r="BK109" s="165">
        <f>SUM(BK110:BK114)</f>
        <v>485000</v>
      </c>
    </row>
    <row r="110" s="1" customFormat="1" ht="63.75" customHeight="1">
      <c r="B110" s="37"/>
      <c r="C110" s="166" t="s">
        <v>81</v>
      </c>
      <c r="D110" s="166" t="s">
        <v>125</v>
      </c>
      <c r="E110" s="167" t="s">
        <v>126</v>
      </c>
      <c r="F110" s="168" t="s">
        <v>127</v>
      </c>
      <c r="G110" s="168"/>
      <c r="H110" s="168"/>
      <c r="I110" s="168"/>
      <c r="J110" s="169" t="s">
        <v>128</v>
      </c>
      <c r="K110" s="170">
        <v>50</v>
      </c>
      <c r="L110" s="171">
        <v>621</v>
      </c>
      <c r="M110" s="171"/>
      <c r="N110" s="171">
        <f>ROUND(L110*K110,2)</f>
        <v>31050</v>
      </c>
      <c r="O110" s="172"/>
      <c r="P110" s="172"/>
      <c r="Q110" s="172"/>
      <c r="R110" s="39"/>
      <c r="T110" s="173" t="s">
        <v>20</v>
      </c>
      <c r="U110" s="47" t="s">
        <v>38</v>
      </c>
      <c r="V110" s="174">
        <v>0</v>
      </c>
      <c r="W110" s="174">
        <f>V110*K110</f>
        <v>0</v>
      </c>
      <c r="X110" s="174">
        <v>0</v>
      </c>
      <c r="Y110" s="174">
        <f>X110*K110</f>
        <v>0</v>
      </c>
      <c r="Z110" s="174">
        <v>0</v>
      </c>
      <c r="AA110" s="175">
        <f>Z110*K110</f>
        <v>0</v>
      </c>
      <c r="AR110" s="19" t="s">
        <v>129</v>
      </c>
      <c r="AT110" s="19" t="s">
        <v>125</v>
      </c>
      <c r="AU110" s="19" t="s">
        <v>73</v>
      </c>
      <c r="AY110" s="19" t="s">
        <v>130</v>
      </c>
      <c r="BE110" s="176">
        <f>IF(U110="základní",N110,0)</f>
        <v>31050</v>
      </c>
      <c r="BF110" s="176">
        <f>IF(U110="snížená",N110,0)</f>
        <v>0</v>
      </c>
      <c r="BG110" s="176">
        <f>IF(U110="zákl. přenesená",N110,0)</f>
        <v>0</v>
      </c>
      <c r="BH110" s="176">
        <f>IF(U110="sníž. přenesená",N110,0)</f>
        <v>0</v>
      </c>
      <c r="BI110" s="176">
        <f>IF(U110="nulová",N110,0)</f>
        <v>0</v>
      </c>
      <c r="BJ110" s="19" t="s">
        <v>81</v>
      </c>
      <c r="BK110" s="176">
        <f>ROUND(L110*K110,2)</f>
        <v>31050</v>
      </c>
      <c r="BL110" s="19" t="s">
        <v>131</v>
      </c>
      <c r="BM110" s="19" t="s">
        <v>132</v>
      </c>
    </row>
    <row r="111" s="1" customFormat="1" ht="63.75" customHeight="1">
      <c r="B111" s="37"/>
      <c r="C111" s="166" t="s">
        <v>133</v>
      </c>
      <c r="D111" s="166" t="s">
        <v>125</v>
      </c>
      <c r="E111" s="167" t="s">
        <v>134</v>
      </c>
      <c r="F111" s="168" t="s">
        <v>135</v>
      </c>
      <c r="G111" s="168"/>
      <c r="H111" s="168"/>
      <c r="I111" s="168"/>
      <c r="J111" s="169" t="s">
        <v>128</v>
      </c>
      <c r="K111" s="170">
        <v>10</v>
      </c>
      <c r="L111" s="171">
        <v>3410</v>
      </c>
      <c r="M111" s="171"/>
      <c r="N111" s="171">
        <f>ROUND(L111*K111,2)</f>
        <v>34100</v>
      </c>
      <c r="O111" s="172"/>
      <c r="P111" s="172"/>
      <c r="Q111" s="172"/>
      <c r="R111" s="39"/>
      <c r="T111" s="173" t="s">
        <v>20</v>
      </c>
      <c r="U111" s="47" t="s">
        <v>38</v>
      </c>
      <c r="V111" s="174">
        <v>0</v>
      </c>
      <c r="W111" s="174">
        <f>V111*K111</f>
        <v>0</v>
      </c>
      <c r="X111" s="174">
        <v>0</v>
      </c>
      <c r="Y111" s="174">
        <f>X111*K111</f>
        <v>0</v>
      </c>
      <c r="Z111" s="174">
        <v>0</v>
      </c>
      <c r="AA111" s="175">
        <f>Z111*K111</f>
        <v>0</v>
      </c>
      <c r="AR111" s="19" t="s">
        <v>129</v>
      </c>
      <c r="AT111" s="19" t="s">
        <v>125</v>
      </c>
      <c r="AU111" s="19" t="s">
        <v>73</v>
      </c>
      <c r="AY111" s="19" t="s">
        <v>130</v>
      </c>
      <c r="BE111" s="176">
        <f>IF(U111="základní",N111,0)</f>
        <v>34100</v>
      </c>
      <c r="BF111" s="176">
        <f>IF(U111="snížená",N111,0)</f>
        <v>0</v>
      </c>
      <c r="BG111" s="176">
        <f>IF(U111="zákl. přenesená",N111,0)</f>
        <v>0</v>
      </c>
      <c r="BH111" s="176">
        <f>IF(U111="sníž. přenesená",N111,0)</f>
        <v>0</v>
      </c>
      <c r="BI111" s="176">
        <f>IF(U111="nulová",N111,0)</f>
        <v>0</v>
      </c>
      <c r="BJ111" s="19" t="s">
        <v>81</v>
      </c>
      <c r="BK111" s="176">
        <f>ROUND(L111*K111,2)</f>
        <v>34100</v>
      </c>
      <c r="BL111" s="19" t="s">
        <v>131</v>
      </c>
      <c r="BM111" s="19" t="s">
        <v>136</v>
      </c>
    </row>
    <row r="112" s="1" customFormat="1" ht="51" customHeight="1">
      <c r="B112" s="37"/>
      <c r="C112" s="166" t="s">
        <v>137</v>
      </c>
      <c r="D112" s="166" t="s">
        <v>125</v>
      </c>
      <c r="E112" s="167" t="s">
        <v>138</v>
      </c>
      <c r="F112" s="168" t="s">
        <v>139</v>
      </c>
      <c r="G112" s="168"/>
      <c r="H112" s="168"/>
      <c r="I112" s="168"/>
      <c r="J112" s="169" t="s">
        <v>128</v>
      </c>
      <c r="K112" s="170">
        <v>25</v>
      </c>
      <c r="L112" s="171">
        <v>7580</v>
      </c>
      <c r="M112" s="171"/>
      <c r="N112" s="171">
        <f>ROUND(L112*K112,2)</f>
        <v>189500</v>
      </c>
      <c r="O112" s="172"/>
      <c r="P112" s="172"/>
      <c r="Q112" s="172"/>
      <c r="R112" s="39"/>
      <c r="T112" s="173" t="s">
        <v>20</v>
      </c>
      <c r="U112" s="47" t="s">
        <v>38</v>
      </c>
      <c r="V112" s="174">
        <v>0</v>
      </c>
      <c r="W112" s="174">
        <f>V112*K112</f>
        <v>0</v>
      </c>
      <c r="X112" s="174">
        <v>0</v>
      </c>
      <c r="Y112" s="174">
        <f>X112*K112</f>
        <v>0</v>
      </c>
      <c r="Z112" s="174">
        <v>0</v>
      </c>
      <c r="AA112" s="175">
        <f>Z112*K112</f>
        <v>0</v>
      </c>
      <c r="AR112" s="19" t="s">
        <v>129</v>
      </c>
      <c r="AT112" s="19" t="s">
        <v>125</v>
      </c>
      <c r="AU112" s="19" t="s">
        <v>73</v>
      </c>
      <c r="AY112" s="19" t="s">
        <v>130</v>
      </c>
      <c r="BE112" s="176">
        <f>IF(U112="základní",N112,0)</f>
        <v>189500</v>
      </c>
      <c r="BF112" s="176">
        <f>IF(U112="snížená",N112,0)</f>
        <v>0</v>
      </c>
      <c r="BG112" s="176">
        <f>IF(U112="zákl. přenesená",N112,0)</f>
        <v>0</v>
      </c>
      <c r="BH112" s="176">
        <f>IF(U112="sníž. přenesená",N112,0)</f>
        <v>0</v>
      </c>
      <c r="BI112" s="176">
        <f>IF(U112="nulová",N112,0)</f>
        <v>0</v>
      </c>
      <c r="BJ112" s="19" t="s">
        <v>81</v>
      </c>
      <c r="BK112" s="176">
        <f>ROUND(L112*K112,2)</f>
        <v>189500</v>
      </c>
      <c r="BL112" s="19" t="s">
        <v>131</v>
      </c>
      <c r="BM112" s="19" t="s">
        <v>140</v>
      </c>
    </row>
    <row r="113" s="1" customFormat="1" ht="51" customHeight="1">
      <c r="B113" s="37"/>
      <c r="C113" s="166" t="s">
        <v>141</v>
      </c>
      <c r="D113" s="166" t="s">
        <v>125</v>
      </c>
      <c r="E113" s="167" t="s">
        <v>142</v>
      </c>
      <c r="F113" s="168" t="s">
        <v>143</v>
      </c>
      <c r="G113" s="168"/>
      <c r="H113" s="168"/>
      <c r="I113" s="168"/>
      <c r="J113" s="169" t="s">
        <v>128</v>
      </c>
      <c r="K113" s="170">
        <v>20</v>
      </c>
      <c r="L113" s="171">
        <v>10100</v>
      </c>
      <c r="M113" s="171"/>
      <c r="N113" s="171">
        <f>ROUND(L113*K113,2)</f>
        <v>202000</v>
      </c>
      <c r="O113" s="172"/>
      <c r="P113" s="172"/>
      <c r="Q113" s="172"/>
      <c r="R113" s="39"/>
      <c r="T113" s="173" t="s">
        <v>20</v>
      </c>
      <c r="U113" s="47" t="s">
        <v>38</v>
      </c>
      <c r="V113" s="174">
        <v>0</v>
      </c>
      <c r="W113" s="174">
        <f>V113*K113</f>
        <v>0</v>
      </c>
      <c r="X113" s="174">
        <v>0</v>
      </c>
      <c r="Y113" s="174">
        <f>X113*K113</f>
        <v>0</v>
      </c>
      <c r="Z113" s="174">
        <v>0</v>
      </c>
      <c r="AA113" s="175">
        <f>Z113*K113</f>
        <v>0</v>
      </c>
      <c r="AR113" s="19" t="s">
        <v>129</v>
      </c>
      <c r="AT113" s="19" t="s">
        <v>125</v>
      </c>
      <c r="AU113" s="19" t="s">
        <v>73</v>
      </c>
      <c r="AY113" s="19" t="s">
        <v>130</v>
      </c>
      <c r="BE113" s="176">
        <f>IF(U113="základní",N113,0)</f>
        <v>202000</v>
      </c>
      <c r="BF113" s="176">
        <f>IF(U113="snížená",N113,0)</f>
        <v>0</v>
      </c>
      <c r="BG113" s="176">
        <f>IF(U113="zákl. přenesená",N113,0)</f>
        <v>0</v>
      </c>
      <c r="BH113" s="176">
        <f>IF(U113="sníž. přenesená",N113,0)</f>
        <v>0</v>
      </c>
      <c r="BI113" s="176">
        <f>IF(U113="nulová",N113,0)</f>
        <v>0</v>
      </c>
      <c r="BJ113" s="19" t="s">
        <v>81</v>
      </c>
      <c r="BK113" s="176">
        <f>ROUND(L113*K113,2)</f>
        <v>202000</v>
      </c>
      <c r="BL113" s="19" t="s">
        <v>131</v>
      </c>
      <c r="BM113" s="19" t="s">
        <v>144</v>
      </c>
    </row>
    <row r="114" s="1" customFormat="1" ht="38.25" customHeight="1">
      <c r="B114" s="37"/>
      <c r="C114" s="166" t="s">
        <v>145</v>
      </c>
      <c r="D114" s="166" t="s">
        <v>125</v>
      </c>
      <c r="E114" s="167" t="s">
        <v>146</v>
      </c>
      <c r="F114" s="168" t="s">
        <v>147</v>
      </c>
      <c r="G114" s="168"/>
      <c r="H114" s="168"/>
      <c r="I114" s="168"/>
      <c r="J114" s="169" t="s">
        <v>128</v>
      </c>
      <c r="K114" s="170">
        <v>45</v>
      </c>
      <c r="L114" s="171">
        <v>630</v>
      </c>
      <c r="M114" s="171"/>
      <c r="N114" s="171">
        <f>ROUND(L114*K114,2)</f>
        <v>28350</v>
      </c>
      <c r="O114" s="172"/>
      <c r="P114" s="172"/>
      <c r="Q114" s="172"/>
      <c r="R114" s="39"/>
      <c r="T114" s="173" t="s">
        <v>20</v>
      </c>
      <c r="U114" s="177" t="s">
        <v>38</v>
      </c>
      <c r="V114" s="178">
        <v>0</v>
      </c>
      <c r="W114" s="178">
        <f>V114*K114</f>
        <v>0</v>
      </c>
      <c r="X114" s="178">
        <v>0</v>
      </c>
      <c r="Y114" s="178">
        <f>X114*K114</f>
        <v>0</v>
      </c>
      <c r="Z114" s="178">
        <v>0</v>
      </c>
      <c r="AA114" s="179">
        <f>Z114*K114</f>
        <v>0</v>
      </c>
      <c r="AR114" s="19" t="s">
        <v>129</v>
      </c>
      <c r="AT114" s="19" t="s">
        <v>125</v>
      </c>
      <c r="AU114" s="19" t="s">
        <v>73</v>
      </c>
      <c r="AY114" s="19" t="s">
        <v>130</v>
      </c>
      <c r="BE114" s="176">
        <f>IF(U114="základní",N114,0)</f>
        <v>28350</v>
      </c>
      <c r="BF114" s="176">
        <f>IF(U114="snížená",N114,0)</f>
        <v>0</v>
      </c>
      <c r="BG114" s="176">
        <f>IF(U114="zákl. přenesená",N114,0)</f>
        <v>0</v>
      </c>
      <c r="BH114" s="176">
        <f>IF(U114="sníž. přenesená",N114,0)</f>
        <v>0</v>
      </c>
      <c r="BI114" s="176">
        <f>IF(U114="nulová",N114,0)</f>
        <v>0</v>
      </c>
      <c r="BJ114" s="19" t="s">
        <v>81</v>
      </c>
      <c r="BK114" s="176">
        <f>ROUND(L114*K114,2)</f>
        <v>28350</v>
      </c>
      <c r="BL114" s="19" t="s">
        <v>131</v>
      </c>
      <c r="BM114" s="19" t="s">
        <v>148</v>
      </c>
    </row>
    <row r="115" s="1" customFormat="1" ht="6.96" customHeight="1"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8"/>
    </row>
  </sheetData>
  <sheetProtection sheet="1" formatColumns="0" formatRows="0" objects="1" scenarios="1" spinCount="10" saltValue="tjwreNFcrTiCInR/a8kpdnL8mu2z7bTlQXZW/nbw/mMD3gfb7nlRrLufF72uoyWgnawexGBTNBnCKed7wqQX1w==" hashValue="Jwes0RG4zGoRDy1az8yY1ZtIPu5A754Vc5sm0xqiXoDRWmMuxEUu7bryOxAQhnc7vj+TzdDU6bAKN/CzKSaQqQ==" algorithmName="SHA-512" password="CC35"/>
  <mergeCells count="66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90:Q90"/>
    <mergeCell ref="L92:Q92"/>
    <mergeCell ref="C98:Q98"/>
    <mergeCell ref="F100:P100"/>
    <mergeCell ref="F101:P101"/>
    <mergeCell ref="M103:P103"/>
    <mergeCell ref="M105:Q105"/>
    <mergeCell ref="M106:Q106"/>
    <mergeCell ref="F108:I108"/>
    <mergeCell ref="L108:M108"/>
    <mergeCell ref="N108:Q108"/>
    <mergeCell ref="F110:I110"/>
    <mergeCell ref="L110:M110"/>
    <mergeCell ref="N110:Q110"/>
    <mergeCell ref="F111:I111"/>
    <mergeCell ref="L111:M111"/>
    <mergeCell ref="N111:Q111"/>
    <mergeCell ref="F112:I112"/>
    <mergeCell ref="L112:M112"/>
    <mergeCell ref="N112:Q112"/>
    <mergeCell ref="F113:I113"/>
    <mergeCell ref="L113:M113"/>
    <mergeCell ref="N113:Q113"/>
    <mergeCell ref="F114:I114"/>
    <mergeCell ref="L114:M114"/>
    <mergeCell ref="N114:Q114"/>
    <mergeCell ref="N109:Q109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08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33"/>
      <c r="B1" s="10"/>
      <c r="C1" s="10"/>
      <c r="D1" s="11" t="s">
        <v>1</v>
      </c>
      <c r="E1" s="10"/>
      <c r="F1" s="12" t="s">
        <v>93</v>
      </c>
      <c r="G1" s="12"/>
      <c r="H1" s="134" t="s">
        <v>94</v>
      </c>
      <c r="I1" s="134"/>
      <c r="J1" s="134"/>
      <c r="K1" s="134"/>
      <c r="L1" s="12" t="s">
        <v>95</v>
      </c>
      <c r="M1" s="10"/>
      <c r="N1" s="10"/>
      <c r="O1" s="11" t="s">
        <v>96</v>
      </c>
      <c r="P1" s="10"/>
      <c r="Q1" s="10"/>
      <c r="R1" s="10"/>
      <c r="S1" s="12" t="s">
        <v>97</v>
      </c>
      <c r="T1" s="12"/>
      <c r="U1" s="133"/>
      <c r="V1" s="13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ht="36.96" customHeight="1">
      <c r="C2" s="16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S2" s="18" t="s">
        <v>8</v>
      </c>
      <c r="AT2" s="19" t="s">
        <v>85</v>
      </c>
    </row>
    <row r="3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98</v>
      </c>
    </row>
    <row r="4" ht="36.96" customHeight="1">
      <c r="B4" s="23"/>
      <c r="C4" s="24" t="s">
        <v>99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6"/>
      <c r="T4" s="17" t="s">
        <v>13</v>
      </c>
      <c r="AT4" s="19" t="s">
        <v>6</v>
      </c>
    </row>
    <row r="5" ht="6.96" customHeight="1">
      <c r="B5" s="23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ht="25.44" customHeight="1">
      <c r="B6" s="23"/>
      <c r="C6" s="27"/>
      <c r="D6" s="32" t="s">
        <v>17</v>
      </c>
      <c r="E6" s="27"/>
      <c r="F6" s="135" t="str">
        <f>'Rekapitulace stavby'!K6</f>
        <v>Oprava napájecích systémů SSZT Jihlava 2018</v>
      </c>
      <c r="G6" s="32"/>
      <c r="H6" s="32"/>
      <c r="I6" s="32"/>
      <c r="J6" s="32"/>
      <c r="K6" s="32"/>
      <c r="L6" s="32"/>
      <c r="M6" s="32"/>
      <c r="N6" s="32"/>
      <c r="O6" s="32"/>
      <c r="P6" s="32"/>
      <c r="Q6" s="27"/>
      <c r="R6" s="26"/>
    </row>
    <row r="7" s="1" customFormat="1" ht="32.88" customHeight="1">
      <c r="B7" s="37"/>
      <c r="C7" s="38"/>
      <c r="D7" s="30" t="s">
        <v>100</v>
      </c>
      <c r="E7" s="38"/>
      <c r="F7" s="31" t="s">
        <v>149</v>
      </c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9"/>
    </row>
    <row r="8" s="1" customFormat="1" ht="14.4" customHeight="1">
      <c r="B8" s="37"/>
      <c r="C8" s="38"/>
      <c r="D8" s="32" t="s">
        <v>19</v>
      </c>
      <c r="E8" s="38"/>
      <c r="F8" s="29" t="s">
        <v>20</v>
      </c>
      <c r="G8" s="38"/>
      <c r="H8" s="38"/>
      <c r="I8" s="38"/>
      <c r="J8" s="38"/>
      <c r="K8" s="38"/>
      <c r="L8" s="38"/>
      <c r="M8" s="32" t="s">
        <v>21</v>
      </c>
      <c r="N8" s="38"/>
      <c r="O8" s="29" t="s">
        <v>20</v>
      </c>
      <c r="P8" s="38"/>
      <c r="Q8" s="38"/>
      <c r="R8" s="39"/>
    </row>
    <row r="9" s="1" customFormat="1" ht="14.4" customHeight="1">
      <c r="B9" s="37"/>
      <c r="C9" s="38"/>
      <c r="D9" s="32" t="s">
        <v>22</v>
      </c>
      <c r="E9" s="38"/>
      <c r="F9" s="29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81" t="str">
        <f>'Rekapitulace stavby'!AN8</f>
        <v>29. 10. 2018</v>
      </c>
      <c r="P9" s="81"/>
      <c r="Q9" s="38"/>
      <c r="R9" s="39"/>
    </row>
    <row r="10" s="1" customFormat="1" ht="10.8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="1" customFormat="1" ht="14.4" customHeight="1">
      <c r="B11" s="37"/>
      <c r="C11" s="38"/>
      <c r="D11" s="32" t="s">
        <v>26</v>
      </c>
      <c r="E11" s="38"/>
      <c r="F11" s="38"/>
      <c r="G11" s="38"/>
      <c r="H11" s="38"/>
      <c r="I11" s="38"/>
      <c r="J11" s="38"/>
      <c r="K11" s="38"/>
      <c r="L11" s="38"/>
      <c r="M11" s="32" t="s">
        <v>27</v>
      </c>
      <c r="N11" s="38"/>
      <c r="O11" s="29" t="str">
        <f>IF('Rekapitulace stavby'!AN10="","",'Rekapitulace stavby'!AN10)</f>
        <v/>
      </c>
      <c r="P11" s="29"/>
      <c r="Q11" s="38"/>
      <c r="R11" s="39"/>
    </row>
    <row r="12" s="1" customFormat="1" ht="18" customHeight="1">
      <c r="B12" s="37"/>
      <c r="C12" s="38"/>
      <c r="D12" s="38"/>
      <c r="E12" s="29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28</v>
      </c>
      <c r="N12" s="38"/>
      <c r="O12" s="29" t="str">
        <f>IF('Rekapitulace stavby'!AN11="","",'Rekapitulace stavby'!AN11)</f>
        <v/>
      </c>
      <c r="P12" s="29"/>
      <c r="Q12" s="38"/>
      <c r="R12" s="39"/>
    </row>
    <row r="13" s="1" customFormat="1" ht="6.96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="1" customFormat="1" ht="14.4" customHeight="1">
      <c r="B14" s="37"/>
      <c r="C14" s="38"/>
      <c r="D14" s="32" t="s">
        <v>29</v>
      </c>
      <c r="E14" s="38"/>
      <c r="F14" s="38"/>
      <c r="G14" s="38"/>
      <c r="H14" s="38"/>
      <c r="I14" s="38"/>
      <c r="J14" s="38"/>
      <c r="K14" s="38"/>
      <c r="L14" s="38"/>
      <c r="M14" s="32" t="s">
        <v>27</v>
      </c>
      <c r="N14" s="38"/>
      <c r="O14" s="29" t="str">
        <f>IF('Rekapitulace stavby'!AN13="","",'Rekapitulace stavby'!AN13)</f>
        <v/>
      </c>
      <c r="P14" s="29"/>
      <c r="Q14" s="38"/>
      <c r="R14" s="39"/>
    </row>
    <row r="15" s="1" customFormat="1" ht="18" customHeight="1">
      <c r="B15" s="37"/>
      <c r="C15" s="38"/>
      <c r="D15" s="38"/>
      <c r="E15" s="29" t="str">
        <f>IF('Rekapitulace stavby'!E14="","",'Rekapitulace stavby'!E14)</f>
        <v xml:space="preserve"> </v>
      </c>
      <c r="F15" s="38"/>
      <c r="G15" s="38"/>
      <c r="H15" s="38"/>
      <c r="I15" s="38"/>
      <c r="J15" s="38"/>
      <c r="K15" s="38"/>
      <c r="L15" s="38"/>
      <c r="M15" s="32" t="s">
        <v>28</v>
      </c>
      <c r="N15" s="38"/>
      <c r="O15" s="29" t="str">
        <f>IF('Rekapitulace stavby'!AN14="","",'Rekapitulace stavby'!AN14)</f>
        <v/>
      </c>
      <c r="P15" s="29"/>
      <c r="Q15" s="38"/>
      <c r="R15" s="39"/>
    </row>
    <row r="16" s="1" customFormat="1" ht="6.96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="1" customFormat="1" ht="14.4" customHeight="1">
      <c r="B17" s="37"/>
      <c r="C17" s="38"/>
      <c r="D17" s="32" t="s">
        <v>30</v>
      </c>
      <c r="E17" s="38"/>
      <c r="F17" s="38"/>
      <c r="G17" s="38"/>
      <c r="H17" s="38"/>
      <c r="I17" s="38"/>
      <c r="J17" s="38"/>
      <c r="K17" s="38"/>
      <c r="L17" s="38"/>
      <c r="M17" s="32" t="s">
        <v>27</v>
      </c>
      <c r="N17" s="38"/>
      <c r="O17" s="29" t="str">
        <f>IF('Rekapitulace stavby'!AN16="","",'Rekapitulace stavby'!AN16)</f>
        <v/>
      </c>
      <c r="P17" s="29"/>
      <c r="Q17" s="38"/>
      <c r="R17" s="39"/>
    </row>
    <row r="18" s="1" customFormat="1" ht="18" customHeight="1">
      <c r="B18" s="37"/>
      <c r="C18" s="38"/>
      <c r="D18" s="38"/>
      <c r="E18" s="29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28</v>
      </c>
      <c r="N18" s="38"/>
      <c r="O18" s="29" t="str">
        <f>IF('Rekapitulace stavby'!AN17="","",'Rekapitulace stavby'!AN17)</f>
        <v/>
      </c>
      <c r="P18" s="29"/>
      <c r="Q18" s="38"/>
      <c r="R18" s="39"/>
    </row>
    <row r="19" s="1" customFormat="1" ht="6.96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="1" customFormat="1" ht="14.4" customHeight="1">
      <c r="B20" s="37"/>
      <c r="C20" s="38"/>
      <c r="D20" s="32" t="s">
        <v>32</v>
      </c>
      <c r="E20" s="38"/>
      <c r="F20" s="38"/>
      <c r="G20" s="38"/>
      <c r="H20" s="38"/>
      <c r="I20" s="38"/>
      <c r="J20" s="38"/>
      <c r="K20" s="38"/>
      <c r="L20" s="38"/>
      <c r="M20" s="32" t="s">
        <v>27</v>
      </c>
      <c r="N20" s="38"/>
      <c r="O20" s="29" t="s">
        <v>20</v>
      </c>
      <c r="P20" s="29"/>
      <c r="Q20" s="38"/>
      <c r="R20" s="39"/>
    </row>
    <row r="21" s="1" customFormat="1" ht="18" customHeight="1">
      <c r="B21" s="37"/>
      <c r="C21" s="38"/>
      <c r="D21" s="38"/>
      <c r="E21" s="29" t="s">
        <v>102</v>
      </c>
      <c r="F21" s="38"/>
      <c r="G21" s="38"/>
      <c r="H21" s="38"/>
      <c r="I21" s="38"/>
      <c r="J21" s="38"/>
      <c r="K21" s="38"/>
      <c r="L21" s="38"/>
      <c r="M21" s="32" t="s">
        <v>28</v>
      </c>
      <c r="N21" s="38"/>
      <c r="O21" s="29" t="s">
        <v>20</v>
      </c>
      <c r="P21" s="29"/>
      <c r="Q21" s="38"/>
      <c r="R21" s="39"/>
    </row>
    <row r="22" s="1" customFormat="1" ht="6.96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="1" customFormat="1" ht="14.4" customHeight="1">
      <c r="B23" s="37"/>
      <c r="C23" s="38"/>
      <c r="D23" s="32" t="s">
        <v>33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="1" customFormat="1" ht="16.5" customHeight="1">
      <c r="B24" s="37"/>
      <c r="C24" s="38"/>
      <c r="D24" s="38"/>
      <c r="E24" s="33" t="s">
        <v>20</v>
      </c>
      <c r="F24" s="33"/>
      <c r="G24" s="33"/>
      <c r="H24" s="33"/>
      <c r="I24" s="33"/>
      <c r="J24" s="33"/>
      <c r="K24" s="33"/>
      <c r="L24" s="33"/>
      <c r="M24" s="38"/>
      <c r="N24" s="38"/>
      <c r="O24" s="38"/>
      <c r="P24" s="38"/>
      <c r="Q24" s="38"/>
      <c r="R24" s="39"/>
    </row>
    <row r="25" s="1" customFormat="1" ht="6.96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="1" customFormat="1" ht="6.96" customHeight="1">
      <c r="B26" s="37"/>
      <c r="C26" s="3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38"/>
      <c r="R26" s="39"/>
    </row>
    <row r="27" s="1" customFormat="1" ht="14.4" customHeight="1">
      <c r="B27" s="37"/>
      <c r="C27" s="38"/>
      <c r="D27" s="136" t="s">
        <v>103</v>
      </c>
      <c r="E27" s="38"/>
      <c r="F27" s="38"/>
      <c r="G27" s="38"/>
      <c r="H27" s="38"/>
      <c r="I27" s="38"/>
      <c r="J27" s="38"/>
      <c r="K27" s="38"/>
      <c r="L27" s="38"/>
      <c r="M27" s="36">
        <f>N88</f>
        <v>29224.940000000002</v>
      </c>
      <c r="N27" s="36"/>
      <c r="O27" s="36"/>
      <c r="P27" s="36"/>
      <c r="Q27" s="38"/>
      <c r="R27" s="39"/>
    </row>
    <row r="28" s="1" customFormat="1" ht="14.4" customHeight="1">
      <c r="B28" s="37"/>
      <c r="C28" s="38"/>
      <c r="D28" s="35" t="s">
        <v>104</v>
      </c>
      <c r="E28" s="38"/>
      <c r="F28" s="38"/>
      <c r="G28" s="38"/>
      <c r="H28" s="38"/>
      <c r="I28" s="38"/>
      <c r="J28" s="38"/>
      <c r="K28" s="38"/>
      <c r="L28" s="38"/>
      <c r="M28" s="36">
        <f>N91</f>
        <v>0</v>
      </c>
      <c r="N28" s="36"/>
      <c r="O28" s="36"/>
      <c r="P28" s="36"/>
      <c r="Q28" s="38"/>
      <c r="R28" s="39"/>
    </row>
    <row r="29" s="1" customFormat="1" ht="6.96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="1" customFormat="1" ht="25.44" customHeight="1">
      <c r="B30" s="37"/>
      <c r="C30" s="38"/>
      <c r="D30" s="137" t="s">
        <v>36</v>
      </c>
      <c r="E30" s="38"/>
      <c r="F30" s="38"/>
      <c r="G30" s="38"/>
      <c r="H30" s="38"/>
      <c r="I30" s="38"/>
      <c r="J30" s="38"/>
      <c r="K30" s="38"/>
      <c r="L30" s="38"/>
      <c r="M30" s="138">
        <f>ROUND(M27+M28,2)</f>
        <v>29224.939999999999</v>
      </c>
      <c r="N30" s="38"/>
      <c r="O30" s="38"/>
      <c r="P30" s="38"/>
      <c r="Q30" s="38"/>
      <c r="R30" s="39"/>
    </row>
    <row r="31" s="1" customFormat="1" ht="6.96" customHeight="1">
      <c r="B31" s="37"/>
      <c r="C31" s="3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38"/>
      <c r="R31" s="39"/>
    </row>
    <row r="32" s="1" customFormat="1" ht="14.4" customHeight="1">
      <c r="B32" s="37"/>
      <c r="C32" s="38"/>
      <c r="D32" s="45" t="s">
        <v>37</v>
      </c>
      <c r="E32" s="45" t="s">
        <v>38</v>
      </c>
      <c r="F32" s="46">
        <v>0.20999999999999999</v>
      </c>
      <c r="G32" s="139" t="s">
        <v>39</v>
      </c>
      <c r="H32" s="140">
        <f>ROUND((SUM(BE91:BE92)+SUM(BE110:BE117)), 2)</f>
        <v>29224.939999999999</v>
      </c>
      <c r="I32" s="38"/>
      <c r="J32" s="38"/>
      <c r="K32" s="38"/>
      <c r="L32" s="38"/>
      <c r="M32" s="140">
        <f>ROUND(ROUND((SUM(BE91:BE92)+SUM(BE110:BE117)), 2)*F32, 2)</f>
        <v>6137.2399999999998</v>
      </c>
      <c r="N32" s="38"/>
      <c r="O32" s="38"/>
      <c r="P32" s="38"/>
      <c r="Q32" s="38"/>
      <c r="R32" s="39"/>
    </row>
    <row r="33" s="1" customFormat="1" ht="14.4" customHeight="1">
      <c r="B33" s="37"/>
      <c r="C33" s="38"/>
      <c r="D33" s="38"/>
      <c r="E33" s="45" t="s">
        <v>40</v>
      </c>
      <c r="F33" s="46">
        <v>0.14999999999999999</v>
      </c>
      <c r="G33" s="139" t="s">
        <v>39</v>
      </c>
      <c r="H33" s="140">
        <f>ROUND((SUM(BF91:BF92)+SUM(BF110:BF117)), 2)</f>
        <v>0</v>
      </c>
      <c r="I33" s="38"/>
      <c r="J33" s="38"/>
      <c r="K33" s="38"/>
      <c r="L33" s="38"/>
      <c r="M33" s="140">
        <f>ROUND(ROUND((SUM(BF91:BF92)+SUM(BF110:BF117)), 2)*F33, 2)</f>
        <v>0</v>
      </c>
      <c r="N33" s="38"/>
      <c r="O33" s="38"/>
      <c r="P33" s="38"/>
      <c r="Q33" s="38"/>
      <c r="R33" s="39"/>
    </row>
    <row r="34" hidden="1" s="1" customFormat="1" ht="14.4" customHeight="1">
      <c r="B34" s="37"/>
      <c r="C34" s="38"/>
      <c r="D34" s="38"/>
      <c r="E34" s="45" t="s">
        <v>41</v>
      </c>
      <c r="F34" s="46">
        <v>0.20999999999999999</v>
      </c>
      <c r="G34" s="139" t="s">
        <v>39</v>
      </c>
      <c r="H34" s="140">
        <f>ROUND((SUM(BG91:BG92)+SUM(BG110:BG117)), 2)</f>
        <v>0</v>
      </c>
      <c r="I34" s="38"/>
      <c r="J34" s="38"/>
      <c r="K34" s="38"/>
      <c r="L34" s="38"/>
      <c r="M34" s="140">
        <v>0</v>
      </c>
      <c r="N34" s="38"/>
      <c r="O34" s="38"/>
      <c r="P34" s="38"/>
      <c r="Q34" s="38"/>
      <c r="R34" s="39"/>
    </row>
    <row r="35" hidden="1" s="1" customFormat="1" ht="14.4" customHeight="1">
      <c r="B35" s="37"/>
      <c r="C35" s="38"/>
      <c r="D35" s="38"/>
      <c r="E35" s="45" t="s">
        <v>42</v>
      </c>
      <c r="F35" s="46">
        <v>0.14999999999999999</v>
      </c>
      <c r="G35" s="139" t="s">
        <v>39</v>
      </c>
      <c r="H35" s="140">
        <f>ROUND((SUM(BH91:BH92)+SUM(BH110:BH117)), 2)</f>
        <v>0</v>
      </c>
      <c r="I35" s="38"/>
      <c r="J35" s="38"/>
      <c r="K35" s="38"/>
      <c r="L35" s="38"/>
      <c r="M35" s="140">
        <v>0</v>
      </c>
      <c r="N35" s="38"/>
      <c r="O35" s="38"/>
      <c r="P35" s="38"/>
      <c r="Q35" s="38"/>
      <c r="R35" s="39"/>
    </row>
    <row r="36" hidden="1" s="1" customFormat="1" ht="14.4" customHeight="1">
      <c r="B36" s="37"/>
      <c r="C36" s="38"/>
      <c r="D36" s="38"/>
      <c r="E36" s="45" t="s">
        <v>43</v>
      </c>
      <c r="F36" s="46">
        <v>0</v>
      </c>
      <c r="G36" s="139" t="s">
        <v>39</v>
      </c>
      <c r="H36" s="140">
        <f>ROUND((SUM(BI91:BI92)+SUM(BI110:BI117)), 2)</f>
        <v>0</v>
      </c>
      <c r="I36" s="38"/>
      <c r="J36" s="38"/>
      <c r="K36" s="38"/>
      <c r="L36" s="38"/>
      <c r="M36" s="140">
        <v>0</v>
      </c>
      <c r="N36" s="38"/>
      <c r="O36" s="38"/>
      <c r="P36" s="38"/>
      <c r="Q36" s="38"/>
      <c r="R36" s="39"/>
    </row>
    <row r="37" s="1" customFormat="1" ht="6.96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="1" customFormat="1" ht="25.44" customHeight="1">
      <c r="B38" s="37"/>
      <c r="C38" s="131"/>
      <c r="D38" s="141" t="s">
        <v>44</v>
      </c>
      <c r="E38" s="94"/>
      <c r="F38" s="94"/>
      <c r="G38" s="142" t="s">
        <v>45</v>
      </c>
      <c r="H38" s="143" t="s">
        <v>46</v>
      </c>
      <c r="I38" s="94"/>
      <c r="J38" s="94"/>
      <c r="K38" s="94"/>
      <c r="L38" s="144">
        <f>SUM(M30:M36)</f>
        <v>35362.18</v>
      </c>
      <c r="M38" s="144"/>
      <c r="N38" s="144"/>
      <c r="O38" s="144"/>
      <c r="P38" s="145"/>
      <c r="Q38" s="131"/>
      <c r="R38" s="39"/>
    </row>
    <row r="39" s="1" customFormat="1" ht="14.4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="1" customFormat="1" ht="14.4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>
      <c r="B49" s="23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="1" customFormat="1">
      <c r="B50" s="37"/>
      <c r="C50" s="38"/>
      <c r="D50" s="57" t="s">
        <v>47</v>
      </c>
      <c r="E50" s="58"/>
      <c r="F50" s="58"/>
      <c r="G50" s="58"/>
      <c r="H50" s="59"/>
      <c r="I50" s="38"/>
      <c r="J50" s="57" t="s">
        <v>48</v>
      </c>
      <c r="K50" s="58"/>
      <c r="L50" s="58"/>
      <c r="M50" s="58"/>
      <c r="N50" s="58"/>
      <c r="O50" s="58"/>
      <c r="P50" s="59"/>
      <c r="Q50" s="38"/>
      <c r="R50" s="39"/>
    </row>
    <row r="51">
      <c r="B51" s="23"/>
      <c r="C51" s="27"/>
      <c r="D51" s="60"/>
      <c r="E51" s="27"/>
      <c r="F51" s="27"/>
      <c r="G51" s="27"/>
      <c r="H51" s="61"/>
      <c r="I51" s="27"/>
      <c r="J51" s="60"/>
      <c r="K51" s="27"/>
      <c r="L51" s="27"/>
      <c r="M51" s="27"/>
      <c r="N51" s="27"/>
      <c r="O51" s="27"/>
      <c r="P51" s="61"/>
      <c r="Q51" s="27"/>
      <c r="R51" s="26"/>
    </row>
    <row r="52">
      <c r="B52" s="23"/>
      <c r="C52" s="27"/>
      <c r="D52" s="60"/>
      <c r="E52" s="27"/>
      <c r="F52" s="27"/>
      <c r="G52" s="27"/>
      <c r="H52" s="61"/>
      <c r="I52" s="27"/>
      <c r="J52" s="60"/>
      <c r="K52" s="27"/>
      <c r="L52" s="27"/>
      <c r="M52" s="27"/>
      <c r="N52" s="27"/>
      <c r="O52" s="27"/>
      <c r="P52" s="61"/>
      <c r="Q52" s="27"/>
      <c r="R52" s="26"/>
    </row>
    <row r="53">
      <c r="B53" s="23"/>
      <c r="C53" s="27"/>
      <c r="D53" s="60"/>
      <c r="E53" s="27"/>
      <c r="F53" s="27"/>
      <c r="G53" s="27"/>
      <c r="H53" s="61"/>
      <c r="I53" s="27"/>
      <c r="J53" s="60"/>
      <c r="K53" s="27"/>
      <c r="L53" s="27"/>
      <c r="M53" s="27"/>
      <c r="N53" s="27"/>
      <c r="O53" s="27"/>
      <c r="P53" s="61"/>
      <c r="Q53" s="27"/>
      <c r="R53" s="26"/>
    </row>
    <row r="54">
      <c r="B54" s="23"/>
      <c r="C54" s="27"/>
      <c r="D54" s="60"/>
      <c r="E54" s="27"/>
      <c r="F54" s="27"/>
      <c r="G54" s="27"/>
      <c r="H54" s="61"/>
      <c r="I54" s="27"/>
      <c r="J54" s="60"/>
      <c r="K54" s="27"/>
      <c r="L54" s="27"/>
      <c r="M54" s="27"/>
      <c r="N54" s="27"/>
      <c r="O54" s="27"/>
      <c r="P54" s="61"/>
      <c r="Q54" s="27"/>
      <c r="R54" s="26"/>
    </row>
    <row r="55">
      <c r="B55" s="23"/>
      <c r="C55" s="27"/>
      <c r="D55" s="60"/>
      <c r="E55" s="27"/>
      <c r="F55" s="27"/>
      <c r="G55" s="27"/>
      <c r="H55" s="61"/>
      <c r="I55" s="27"/>
      <c r="J55" s="60"/>
      <c r="K55" s="27"/>
      <c r="L55" s="27"/>
      <c r="M55" s="27"/>
      <c r="N55" s="27"/>
      <c r="O55" s="27"/>
      <c r="P55" s="61"/>
      <c r="Q55" s="27"/>
      <c r="R55" s="26"/>
    </row>
    <row r="56">
      <c r="B56" s="23"/>
      <c r="C56" s="27"/>
      <c r="D56" s="60"/>
      <c r="E56" s="27"/>
      <c r="F56" s="27"/>
      <c r="G56" s="27"/>
      <c r="H56" s="61"/>
      <c r="I56" s="27"/>
      <c r="J56" s="60"/>
      <c r="K56" s="27"/>
      <c r="L56" s="27"/>
      <c r="M56" s="27"/>
      <c r="N56" s="27"/>
      <c r="O56" s="27"/>
      <c r="P56" s="61"/>
      <c r="Q56" s="27"/>
      <c r="R56" s="26"/>
    </row>
    <row r="57">
      <c r="B57" s="23"/>
      <c r="C57" s="27"/>
      <c r="D57" s="60"/>
      <c r="E57" s="27"/>
      <c r="F57" s="27"/>
      <c r="G57" s="27"/>
      <c r="H57" s="61"/>
      <c r="I57" s="27"/>
      <c r="J57" s="60"/>
      <c r="K57" s="27"/>
      <c r="L57" s="27"/>
      <c r="M57" s="27"/>
      <c r="N57" s="27"/>
      <c r="O57" s="27"/>
      <c r="P57" s="61"/>
      <c r="Q57" s="27"/>
      <c r="R57" s="26"/>
    </row>
    <row r="58">
      <c r="B58" s="23"/>
      <c r="C58" s="27"/>
      <c r="D58" s="60"/>
      <c r="E58" s="27"/>
      <c r="F58" s="27"/>
      <c r="G58" s="27"/>
      <c r="H58" s="61"/>
      <c r="I58" s="27"/>
      <c r="J58" s="60"/>
      <c r="K58" s="27"/>
      <c r="L58" s="27"/>
      <c r="M58" s="27"/>
      <c r="N58" s="27"/>
      <c r="O58" s="27"/>
      <c r="P58" s="61"/>
      <c r="Q58" s="27"/>
      <c r="R58" s="26"/>
    </row>
    <row r="59" s="1" customFormat="1">
      <c r="B59" s="37"/>
      <c r="C59" s="38"/>
      <c r="D59" s="62" t="s">
        <v>49</v>
      </c>
      <c r="E59" s="63"/>
      <c r="F59" s="63"/>
      <c r="G59" s="64" t="s">
        <v>50</v>
      </c>
      <c r="H59" s="65"/>
      <c r="I59" s="38"/>
      <c r="J59" s="62" t="s">
        <v>49</v>
      </c>
      <c r="K59" s="63"/>
      <c r="L59" s="63"/>
      <c r="M59" s="63"/>
      <c r="N59" s="64" t="s">
        <v>50</v>
      </c>
      <c r="O59" s="63"/>
      <c r="P59" s="65"/>
      <c r="Q59" s="38"/>
      <c r="R59" s="39"/>
    </row>
    <row r="60">
      <c r="B60" s="23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="1" customFormat="1">
      <c r="B61" s="37"/>
      <c r="C61" s="38"/>
      <c r="D61" s="57" t="s">
        <v>51</v>
      </c>
      <c r="E61" s="58"/>
      <c r="F61" s="58"/>
      <c r="G61" s="58"/>
      <c r="H61" s="59"/>
      <c r="I61" s="38"/>
      <c r="J61" s="57" t="s">
        <v>52</v>
      </c>
      <c r="K61" s="58"/>
      <c r="L61" s="58"/>
      <c r="M61" s="58"/>
      <c r="N61" s="58"/>
      <c r="O61" s="58"/>
      <c r="P61" s="59"/>
      <c r="Q61" s="38"/>
      <c r="R61" s="39"/>
    </row>
    <row r="62">
      <c r="B62" s="23"/>
      <c r="C62" s="27"/>
      <c r="D62" s="60"/>
      <c r="E62" s="27"/>
      <c r="F62" s="27"/>
      <c r="G62" s="27"/>
      <c r="H62" s="61"/>
      <c r="I62" s="27"/>
      <c r="J62" s="60"/>
      <c r="K62" s="27"/>
      <c r="L62" s="27"/>
      <c r="M62" s="27"/>
      <c r="N62" s="27"/>
      <c r="O62" s="27"/>
      <c r="P62" s="61"/>
      <c r="Q62" s="27"/>
      <c r="R62" s="26"/>
    </row>
    <row r="63">
      <c r="B63" s="23"/>
      <c r="C63" s="27"/>
      <c r="D63" s="60"/>
      <c r="E63" s="27"/>
      <c r="F63" s="27"/>
      <c r="G63" s="27"/>
      <c r="H63" s="61"/>
      <c r="I63" s="27"/>
      <c r="J63" s="60"/>
      <c r="K63" s="27"/>
      <c r="L63" s="27"/>
      <c r="M63" s="27"/>
      <c r="N63" s="27"/>
      <c r="O63" s="27"/>
      <c r="P63" s="61"/>
      <c r="Q63" s="27"/>
      <c r="R63" s="26"/>
    </row>
    <row r="64">
      <c r="B64" s="23"/>
      <c r="C64" s="27"/>
      <c r="D64" s="60"/>
      <c r="E64" s="27"/>
      <c r="F64" s="27"/>
      <c r="G64" s="27"/>
      <c r="H64" s="61"/>
      <c r="I64" s="27"/>
      <c r="J64" s="60"/>
      <c r="K64" s="27"/>
      <c r="L64" s="27"/>
      <c r="M64" s="27"/>
      <c r="N64" s="27"/>
      <c r="O64" s="27"/>
      <c r="P64" s="61"/>
      <c r="Q64" s="27"/>
      <c r="R64" s="26"/>
    </row>
    <row r="65">
      <c r="B65" s="23"/>
      <c r="C65" s="27"/>
      <c r="D65" s="60"/>
      <c r="E65" s="27"/>
      <c r="F65" s="27"/>
      <c r="G65" s="27"/>
      <c r="H65" s="61"/>
      <c r="I65" s="27"/>
      <c r="J65" s="60"/>
      <c r="K65" s="27"/>
      <c r="L65" s="27"/>
      <c r="M65" s="27"/>
      <c r="N65" s="27"/>
      <c r="O65" s="27"/>
      <c r="P65" s="61"/>
      <c r="Q65" s="27"/>
      <c r="R65" s="26"/>
    </row>
    <row r="66">
      <c r="B66" s="23"/>
      <c r="C66" s="27"/>
      <c r="D66" s="60"/>
      <c r="E66" s="27"/>
      <c r="F66" s="27"/>
      <c r="G66" s="27"/>
      <c r="H66" s="61"/>
      <c r="I66" s="27"/>
      <c r="J66" s="60"/>
      <c r="K66" s="27"/>
      <c r="L66" s="27"/>
      <c r="M66" s="27"/>
      <c r="N66" s="27"/>
      <c r="O66" s="27"/>
      <c r="P66" s="61"/>
      <c r="Q66" s="27"/>
      <c r="R66" s="26"/>
    </row>
    <row r="67">
      <c r="B67" s="23"/>
      <c r="C67" s="27"/>
      <c r="D67" s="60"/>
      <c r="E67" s="27"/>
      <c r="F67" s="27"/>
      <c r="G67" s="27"/>
      <c r="H67" s="61"/>
      <c r="I67" s="27"/>
      <c r="J67" s="60"/>
      <c r="K67" s="27"/>
      <c r="L67" s="27"/>
      <c r="M67" s="27"/>
      <c r="N67" s="27"/>
      <c r="O67" s="27"/>
      <c r="P67" s="61"/>
      <c r="Q67" s="27"/>
      <c r="R67" s="26"/>
    </row>
    <row r="68">
      <c r="B68" s="23"/>
      <c r="C68" s="27"/>
      <c r="D68" s="60"/>
      <c r="E68" s="27"/>
      <c r="F68" s="27"/>
      <c r="G68" s="27"/>
      <c r="H68" s="61"/>
      <c r="I68" s="27"/>
      <c r="J68" s="60"/>
      <c r="K68" s="27"/>
      <c r="L68" s="27"/>
      <c r="M68" s="27"/>
      <c r="N68" s="27"/>
      <c r="O68" s="27"/>
      <c r="P68" s="61"/>
      <c r="Q68" s="27"/>
      <c r="R68" s="26"/>
    </row>
    <row r="69">
      <c r="B69" s="23"/>
      <c r="C69" s="27"/>
      <c r="D69" s="60"/>
      <c r="E69" s="27"/>
      <c r="F69" s="27"/>
      <c r="G69" s="27"/>
      <c r="H69" s="61"/>
      <c r="I69" s="27"/>
      <c r="J69" s="60"/>
      <c r="K69" s="27"/>
      <c r="L69" s="27"/>
      <c r="M69" s="27"/>
      <c r="N69" s="27"/>
      <c r="O69" s="27"/>
      <c r="P69" s="61"/>
      <c r="Q69" s="27"/>
      <c r="R69" s="26"/>
    </row>
    <row r="70" s="1" customFormat="1">
      <c r="B70" s="37"/>
      <c r="C70" s="38"/>
      <c r="D70" s="62" t="s">
        <v>49</v>
      </c>
      <c r="E70" s="63"/>
      <c r="F70" s="63"/>
      <c r="G70" s="64" t="s">
        <v>50</v>
      </c>
      <c r="H70" s="65"/>
      <c r="I70" s="38"/>
      <c r="J70" s="62" t="s">
        <v>49</v>
      </c>
      <c r="K70" s="63"/>
      <c r="L70" s="63"/>
      <c r="M70" s="63"/>
      <c r="N70" s="64" t="s">
        <v>50</v>
      </c>
      <c r="O70" s="63"/>
      <c r="P70" s="65"/>
      <c r="Q70" s="38"/>
      <c r="R70" s="39"/>
    </row>
    <row r="71" s="1" customFormat="1" ht="14.4" customHeight="1">
      <c r="B71" s="66"/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8"/>
    </row>
    <row r="75" s="1" customFormat="1" ht="6.96" customHeight="1">
      <c r="B75" s="146"/>
      <c r="C75" s="147"/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  <c r="Q75" s="147"/>
      <c r="R75" s="148"/>
    </row>
    <row r="76" s="1" customFormat="1" ht="36.96" customHeight="1">
      <c r="B76" s="37"/>
      <c r="C76" s="24" t="s">
        <v>105</v>
      </c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39"/>
      <c r="T76" s="149"/>
      <c r="U76" s="149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49"/>
      <c r="U77" s="149"/>
    </row>
    <row r="78" s="1" customFormat="1" ht="30" customHeight="1">
      <c r="B78" s="37"/>
      <c r="C78" s="32" t="s">
        <v>17</v>
      </c>
      <c r="D78" s="38"/>
      <c r="E78" s="38"/>
      <c r="F78" s="135" t="str">
        <f>F6</f>
        <v>Oprava napájecích systémů SSZT Jihlava 2018</v>
      </c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8"/>
      <c r="R78" s="39"/>
      <c r="T78" s="149"/>
      <c r="U78" s="149"/>
    </row>
    <row r="79" s="1" customFormat="1" ht="36.96" customHeight="1">
      <c r="B79" s="37"/>
      <c r="C79" s="76" t="s">
        <v>100</v>
      </c>
      <c r="D79" s="38"/>
      <c r="E79" s="38"/>
      <c r="F79" s="78" t="str">
        <f>F7</f>
        <v>PS 03 - Montáž a demontáž</v>
      </c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9"/>
      <c r="T79" s="149"/>
      <c r="U79" s="149"/>
    </row>
    <row r="80" s="1" customFormat="1" ht="6.96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  <c r="T80" s="149"/>
      <c r="U80" s="149"/>
    </row>
    <row r="81" s="1" customFormat="1" ht="18" customHeight="1">
      <c r="B81" s="37"/>
      <c r="C81" s="32" t="s">
        <v>22</v>
      </c>
      <c r="D81" s="38"/>
      <c r="E81" s="38"/>
      <c r="F81" s="29" t="str">
        <f>F9</f>
        <v xml:space="preserve"> </v>
      </c>
      <c r="G81" s="38"/>
      <c r="H81" s="38"/>
      <c r="I81" s="38"/>
      <c r="J81" s="38"/>
      <c r="K81" s="32" t="s">
        <v>24</v>
      </c>
      <c r="L81" s="38"/>
      <c r="M81" s="81" t="str">
        <f>IF(O9="","",O9)</f>
        <v>29. 10. 2018</v>
      </c>
      <c r="N81" s="81"/>
      <c r="O81" s="81"/>
      <c r="P81" s="81"/>
      <c r="Q81" s="38"/>
      <c r="R81" s="39"/>
      <c r="T81" s="149"/>
      <c r="U81" s="149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  <c r="T82" s="149"/>
      <c r="U82" s="149"/>
    </row>
    <row r="83" s="1" customFormat="1">
      <c r="B83" s="37"/>
      <c r="C83" s="32" t="s">
        <v>26</v>
      </c>
      <c r="D83" s="38"/>
      <c r="E83" s="38"/>
      <c r="F83" s="29" t="str">
        <f>E12</f>
        <v xml:space="preserve"> </v>
      </c>
      <c r="G83" s="38"/>
      <c r="H83" s="38"/>
      <c r="I83" s="38"/>
      <c r="J83" s="38"/>
      <c r="K83" s="32" t="s">
        <v>30</v>
      </c>
      <c r="L83" s="38"/>
      <c r="M83" s="29" t="str">
        <f>E18</f>
        <v xml:space="preserve"> </v>
      </c>
      <c r="N83" s="29"/>
      <c r="O83" s="29"/>
      <c r="P83" s="29"/>
      <c r="Q83" s="29"/>
      <c r="R83" s="39"/>
      <c r="T83" s="149"/>
      <c r="U83" s="149"/>
    </row>
    <row r="84" s="1" customFormat="1" ht="14.4" customHeight="1">
      <c r="B84" s="37"/>
      <c r="C84" s="32" t="s">
        <v>29</v>
      </c>
      <c r="D84" s="38"/>
      <c r="E84" s="38"/>
      <c r="F84" s="29" t="str">
        <f>IF(E15="","",E15)</f>
        <v xml:space="preserve"> </v>
      </c>
      <c r="G84" s="38"/>
      <c r="H84" s="38"/>
      <c r="I84" s="38"/>
      <c r="J84" s="38"/>
      <c r="K84" s="32" t="s">
        <v>32</v>
      </c>
      <c r="L84" s="38"/>
      <c r="M84" s="29" t="str">
        <f>E21</f>
        <v>Bc. Komzák Roman</v>
      </c>
      <c r="N84" s="29"/>
      <c r="O84" s="29"/>
      <c r="P84" s="29"/>
      <c r="Q84" s="29"/>
      <c r="R84" s="39"/>
      <c r="T84" s="149"/>
      <c r="U84" s="149"/>
    </row>
    <row r="85" s="1" customFormat="1" ht="10.32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  <c r="T85" s="149"/>
      <c r="U85" s="149"/>
    </row>
    <row r="86" s="1" customFormat="1" ht="29.28" customHeight="1">
      <c r="B86" s="37"/>
      <c r="C86" s="150" t="s">
        <v>106</v>
      </c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50" t="s">
        <v>107</v>
      </c>
      <c r="O86" s="131"/>
      <c r="P86" s="131"/>
      <c r="Q86" s="131"/>
      <c r="R86" s="39"/>
      <c r="T86" s="149"/>
      <c r="U86" s="149"/>
    </row>
    <row r="87" s="1" customFormat="1" ht="10.32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  <c r="T87" s="149"/>
      <c r="U87" s="149"/>
    </row>
    <row r="88" s="1" customFormat="1" ht="29.28" customHeight="1">
      <c r="B88" s="37"/>
      <c r="C88" s="151" t="s">
        <v>108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104">
        <f>N110</f>
        <v>29224.940000000002</v>
      </c>
      <c r="O88" s="152"/>
      <c r="P88" s="152"/>
      <c r="Q88" s="152"/>
      <c r="R88" s="39"/>
      <c r="T88" s="149"/>
      <c r="U88" s="149"/>
      <c r="AU88" s="19" t="s">
        <v>109</v>
      </c>
    </row>
    <row r="89" s="7" customFormat="1" ht="24.96" customHeight="1">
      <c r="B89" s="180"/>
      <c r="C89" s="181"/>
      <c r="D89" s="182" t="s">
        <v>150</v>
      </c>
      <c r="E89" s="181"/>
      <c r="F89" s="181"/>
      <c r="G89" s="181"/>
      <c r="H89" s="181"/>
      <c r="I89" s="181"/>
      <c r="J89" s="181"/>
      <c r="K89" s="181"/>
      <c r="L89" s="181"/>
      <c r="M89" s="181"/>
      <c r="N89" s="183">
        <f>N111</f>
        <v>29224.940000000002</v>
      </c>
      <c r="O89" s="181"/>
      <c r="P89" s="181"/>
      <c r="Q89" s="181"/>
      <c r="R89" s="184"/>
      <c r="T89" s="185"/>
      <c r="U89" s="185"/>
    </row>
    <row r="90" s="1" customFormat="1" ht="21.84" customHeight="1"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9"/>
      <c r="T90" s="149"/>
      <c r="U90" s="149"/>
    </row>
    <row r="91" s="1" customFormat="1" ht="29.28" customHeight="1">
      <c r="B91" s="37"/>
      <c r="C91" s="151" t="s">
        <v>110</v>
      </c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152">
        <v>0</v>
      </c>
      <c r="O91" s="153"/>
      <c r="P91" s="153"/>
      <c r="Q91" s="153"/>
      <c r="R91" s="39"/>
      <c r="T91" s="154"/>
      <c r="U91" s="155" t="s">
        <v>37</v>
      </c>
    </row>
    <row r="92" s="1" customFormat="1" ht="18" customHeight="1"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9"/>
      <c r="T92" s="149"/>
      <c r="U92" s="149"/>
    </row>
    <row r="93" s="1" customFormat="1" ht="29.28" customHeight="1">
      <c r="B93" s="37"/>
      <c r="C93" s="130" t="s">
        <v>92</v>
      </c>
      <c r="D93" s="131"/>
      <c r="E93" s="131"/>
      <c r="F93" s="131"/>
      <c r="G93" s="131"/>
      <c r="H93" s="131"/>
      <c r="I93" s="131"/>
      <c r="J93" s="131"/>
      <c r="K93" s="131"/>
      <c r="L93" s="132">
        <f>ROUND(SUM(N88+N91),2)</f>
        <v>29224.939999999999</v>
      </c>
      <c r="M93" s="132"/>
      <c r="N93" s="132"/>
      <c r="O93" s="132"/>
      <c r="P93" s="132"/>
      <c r="Q93" s="132"/>
      <c r="R93" s="39"/>
      <c r="T93" s="149"/>
      <c r="U93" s="149"/>
    </row>
    <row r="94" s="1" customFormat="1" ht="6.96" customHeight="1">
      <c r="B94" s="66"/>
      <c r="C94" s="67"/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8"/>
      <c r="T94" s="149"/>
      <c r="U94" s="149"/>
    </row>
    <row r="98" s="1" customFormat="1" ht="6.96" customHeight="1">
      <c r="B98" s="69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1"/>
    </row>
    <row r="99" s="1" customFormat="1" ht="36.96" customHeight="1">
      <c r="B99" s="37"/>
      <c r="C99" s="24" t="s">
        <v>111</v>
      </c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9"/>
    </row>
    <row r="100" s="1" customFormat="1" ht="6.96" customHeight="1"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9"/>
    </row>
    <row r="101" s="1" customFormat="1" ht="30" customHeight="1">
      <c r="B101" s="37"/>
      <c r="C101" s="32" t="s">
        <v>17</v>
      </c>
      <c r="D101" s="38"/>
      <c r="E101" s="38"/>
      <c r="F101" s="135" t="str">
        <f>F6</f>
        <v>Oprava napájecích systémů SSZT Jihlava 2018</v>
      </c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8"/>
      <c r="R101" s="39"/>
    </row>
    <row r="102" s="1" customFormat="1" ht="36.96" customHeight="1">
      <c r="B102" s="37"/>
      <c r="C102" s="76" t="s">
        <v>100</v>
      </c>
      <c r="D102" s="38"/>
      <c r="E102" s="38"/>
      <c r="F102" s="78" t="str">
        <f>F7</f>
        <v>PS 03 - Montáž a demontáž</v>
      </c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9"/>
    </row>
    <row r="103" s="1" customFormat="1" ht="6.96" customHeight="1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9"/>
    </row>
    <row r="104" s="1" customFormat="1" ht="18" customHeight="1">
      <c r="B104" s="37"/>
      <c r="C104" s="32" t="s">
        <v>22</v>
      </c>
      <c r="D104" s="38"/>
      <c r="E104" s="38"/>
      <c r="F104" s="29" t="str">
        <f>F9</f>
        <v xml:space="preserve"> </v>
      </c>
      <c r="G104" s="38"/>
      <c r="H104" s="38"/>
      <c r="I104" s="38"/>
      <c r="J104" s="38"/>
      <c r="K104" s="32" t="s">
        <v>24</v>
      </c>
      <c r="L104" s="38"/>
      <c r="M104" s="81" t="str">
        <f>IF(O9="","",O9)</f>
        <v>29. 10. 2018</v>
      </c>
      <c r="N104" s="81"/>
      <c r="O104" s="81"/>
      <c r="P104" s="81"/>
      <c r="Q104" s="38"/>
      <c r="R104" s="39"/>
    </row>
    <row r="105" s="1" customFormat="1" ht="6.96" customHeight="1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9"/>
    </row>
    <row r="106" s="1" customFormat="1">
      <c r="B106" s="37"/>
      <c r="C106" s="32" t="s">
        <v>26</v>
      </c>
      <c r="D106" s="38"/>
      <c r="E106" s="38"/>
      <c r="F106" s="29" t="str">
        <f>E12</f>
        <v xml:space="preserve"> </v>
      </c>
      <c r="G106" s="38"/>
      <c r="H106" s="38"/>
      <c r="I106" s="38"/>
      <c r="J106" s="38"/>
      <c r="K106" s="32" t="s">
        <v>30</v>
      </c>
      <c r="L106" s="38"/>
      <c r="M106" s="29" t="str">
        <f>E18</f>
        <v xml:space="preserve"> </v>
      </c>
      <c r="N106" s="29"/>
      <c r="O106" s="29"/>
      <c r="P106" s="29"/>
      <c r="Q106" s="29"/>
      <c r="R106" s="39"/>
    </row>
    <row r="107" s="1" customFormat="1" ht="14.4" customHeight="1">
      <c r="B107" s="37"/>
      <c r="C107" s="32" t="s">
        <v>29</v>
      </c>
      <c r="D107" s="38"/>
      <c r="E107" s="38"/>
      <c r="F107" s="29" t="str">
        <f>IF(E15="","",E15)</f>
        <v xml:space="preserve"> </v>
      </c>
      <c r="G107" s="38"/>
      <c r="H107" s="38"/>
      <c r="I107" s="38"/>
      <c r="J107" s="38"/>
      <c r="K107" s="32" t="s">
        <v>32</v>
      </c>
      <c r="L107" s="38"/>
      <c r="M107" s="29" t="str">
        <f>E21</f>
        <v>Bc. Komzák Roman</v>
      </c>
      <c r="N107" s="29"/>
      <c r="O107" s="29"/>
      <c r="P107" s="29"/>
      <c r="Q107" s="29"/>
      <c r="R107" s="39"/>
    </row>
    <row r="108" s="1" customFormat="1" ht="10.32" customHeight="1"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9"/>
    </row>
    <row r="109" s="6" customFormat="1" ht="29.28" customHeight="1">
      <c r="B109" s="156"/>
      <c r="C109" s="157" t="s">
        <v>112</v>
      </c>
      <c r="D109" s="158" t="s">
        <v>113</v>
      </c>
      <c r="E109" s="158" t="s">
        <v>55</v>
      </c>
      <c r="F109" s="158" t="s">
        <v>114</v>
      </c>
      <c r="G109" s="158"/>
      <c r="H109" s="158"/>
      <c r="I109" s="158"/>
      <c r="J109" s="158" t="s">
        <v>115</v>
      </c>
      <c r="K109" s="158" t="s">
        <v>116</v>
      </c>
      <c r="L109" s="158" t="s">
        <v>117</v>
      </c>
      <c r="M109" s="158"/>
      <c r="N109" s="158" t="s">
        <v>107</v>
      </c>
      <c r="O109" s="158"/>
      <c r="P109" s="158"/>
      <c r="Q109" s="159"/>
      <c r="R109" s="160"/>
      <c r="T109" s="97" t="s">
        <v>118</v>
      </c>
      <c r="U109" s="98" t="s">
        <v>37</v>
      </c>
      <c r="V109" s="98" t="s">
        <v>119</v>
      </c>
      <c r="W109" s="98" t="s">
        <v>120</v>
      </c>
      <c r="X109" s="98" t="s">
        <v>121</v>
      </c>
      <c r="Y109" s="98" t="s">
        <v>122</v>
      </c>
      <c r="Z109" s="98" t="s">
        <v>123</v>
      </c>
      <c r="AA109" s="99" t="s">
        <v>124</v>
      </c>
    </row>
    <row r="110" s="1" customFormat="1" ht="29.28" customHeight="1">
      <c r="B110" s="37"/>
      <c r="C110" s="101" t="s">
        <v>103</v>
      </c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186">
        <f>BK110</f>
        <v>29224.940000000002</v>
      </c>
      <c r="O110" s="187"/>
      <c r="P110" s="187"/>
      <c r="Q110" s="187"/>
      <c r="R110" s="39"/>
      <c r="T110" s="100"/>
      <c r="U110" s="58"/>
      <c r="V110" s="58"/>
      <c r="W110" s="163">
        <f>W111</f>
        <v>35.557000000000002</v>
      </c>
      <c r="X110" s="58"/>
      <c r="Y110" s="163">
        <f>Y111</f>
        <v>0</v>
      </c>
      <c r="Z110" s="58"/>
      <c r="AA110" s="164">
        <f>AA111</f>
        <v>0</v>
      </c>
      <c r="AT110" s="19" t="s">
        <v>72</v>
      </c>
      <c r="AU110" s="19" t="s">
        <v>109</v>
      </c>
      <c r="BK110" s="165">
        <f>BK111</f>
        <v>29224.940000000002</v>
      </c>
    </row>
    <row r="111" s="8" customFormat="1" ht="37.44" customHeight="1">
      <c r="B111" s="188"/>
      <c r="C111" s="189"/>
      <c r="D111" s="190" t="s">
        <v>150</v>
      </c>
      <c r="E111" s="190"/>
      <c r="F111" s="190"/>
      <c r="G111" s="190"/>
      <c r="H111" s="190"/>
      <c r="I111" s="190"/>
      <c r="J111" s="190"/>
      <c r="K111" s="190"/>
      <c r="L111" s="190"/>
      <c r="M111" s="190"/>
      <c r="N111" s="191">
        <f>BK111</f>
        <v>29224.940000000002</v>
      </c>
      <c r="O111" s="192"/>
      <c r="P111" s="192"/>
      <c r="Q111" s="192"/>
      <c r="R111" s="193"/>
      <c r="T111" s="194"/>
      <c r="U111" s="189"/>
      <c r="V111" s="189"/>
      <c r="W111" s="195">
        <f>SUM(W112:W117)</f>
        <v>35.557000000000002</v>
      </c>
      <c r="X111" s="189"/>
      <c r="Y111" s="195">
        <f>SUM(Y112:Y117)</f>
        <v>0</v>
      </c>
      <c r="Z111" s="189"/>
      <c r="AA111" s="196">
        <f>SUM(AA112:AA117)</f>
        <v>0</v>
      </c>
      <c r="AR111" s="197" t="s">
        <v>131</v>
      </c>
      <c r="AT111" s="198" t="s">
        <v>72</v>
      </c>
      <c r="AU111" s="198" t="s">
        <v>73</v>
      </c>
      <c r="AY111" s="197" t="s">
        <v>130</v>
      </c>
      <c r="BK111" s="199">
        <f>SUM(BK112:BK117)</f>
        <v>29224.940000000002</v>
      </c>
    </row>
    <row r="112" s="1" customFormat="1" ht="25.5" customHeight="1">
      <c r="B112" s="37"/>
      <c r="C112" s="200" t="s">
        <v>81</v>
      </c>
      <c r="D112" s="200" t="s">
        <v>151</v>
      </c>
      <c r="E112" s="201" t="s">
        <v>152</v>
      </c>
      <c r="F112" s="202" t="s">
        <v>153</v>
      </c>
      <c r="G112" s="202"/>
      <c r="H112" s="202"/>
      <c r="I112" s="202"/>
      <c r="J112" s="203" t="s">
        <v>128</v>
      </c>
      <c r="K112" s="204">
        <v>17</v>
      </c>
      <c r="L112" s="172">
        <v>401.17000000000002</v>
      </c>
      <c r="M112" s="172"/>
      <c r="N112" s="172">
        <f>ROUND(L112*K112,2)</f>
        <v>6819.8900000000003</v>
      </c>
      <c r="O112" s="172"/>
      <c r="P112" s="172"/>
      <c r="Q112" s="172"/>
      <c r="R112" s="39"/>
      <c r="T112" s="173" t="s">
        <v>20</v>
      </c>
      <c r="U112" s="47" t="s">
        <v>38</v>
      </c>
      <c r="V112" s="174">
        <v>0.505</v>
      </c>
      <c r="W112" s="174">
        <f>V112*K112</f>
        <v>8.5850000000000009</v>
      </c>
      <c r="X112" s="174">
        <v>0</v>
      </c>
      <c r="Y112" s="174">
        <f>X112*K112</f>
        <v>0</v>
      </c>
      <c r="Z112" s="174">
        <v>0</v>
      </c>
      <c r="AA112" s="175">
        <f>Z112*K112</f>
        <v>0</v>
      </c>
      <c r="AR112" s="19" t="s">
        <v>154</v>
      </c>
      <c r="AT112" s="19" t="s">
        <v>151</v>
      </c>
      <c r="AU112" s="19" t="s">
        <v>81</v>
      </c>
      <c r="AY112" s="19" t="s">
        <v>130</v>
      </c>
      <c r="BE112" s="176">
        <f>IF(U112="základní",N112,0)</f>
        <v>6819.8900000000003</v>
      </c>
      <c r="BF112" s="176">
        <f>IF(U112="snížená",N112,0)</f>
        <v>0</v>
      </c>
      <c r="BG112" s="176">
        <f>IF(U112="zákl. přenesená",N112,0)</f>
        <v>0</v>
      </c>
      <c r="BH112" s="176">
        <f>IF(U112="sníž. přenesená",N112,0)</f>
        <v>0</v>
      </c>
      <c r="BI112" s="176">
        <f>IF(U112="nulová",N112,0)</f>
        <v>0</v>
      </c>
      <c r="BJ112" s="19" t="s">
        <v>81</v>
      </c>
      <c r="BK112" s="176">
        <f>ROUND(L112*K112,2)</f>
        <v>6819.8900000000003</v>
      </c>
      <c r="BL112" s="19" t="s">
        <v>154</v>
      </c>
      <c r="BM112" s="19" t="s">
        <v>155</v>
      </c>
    </row>
    <row r="113" s="1" customFormat="1" ht="25.5" customHeight="1">
      <c r="B113" s="37"/>
      <c r="C113" s="200" t="s">
        <v>98</v>
      </c>
      <c r="D113" s="200" t="s">
        <v>151</v>
      </c>
      <c r="E113" s="201" t="s">
        <v>156</v>
      </c>
      <c r="F113" s="202" t="s">
        <v>157</v>
      </c>
      <c r="G113" s="202"/>
      <c r="H113" s="202"/>
      <c r="I113" s="202"/>
      <c r="J113" s="203" t="s">
        <v>128</v>
      </c>
      <c r="K113" s="204">
        <v>4</v>
      </c>
      <c r="L113" s="172">
        <v>602.10000000000002</v>
      </c>
      <c r="M113" s="172"/>
      <c r="N113" s="172">
        <f>ROUND(L113*K113,2)</f>
        <v>2408.4000000000001</v>
      </c>
      <c r="O113" s="172"/>
      <c r="P113" s="172"/>
      <c r="Q113" s="172"/>
      <c r="R113" s="39"/>
      <c r="T113" s="173" t="s">
        <v>20</v>
      </c>
      <c r="U113" s="47" t="s">
        <v>38</v>
      </c>
      <c r="V113" s="174">
        <v>0.75800000000000001</v>
      </c>
      <c r="W113" s="174">
        <f>V113*K113</f>
        <v>3.032</v>
      </c>
      <c r="X113" s="174">
        <v>0</v>
      </c>
      <c r="Y113" s="174">
        <f>X113*K113</f>
        <v>0</v>
      </c>
      <c r="Z113" s="174">
        <v>0</v>
      </c>
      <c r="AA113" s="175">
        <f>Z113*K113</f>
        <v>0</v>
      </c>
      <c r="AR113" s="19" t="s">
        <v>154</v>
      </c>
      <c r="AT113" s="19" t="s">
        <v>151</v>
      </c>
      <c r="AU113" s="19" t="s">
        <v>81</v>
      </c>
      <c r="AY113" s="19" t="s">
        <v>130</v>
      </c>
      <c r="BE113" s="176">
        <f>IF(U113="základní",N113,0)</f>
        <v>2408.4000000000001</v>
      </c>
      <c r="BF113" s="176">
        <f>IF(U113="snížená",N113,0)</f>
        <v>0</v>
      </c>
      <c r="BG113" s="176">
        <f>IF(U113="zákl. přenesená",N113,0)</f>
        <v>0</v>
      </c>
      <c r="BH113" s="176">
        <f>IF(U113="sníž. přenesená",N113,0)</f>
        <v>0</v>
      </c>
      <c r="BI113" s="176">
        <f>IF(U113="nulová",N113,0)</f>
        <v>0</v>
      </c>
      <c r="BJ113" s="19" t="s">
        <v>81</v>
      </c>
      <c r="BK113" s="176">
        <f>ROUND(L113*K113,2)</f>
        <v>2408.4000000000001</v>
      </c>
      <c r="BL113" s="19" t="s">
        <v>154</v>
      </c>
      <c r="BM113" s="19" t="s">
        <v>158</v>
      </c>
    </row>
    <row r="114" s="1" customFormat="1" ht="16.5" customHeight="1">
      <c r="B114" s="37"/>
      <c r="C114" s="200" t="s">
        <v>159</v>
      </c>
      <c r="D114" s="200" t="s">
        <v>151</v>
      </c>
      <c r="E114" s="201" t="s">
        <v>160</v>
      </c>
      <c r="F114" s="202" t="s">
        <v>161</v>
      </c>
      <c r="G114" s="202"/>
      <c r="H114" s="202"/>
      <c r="I114" s="202"/>
      <c r="J114" s="203" t="s">
        <v>128</v>
      </c>
      <c r="K114" s="204">
        <v>45</v>
      </c>
      <c r="L114" s="172">
        <v>25.48</v>
      </c>
      <c r="M114" s="172"/>
      <c r="N114" s="172">
        <f>ROUND(L114*K114,2)</f>
        <v>1146.5999999999999</v>
      </c>
      <c r="O114" s="172"/>
      <c r="P114" s="172"/>
      <c r="Q114" s="172"/>
      <c r="R114" s="39"/>
      <c r="T114" s="173" t="s">
        <v>20</v>
      </c>
      <c r="U114" s="47" t="s">
        <v>38</v>
      </c>
      <c r="V114" s="174">
        <v>0.036999999999999998</v>
      </c>
      <c r="W114" s="174">
        <f>V114*K114</f>
        <v>1.6649999999999998</v>
      </c>
      <c r="X114" s="174">
        <v>0</v>
      </c>
      <c r="Y114" s="174">
        <f>X114*K114</f>
        <v>0</v>
      </c>
      <c r="Z114" s="174">
        <v>0</v>
      </c>
      <c r="AA114" s="175">
        <f>Z114*K114</f>
        <v>0</v>
      </c>
      <c r="AR114" s="19" t="s">
        <v>154</v>
      </c>
      <c r="AT114" s="19" t="s">
        <v>151</v>
      </c>
      <c r="AU114" s="19" t="s">
        <v>81</v>
      </c>
      <c r="AY114" s="19" t="s">
        <v>130</v>
      </c>
      <c r="BE114" s="176">
        <f>IF(U114="základní",N114,0)</f>
        <v>1146.5999999999999</v>
      </c>
      <c r="BF114" s="176">
        <f>IF(U114="snížená",N114,0)</f>
        <v>0</v>
      </c>
      <c r="BG114" s="176">
        <f>IF(U114="zákl. přenesená",N114,0)</f>
        <v>0</v>
      </c>
      <c r="BH114" s="176">
        <f>IF(U114="sníž. přenesená",N114,0)</f>
        <v>0</v>
      </c>
      <c r="BI114" s="176">
        <f>IF(U114="nulová",N114,0)</f>
        <v>0</v>
      </c>
      <c r="BJ114" s="19" t="s">
        <v>81</v>
      </c>
      <c r="BK114" s="176">
        <f>ROUND(L114*K114,2)</f>
        <v>1146.5999999999999</v>
      </c>
      <c r="BL114" s="19" t="s">
        <v>154</v>
      </c>
      <c r="BM114" s="19" t="s">
        <v>162</v>
      </c>
    </row>
    <row r="115" s="1" customFormat="1" ht="25.5" customHeight="1">
      <c r="B115" s="37"/>
      <c r="C115" s="200" t="s">
        <v>163</v>
      </c>
      <c r="D115" s="200" t="s">
        <v>151</v>
      </c>
      <c r="E115" s="201" t="s">
        <v>164</v>
      </c>
      <c r="F115" s="202" t="s">
        <v>165</v>
      </c>
      <c r="G115" s="202"/>
      <c r="H115" s="202"/>
      <c r="I115" s="202"/>
      <c r="J115" s="203" t="s">
        <v>128</v>
      </c>
      <c r="K115" s="204">
        <v>35</v>
      </c>
      <c r="L115" s="172">
        <v>278.91000000000003</v>
      </c>
      <c r="M115" s="172"/>
      <c r="N115" s="172">
        <f>ROUND(L115*K115,2)</f>
        <v>9761.8500000000004</v>
      </c>
      <c r="O115" s="172"/>
      <c r="P115" s="172"/>
      <c r="Q115" s="172"/>
      <c r="R115" s="39"/>
      <c r="T115" s="173" t="s">
        <v>20</v>
      </c>
      <c r="U115" s="47" t="s">
        <v>38</v>
      </c>
      <c r="V115" s="174">
        <v>0.40500000000000003</v>
      </c>
      <c r="W115" s="174">
        <f>V115*K115</f>
        <v>14.175000000000001</v>
      </c>
      <c r="X115" s="174">
        <v>0</v>
      </c>
      <c r="Y115" s="174">
        <f>X115*K115</f>
        <v>0</v>
      </c>
      <c r="Z115" s="174">
        <v>0</v>
      </c>
      <c r="AA115" s="175">
        <f>Z115*K115</f>
        <v>0</v>
      </c>
      <c r="AR115" s="19" t="s">
        <v>154</v>
      </c>
      <c r="AT115" s="19" t="s">
        <v>151</v>
      </c>
      <c r="AU115" s="19" t="s">
        <v>81</v>
      </c>
      <c r="AY115" s="19" t="s">
        <v>130</v>
      </c>
      <c r="BE115" s="176">
        <f>IF(U115="základní",N115,0)</f>
        <v>9761.8500000000004</v>
      </c>
      <c r="BF115" s="176">
        <f>IF(U115="snížená",N115,0)</f>
        <v>0</v>
      </c>
      <c r="BG115" s="176">
        <f>IF(U115="zákl. přenesená",N115,0)</f>
        <v>0</v>
      </c>
      <c r="BH115" s="176">
        <f>IF(U115="sníž. přenesená",N115,0)</f>
        <v>0</v>
      </c>
      <c r="BI115" s="176">
        <f>IF(U115="nulová",N115,0)</f>
        <v>0</v>
      </c>
      <c r="BJ115" s="19" t="s">
        <v>81</v>
      </c>
      <c r="BK115" s="176">
        <f>ROUND(L115*K115,2)</f>
        <v>9761.8500000000004</v>
      </c>
      <c r="BL115" s="19" t="s">
        <v>154</v>
      </c>
      <c r="BM115" s="19" t="s">
        <v>166</v>
      </c>
    </row>
    <row r="116" s="1" customFormat="1" ht="25.5" customHeight="1">
      <c r="B116" s="37"/>
      <c r="C116" s="200" t="s">
        <v>167</v>
      </c>
      <c r="D116" s="200" t="s">
        <v>151</v>
      </c>
      <c r="E116" s="201" t="s">
        <v>168</v>
      </c>
      <c r="F116" s="202" t="s">
        <v>169</v>
      </c>
      <c r="G116" s="202"/>
      <c r="H116" s="202"/>
      <c r="I116" s="202"/>
      <c r="J116" s="203" t="s">
        <v>128</v>
      </c>
      <c r="K116" s="204">
        <v>20</v>
      </c>
      <c r="L116" s="172">
        <v>278.91000000000003</v>
      </c>
      <c r="M116" s="172"/>
      <c r="N116" s="172">
        <f>ROUND(L116*K116,2)</f>
        <v>5578.1999999999998</v>
      </c>
      <c r="O116" s="172"/>
      <c r="P116" s="172"/>
      <c r="Q116" s="172"/>
      <c r="R116" s="39"/>
      <c r="T116" s="173" t="s">
        <v>20</v>
      </c>
      <c r="U116" s="47" t="s">
        <v>38</v>
      </c>
      <c r="V116" s="174">
        <v>0.40500000000000003</v>
      </c>
      <c r="W116" s="174">
        <f>V116*K116</f>
        <v>8.1000000000000014</v>
      </c>
      <c r="X116" s="174">
        <v>0</v>
      </c>
      <c r="Y116" s="174">
        <f>X116*K116</f>
        <v>0</v>
      </c>
      <c r="Z116" s="174">
        <v>0</v>
      </c>
      <c r="AA116" s="175">
        <f>Z116*K116</f>
        <v>0</v>
      </c>
      <c r="AR116" s="19" t="s">
        <v>154</v>
      </c>
      <c r="AT116" s="19" t="s">
        <v>151</v>
      </c>
      <c r="AU116" s="19" t="s">
        <v>81</v>
      </c>
      <c r="AY116" s="19" t="s">
        <v>130</v>
      </c>
      <c r="BE116" s="176">
        <f>IF(U116="základní",N116,0)</f>
        <v>5578.1999999999998</v>
      </c>
      <c r="BF116" s="176">
        <f>IF(U116="snížená",N116,0)</f>
        <v>0</v>
      </c>
      <c r="BG116" s="176">
        <f>IF(U116="zákl. přenesená",N116,0)</f>
        <v>0</v>
      </c>
      <c r="BH116" s="176">
        <f>IF(U116="sníž. přenesená",N116,0)</f>
        <v>0</v>
      </c>
      <c r="BI116" s="176">
        <f>IF(U116="nulová",N116,0)</f>
        <v>0</v>
      </c>
      <c r="BJ116" s="19" t="s">
        <v>81</v>
      </c>
      <c r="BK116" s="176">
        <f>ROUND(L116*K116,2)</f>
        <v>5578.1999999999998</v>
      </c>
      <c r="BL116" s="19" t="s">
        <v>154</v>
      </c>
      <c r="BM116" s="19" t="s">
        <v>170</v>
      </c>
    </row>
    <row r="117" s="1" customFormat="1" ht="25.5" customHeight="1">
      <c r="B117" s="37"/>
      <c r="C117" s="200" t="s">
        <v>171</v>
      </c>
      <c r="D117" s="200" t="s">
        <v>151</v>
      </c>
      <c r="E117" s="201" t="s">
        <v>172</v>
      </c>
      <c r="F117" s="202" t="s">
        <v>173</v>
      </c>
      <c r="G117" s="202"/>
      <c r="H117" s="202"/>
      <c r="I117" s="202"/>
      <c r="J117" s="203" t="s">
        <v>128</v>
      </c>
      <c r="K117" s="204">
        <v>10</v>
      </c>
      <c r="L117" s="172">
        <v>351</v>
      </c>
      <c r="M117" s="172"/>
      <c r="N117" s="172">
        <f>ROUND(L117*K117,2)</f>
        <v>3510</v>
      </c>
      <c r="O117" s="172"/>
      <c r="P117" s="172"/>
      <c r="Q117" s="172"/>
      <c r="R117" s="39"/>
      <c r="T117" s="173" t="s">
        <v>20</v>
      </c>
      <c r="U117" s="177" t="s">
        <v>38</v>
      </c>
      <c r="V117" s="178">
        <v>0</v>
      </c>
      <c r="W117" s="178">
        <f>V117*K117</f>
        <v>0</v>
      </c>
      <c r="X117" s="178">
        <v>0</v>
      </c>
      <c r="Y117" s="178">
        <f>X117*K117</f>
        <v>0</v>
      </c>
      <c r="Z117" s="178">
        <v>0</v>
      </c>
      <c r="AA117" s="179">
        <f>Z117*K117</f>
        <v>0</v>
      </c>
      <c r="AR117" s="19" t="s">
        <v>154</v>
      </c>
      <c r="AT117" s="19" t="s">
        <v>151</v>
      </c>
      <c r="AU117" s="19" t="s">
        <v>81</v>
      </c>
      <c r="AY117" s="19" t="s">
        <v>130</v>
      </c>
      <c r="BE117" s="176">
        <f>IF(U117="základní",N117,0)</f>
        <v>3510</v>
      </c>
      <c r="BF117" s="176">
        <f>IF(U117="snížená",N117,0)</f>
        <v>0</v>
      </c>
      <c r="BG117" s="176">
        <f>IF(U117="zákl. přenesená",N117,0)</f>
        <v>0</v>
      </c>
      <c r="BH117" s="176">
        <f>IF(U117="sníž. přenesená",N117,0)</f>
        <v>0</v>
      </c>
      <c r="BI117" s="176">
        <f>IF(U117="nulová",N117,0)</f>
        <v>0</v>
      </c>
      <c r="BJ117" s="19" t="s">
        <v>81</v>
      </c>
      <c r="BK117" s="176">
        <f>ROUND(L117*K117,2)</f>
        <v>3510</v>
      </c>
      <c r="BL117" s="19" t="s">
        <v>154</v>
      </c>
      <c r="BM117" s="19" t="s">
        <v>174</v>
      </c>
    </row>
    <row r="118" s="1" customFormat="1" ht="6.96" customHeight="1">
      <c r="B118" s="66"/>
      <c r="C118" s="67"/>
      <c r="D118" s="67"/>
      <c r="E118" s="67"/>
      <c r="F118" s="67"/>
      <c r="G118" s="67"/>
      <c r="H118" s="67"/>
      <c r="I118" s="67"/>
      <c r="J118" s="67"/>
      <c r="K118" s="67"/>
      <c r="L118" s="67"/>
      <c r="M118" s="67"/>
      <c r="N118" s="67"/>
      <c r="O118" s="67"/>
      <c r="P118" s="67"/>
      <c r="Q118" s="67"/>
      <c r="R118" s="68"/>
    </row>
  </sheetData>
  <sheetProtection sheet="1" formatColumns="0" formatRows="0" objects="1" scenarios="1" spinCount="10" saltValue="0DV1RGns1NWbqElc7s5+wzuSNBQ0nQgYOgpzXkxR5I1uZxmSBDC0vkuXybEjtS5TwS6h5ATrRezeRFe/FSp8rw==" hashValue="0XRlaILiv7BnfRu1gMBLea+MmgMByzlXiT7ljGnvAldFWYLBu4cAmf50aWoRWanctgpNLnD/A6GmJ8n3ETq8XA==" algorithmName="SHA-512" password="CC35"/>
  <mergeCells count="71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1:Q91"/>
    <mergeCell ref="L93:Q93"/>
    <mergeCell ref="C99:Q99"/>
    <mergeCell ref="F101:P101"/>
    <mergeCell ref="F102:P102"/>
    <mergeCell ref="M104:P104"/>
    <mergeCell ref="M106:Q106"/>
    <mergeCell ref="M107:Q107"/>
    <mergeCell ref="F109:I109"/>
    <mergeCell ref="L109:M109"/>
    <mergeCell ref="N109:Q109"/>
    <mergeCell ref="F112:I112"/>
    <mergeCell ref="L112:M112"/>
    <mergeCell ref="N112:Q112"/>
    <mergeCell ref="F113:I113"/>
    <mergeCell ref="L113:M113"/>
    <mergeCell ref="N113:Q113"/>
    <mergeCell ref="F114:I114"/>
    <mergeCell ref="L114:M114"/>
    <mergeCell ref="N114:Q114"/>
    <mergeCell ref="F115:I115"/>
    <mergeCell ref="L115:M115"/>
    <mergeCell ref="N115:Q115"/>
    <mergeCell ref="F116:I116"/>
    <mergeCell ref="L116:M116"/>
    <mergeCell ref="N116:Q116"/>
    <mergeCell ref="F117:I117"/>
    <mergeCell ref="L117:M117"/>
    <mergeCell ref="N117:Q117"/>
    <mergeCell ref="N110:Q110"/>
    <mergeCell ref="N111:Q111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09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33"/>
      <c r="B1" s="10"/>
      <c r="C1" s="10"/>
      <c r="D1" s="11" t="s">
        <v>1</v>
      </c>
      <c r="E1" s="10"/>
      <c r="F1" s="12" t="s">
        <v>93</v>
      </c>
      <c r="G1" s="12"/>
      <c r="H1" s="134" t="s">
        <v>94</v>
      </c>
      <c r="I1" s="134"/>
      <c r="J1" s="134"/>
      <c r="K1" s="134"/>
      <c r="L1" s="12" t="s">
        <v>95</v>
      </c>
      <c r="M1" s="10"/>
      <c r="N1" s="10"/>
      <c r="O1" s="11" t="s">
        <v>96</v>
      </c>
      <c r="P1" s="10"/>
      <c r="Q1" s="10"/>
      <c r="R1" s="10"/>
      <c r="S1" s="12" t="s">
        <v>97</v>
      </c>
      <c r="T1" s="12"/>
      <c r="U1" s="133"/>
      <c r="V1" s="13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ht="36.96" customHeight="1">
      <c r="C2" s="16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S2" s="18" t="s">
        <v>8</v>
      </c>
      <c r="AT2" s="19" t="s">
        <v>88</v>
      </c>
    </row>
    <row r="3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98</v>
      </c>
    </row>
    <row r="4" ht="36.96" customHeight="1">
      <c r="B4" s="23"/>
      <c r="C4" s="24" t="s">
        <v>99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6"/>
      <c r="T4" s="17" t="s">
        <v>13</v>
      </c>
      <c r="AT4" s="19" t="s">
        <v>6</v>
      </c>
    </row>
    <row r="5" ht="6.96" customHeight="1">
      <c r="B5" s="23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ht="25.44" customHeight="1">
      <c r="B6" s="23"/>
      <c r="C6" s="27"/>
      <c r="D6" s="32" t="s">
        <v>17</v>
      </c>
      <c r="E6" s="27"/>
      <c r="F6" s="135" t="str">
        <f>'Rekapitulace stavby'!K6</f>
        <v>Oprava napájecích systémů SSZT Jihlava 2018</v>
      </c>
      <c r="G6" s="32"/>
      <c r="H6" s="32"/>
      <c r="I6" s="32"/>
      <c r="J6" s="32"/>
      <c r="K6" s="32"/>
      <c r="L6" s="32"/>
      <c r="M6" s="32"/>
      <c r="N6" s="32"/>
      <c r="O6" s="32"/>
      <c r="P6" s="32"/>
      <c r="Q6" s="27"/>
      <c r="R6" s="26"/>
    </row>
    <row r="7" s="1" customFormat="1" ht="32.88" customHeight="1">
      <c r="B7" s="37"/>
      <c r="C7" s="38"/>
      <c r="D7" s="30" t="s">
        <v>100</v>
      </c>
      <c r="E7" s="38"/>
      <c r="F7" s="31" t="s">
        <v>175</v>
      </c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9"/>
    </row>
    <row r="8" s="1" customFormat="1" ht="14.4" customHeight="1">
      <c r="B8" s="37"/>
      <c r="C8" s="38"/>
      <c r="D8" s="32" t="s">
        <v>19</v>
      </c>
      <c r="E8" s="38"/>
      <c r="F8" s="29" t="s">
        <v>20</v>
      </c>
      <c r="G8" s="38"/>
      <c r="H8" s="38"/>
      <c r="I8" s="38"/>
      <c r="J8" s="38"/>
      <c r="K8" s="38"/>
      <c r="L8" s="38"/>
      <c r="M8" s="32" t="s">
        <v>21</v>
      </c>
      <c r="N8" s="38"/>
      <c r="O8" s="29" t="s">
        <v>20</v>
      </c>
      <c r="P8" s="38"/>
      <c r="Q8" s="38"/>
      <c r="R8" s="39"/>
    </row>
    <row r="9" s="1" customFormat="1" ht="14.4" customHeight="1">
      <c r="B9" s="37"/>
      <c r="C9" s="38"/>
      <c r="D9" s="32" t="s">
        <v>22</v>
      </c>
      <c r="E9" s="38"/>
      <c r="F9" s="29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81" t="str">
        <f>'Rekapitulace stavby'!AN8</f>
        <v>29. 10. 2018</v>
      </c>
      <c r="P9" s="81"/>
      <c r="Q9" s="38"/>
      <c r="R9" s="39"/>
    </row>
    <row r="10" s="1" customFormat="1" ht="10.8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="1" customFormat="1" ht="14.4" customHeight="1">
      <c r="B11" s="37"/>
      <c r="C11" s="38"/>
      <c r="D11" s="32" t="s">
        <v>26</v>
      </c>
      <c r="E11" s="38"/>
      <c r="F11" s="38"/>
      <c r="G11" s="38"/>
      <c r="H11" s="38"/>
      <c r="I11" s="38"/>
      <c r="J11" s="38"/>
      <c r="K11" s="38"/>
      <c r="L11" s="38"/>
      <c r="M11" s="32" t="s">
        <v>27</v>
      </c>
      <c r="N11" s="38"/>
      <c r="O11" s="29" t="str">
        <f>IF('Rekapitulace stavby'!AN10="","",'Rekapitulace stavby'!AN10)</f>
        <v/>
      </c>
      <c r="P11" s="29"/>
      <c r="Q11" s="38"/>
      <c r="R11" s="39"/>
    </row>
    <row r="12" s="1" customFormat="1" ht="18" customHeight="1">
      <c r="B12" s="37"/>
      <c r="C12" s="38"/>
      <c r="D12" s="38"/>
      <c r="E12" s="29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28</v>
      </c>
      <c r="N12" s="38"/>
      <c r="O12" s="29" t="str">
        <f>IF('Rekapitulace stavby'!AN11="","",'Rekapitulace stavby'!AN11)</f>
        <v/>
      </c>
      <c r="P12" s="29"/>
      <c r="Q12" s="38"/>
      <c r="R12" s="39"/>
    </row>
    <row r="13" s="1" customFormat="1" ht="6.96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="1" customFormat="1" ht="14.4" customHeight="1">
      <c r="B14" s="37"/>
      <c r="C14" s="38"/>
      <c r="D14" s="32" t="s">
        <v>29</v>
      </c>
      <c r="E14" s="38"/>
      <c r="F14" s="38"/>
      <c r="G14" s="38"/>
      <c r="H14" s="38"/>
      <c r="I14" s="38"/>
      <c r="J14" s="38"/>
      <c r="K14" s="38"/>
      <c r="L14" s="38"/>
      <c r="M14" s="32" t="s">
        <v>27</v>
      </c>
      <c r="N14" s="38"/>
      <c r="O14" s="29" t="str">
        <f>IF('Rekapitulace stavby'!AN13="","",'Rekapitulace stavby'!AN13)</f>
        <v/>
      </c>
      <c r="P14" s="29"/>
      <c r="Q14" s="38"/>
      <c r="R14" s="39"/>
    </row>
    <row r="15" s="1" customFormat="1" ht="18" customHeight="1">
      <c r="B15" s="37"/>
      <c r="C15" s="38"/>
      <c r="D15" s="38"/>
      <c r="E15" s="29" t="str">
        <f>IF('Rekapitulace stavby'!E14="","",'Rekapitulace stavby'!E14)</f>
        <v xml:space="preserve"> </v>
      </c>
      <c r="F15" s="38"/>
      <c r="G15" s="38"/>
      <c r="H15" s="38"/>
      <c r="I15" s="38"/>
      <c r="J15" s="38"/>
      <c r="K15" s="38"/>
      <c r="L15" s="38"/>
      <c r="M15" s="32" t="s">
        <v>28</v>
      </c>
      <c r="N15" s="38"/>
      <c r="O15" s="29" t="str">
        <f>IF('Rekapitulace stavby'!AN14="","",'Rekapitulace stavby'!AN14)</f>
        <v/>
      </c>
      <c r="P15" s="29"/>
      <c r="Q15" s="38"/>
      <c r="R15" s="39"/>
    </row>
    <row r="16" s="1" customFormat="1" ht="6.96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="1" customFormat="1" ht="14.4" customHeight="1">
      <c r="B17" s="37"/>
      <c r="C17" s="38"/>
      <c r="D17" s="32" t="s">
        <v>30</v>
      </c>
      <c r="E17" s="38"/>
      <c r="F17" s="38"/>
      <c r="G17" s="38"/>
      <c r="H17" s="38"/>
      <c r="I17" s="38"/>
      <c r="J17" s="38"/>
      <c r="K17" s="38"/>
      <c r="L17" s="38"/>
      <c r="M17" s="32" t="s">
        <v>27</v>
      </c>
      <c r="N17" s="38"/>
      <c r="O17" s="29" t="str">
        <f>IF('Rekapitulace stavby'!AN16="","",'Rekapitulace stavby'!AN16)</f>
        <v/>
      </c>
      <c r="P17" s="29"/>
      <c r="Q17" s="38"/>
      <c r="R17" s="39"/>
    </row>
    <row r="18" s="1" customFormat="1" ht="18" customHeight="1">
      <c r="B18" s="37"/>
      <c r="C18" s="38"/>
      <c r="D18" s="38"/>
      <c r="E18" s="29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28</v>
      </c>
      <c r="N18" s="38"/>
      <c r="O18" s="29" t="str">
        <f>IF('Rekapitulace stavby'!AN17="","",'Rekapitulace stavby'!AN17)</f>
        <v/>
      </c>
      <c r="P18" s="29"/>
      <c r="Q18" s="38"/>
      <c r="R18" s="39"/>
    </row>
    <row r="19" s="1" customFormat="1" ht="6.96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="1" customFormat="1" ht="14.4" customHeight="1">
      <c r="B20" s="37"/>
      <c r="C20" s="38"/>
      <c r="D20" s="32" t="s">
        <v>32</v>
      </c>
      <c r="E20" s="38"/>
      <c r="F20" s="38"/>
      <c r="G20" s="38"/>
      <c r="H20" s="38"/>
      <c r="I20" s="38"/>
      <c r="J20" s="38"/>
      <c r="K20" s="38"/>
      <c r="L20" s="38"/>
      <c r="M20" s="32" t="s">
        <v>27</v>
      </c>
      <c r="N20" s="38"/>
      <c r="O20" s="29" t="s">
        <v>20</v>
      </c>
      <c r="P20" s="29"/>
      <c r="Q20" s="38"/>
      <c r="R20" s="39"/>
    </row>
    <row r="21" s="1" customFormat="1" ht="18" customHeight="1">
      <c r="B21" s="37"/>
      <c r="C21" s="38"/>
      <c r="D21" s="38"/>
      <c r="E21" s="29" t="s">
        <v>102</v>
      </c>
      <c r="F21" s="38"/>
      <c r="G21" s="38"/>
      <c r="H21" s="38"/>
      <c r="I21" s="38"/>
      <c r="J21" s="38"/>
      <c r="K21" s="38"/>
      <c r="L21" s="38"/>
      <c r="M21" s="32" t="s">
        <v>28</v>
      </c>
      <c r="N21" s="38"/>
      <c r="O21" s="29" t="s">
        <v>20</v>
      </c>
      <c r="P21" s="29"/>
      <c r="Q21" s="38"/>
      <c r="R21" s="39"/>
    </row>
    <row r="22" s="1" customFormat="1" ht="6.96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="1" customFormat="1" ht="14.4" customHeight="1">
      <c r="B23" s="37"/>
      <c r="C23" s="38"/>
      <c r="D23" s="32" t="s">
        <v>33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="1" customFormat="1" ht="16.5" customHeight="1">
      <c r="B24" s="37"/>
      <c r="C24" s="38"/>
      <c r="D24" s="38"/>
      <c r="E24" s="33" t="s">
        <v>20</v>
      </c>
      <c r="F24" s="33"/>
      <c r="G24" s="33"/>
      <c r="H24" s="33"/>
      <c r="I24" s="33"/>
      <c r="J24" s="33"/>
      <c r="K24" s="33"/>
      <c r="L24" s="33"/>
      <c r="M24" s="38"/>
      <c r="N24" s="38"/>
      <c r="O24" s="38"/>
      <c r="P24" s="38"/>
      <c r="Q24" s="38"/>
      <c r="R24" s="39"/>
    </row>
    <row r="25" s="1" customFormat="1" ht="6.96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="1" customFormat="1" ht="6.96" customHeight="1">
      <c r="B26" s="37"/>
      <c r="C26" s="3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38"/>
      <c r="R26" s="39"/>
    </row>
    <row r="27" s="1" customFormat="1" ht="14.4" customHeight="1">
      <c r="B27" s="37"/>
      <c r="C27" s="38"/>
      <c r="D27" s="136" t="s">
        <v>103</v>
      </c>
      <c r="E27" s="38"/>
      <c r="F27" s="38"/>
      <c r="G27" s="38"/>
      <c r="H27" s="38"/>
      <c r="I27" s="38"/>
      <c r="J27" s="38"/>
      <c r="K27" s="38"/>
      <c r="L27" s="38"/>
      <c r="M27" s="36">
        <f>N88</f>
        <v>3468.5599999999999</v>
      </c>
      <c r="N27" s="36"/>
      <c r="O27" s="36"/>
      <c r="P27" s="36"/>
      <c r="Q27" s="38"/>
      <c r="R27" s="39"/>
    </row>
    <row r="28" s="1" customFormat="1" ht="14.4" customHeight="1">
      <c r="B28" s="37"/>
      <c r="C28" s="38"/>
      <c r="D28" s="35" t="s">
        <v>104</v>
      </c>
      <c r="E28" s="38"/>
      <c r="F28" s="38"/>
      <c r="G28" s="38"/>
      <c r="H28" s="38"/>
      <c r="I28" s="38"/>
      <c r="J28" s="38"/>
      <c r="K28" s="38"/>
      <c r="L28" s="38"/>
      <c r="M28" s="36">
        <f>N91</f>
        <v>0</v>
      </c>
      <c r="N28" s="36"/>
      <c r="O28" s="36"/>
      <c r="P28" s="36"/>
      <c r="Q28" s="38"/>
      <c r="R28" s="39"/>
    </row>
    <row r="29" s="1" customFormat="1" ht="6.96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="1" customFormat="1" ht="25.44" customHeight="1">
      <c r="B30" s="37"/>
      <c r="C30" s="38"/>
      <c r="D30" s="137" t="s">
        <v>36</v>
      </c>
      <c r="E30" s="38"/>
      <c r="F30" s="38"/>
      <c r="G30" s="38"/>
      <c r="H30" s="38"/>
      <c r="I30" s="38"/>
      <c r="J30" s="38"/>
      <c r="K30" s="38"/>
      <c r="L30" s="38"/>
      <c r="M30" s="138">
        <f>ROUND(M27+M28,2)</f>
        <v>3468.5599999999999</v>
      </c>
      <c r="N30" s="38"/>
      <c r="O30" s="38"/>
      <c r="P30" s="38"/>
      <c r="Q30" s="38"/>
      <c r="R30" s="39"/>
    </row>
    <row r="31" s="1" customFormat="1" ht="6.96" customHeight="1">
      <c r="B31" s="37"/>
      <c r="C31" s="3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38"/>
      <c r="R31" s="39"/>
    </row>
    <row r="32" s="1" customFormat="1" ht="14.4" customHeight="1">
      <c r="B32" s="37"/>
      <c r="C32" s="38"/>
      <c r="D32" s="45" t="s">
        <v>37</v>
      </c>
      <c r="E32" s="45" t="s">
        <v>38</v>
      </c>
      <c r="F32" s="46">
        <v>0.20999999999999999</v>
      </c>
      <c r="G32" s="139" t="s">
        <v>39</v>
      </c>
      <c r="H32" s="140">
        <f>ROUND((SUM(BE91:BE92)+SUM(BE110:BE112)), 2)</f>
        <v>3468.5599999999999</v>
      </c>
      <c r="I32" s="38"/>
      <c r="J32" s="38"/>
      <c r="K32" s="38"/>
      <c r="L32" s="38"/>
      <c r="M32" s="140">
        <f>ROUND(ROUND((SUM(BE91:BE92)+SUM(BE110:BE112)), 2)*F32, 2)</f>
        <v>728.39999999999998</v>
      </c>
      <c r="N32" s="38"/>
      <c r="O32" s="38"/>
      <c r="P32" s="38"/>
      <c r="Q32" s="38"/>
      <c r="R32" s="39"/>
    </row>
    <row r="33" s="1" customFormat="1" ht="14.4" customHeight="1">
      <c r="B33" s="37"/>
      <c r="C33" s="38"/>
      <c r="D33" s="38"/>
      <c r="E33" s="45" t="s">
        <v>40</v>
      </c>
      <c r="F33" s="46">
        <v>0.14999999999999999</v>
      </c>
      <c r="G33" s="139" t="s">
        <v>39</v>
      </c>
      <c r="H33" s="140">
        <f>ROUND((SUM(BF91:BF92)+SUM(BF110:BF112)), 2)</f>
        <v>0</v>
      </c>
      <c r="I33" s="38"/>
      <c r="J33" s="38"/>
      <c r="K33" s="38"/>
      <c r="L33" s="38"/>
      <c r="M33" s="140">
        <f>ROUND(ROUND((SUM(BF91:BF92)+SUM(BF110:BF112)), 2)*F33, 2)</f>
        <v>0</v>
      </c>
      <c r="N33" s="38"/>
      <c r="O33" s="38"/>
      <c r="P33" s="38"/>
      <c r="Q33" s="38"/>
      <c r="R33" s="39"/>
    </row>
    <row r="34" hidden="1" s="1" customFormat="1" ht="14.4" customHeight="1">
      <c r="B34" s="37"/>
      <c r="C34" s="38"/>
      <c r="D34" s="38"/>
      <c r="E34" s="45" t="s">
        <v>41</v>
      </c>
      <c r="F34" s="46">
        <v>0.20999999999999999</v>
      </c>
      <c r="G34" s="139" t="s">
        <v>39</v>
      </c>
      <c r="H34" s="140">
        <f>ROUND((SUM(BG91:BG92)+SUM(BG110:BG112)), 2)</f>
        <v>0</v>
      </c>
      <c r="I34" s="38"/>
      <c r="J34" s="38"/>
      <c r="K34" s="38"/>
      <c r="L34" s="38"/>
      <c r="M34" s="140">
        <v>0</v>
      </c>
      <c r="N34" s="38"/>
      <c r="O34" s="38"/>
      <c r="P34" s="38"/>
      <c r="Q34" s="38"/>
      <c r="R34" s="39"/>
    </row>
    <row r="35" hidden="1" s="1" customFormat="1" ht="14.4" customHeight="1">
      <c r="B35" s="37"/>
      <c r="C35" s="38"/>
      <c r="D35" s="38"/>
      <c r="E35" s="45" t="s">
        <v>42</v>
      </c>
      <c r="F35" s="46">
        <v>0.14999999999999999</v>
      </c>
      <c r="G35" s="139" t="s">
        <v>39</v>
      </c>
      <c r="H35" s="140">
        <f>ROUND((SUM(BH91:BH92)+SUM(BH110:BH112)), 2)</f>
        <v>0</v>
      </c>
      <c r="I35" s="38"/>
      <c r="J35" s="38"/>
      <c r="K35" s="38"/>
      <c r="L35" s="38"/>
      <c r="M35" s="140">
        <v>0</v>
      </c>
      <c r="N35" s="38"/>
      <c r="O35" s="38"/>
      <c r="P35" s="38"/>
      <c r="Q35" s="38"/>
      <c r="R35" s="39"/>
    </row>
    <row r="36" hidden="1" s="1" customFormat="1" ht="14.4" customHeight="1">
      <c r="B36" s="37"/>
      <c r="C36" s="38"/>
      <c r="D36" s="38"/>
      <c r="E36" s="45" t="s">
        <v>43</v>
      </c>
      <c r="F36" s="46">
        <v>0</v>
      </c>
      <c r="G36" s="139" t="s">
        <v>39</v>
      </c>
      <c r="H36" s="140">
        <f>ROUND((SUM(BI91:BI92)+SUM(BI110:BI112)), 2)</f>
        <v>0</v>
      </c>
      <c r="I36" s="38"/>
      <c r="J36" s="38"/>
      <c r="K36" s="38"/>
      <c r="L36" s="38"/>
      <c r="M36" s="140">
        <v>0</v>
      </c>
      <c r="N36" s="38"/>
      <c r="O36" s="38"/>
      <c r="P36" s="38"/>
      <c r="Q36" s="38"/>
      <c r="R36" s="39"/>
    </row>
    <row r="37" s="1" customFormat="1" ht="6.96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="1" customFormat="1" ht="25.44" customHeight="1">
      <c r="B38" s="37"/>
      <c r="C38" s="131"/>
      <c r="D38" s="141" t="s">
        <v>44</v>
      </c>
      <c r="E38" s="94"/>
      <c r="F38" s="94"/>
      <c r="G38" s="142" t="s">
        <v>45</v>
      </c>
      <c r="H38" s="143" t="s">
        <v>46</v>
      </c>
      <c r="I38" s="94"/>
      <c r="J38" s="94"/>
      <c r="K38" s="94"/>
      <c r="L38" s="144">
        <f>SUM(M30:M36)</f>
        <v>4196.96</v>
      </c>
      <c r="M38" s="144"/>
      <c r="N38" s="144"/>
      <c r="O38" s="144"/>
      <c r="P38" s="145"/>
      <c r="Q38" s="131"/>
      <c r="R38" s="39"/>
    </row>
    <row r="39" s="1" customFormat="1" ht="14.4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="1" customFormat="1" ht="14.4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>
      <c r="B49" s="23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="1" customFormat="1">
      <c r="B50" s="37"/>
      <c r="C50" s="38"/>
      <c r="D50" s="57" t="s">
        <v>47</v>
      </c>
      <c r="E50" s="58"/>
      <c r="F50" s="58"/>
      <c r="G50" s="58"/>
      <c r="H50" s="59"/>
      <c r="I50" s="38"/>
      <c r="J50" s="57" t="s">
        <v>48</v>
      </c>
      <c r="K50" s="58"/>
      <c r="L50" s="58"/>
      <c r="M50" s="58"/>
      <c r="N50" s="58"/>
      <c r="O50" s="58"/>
      <c r="P50" s="59"/>
      <c r="Q50" s="38"/>
      <c r="R50" s="39"/>
    </row>
    <row r="51">
      <c r="B51" s="23"/>
      <c r="C51" s="27"/>
      <c r="D51" s="60"/>
      <c r="E51" s="27"/>
      <c r="F51" s="27"/>
      <c r="G51" s="27"/>
      <c r="H51" s="61"/>
      <c r="I51" s="27"/>
      <c r="J51" s="60"/>
      <c r="K51" s="27"/>
      <c r="L51" s="27"/>
      <c r="M51" s="27"/>
      <c r="N51" s="27"/>
      <c r="O51" s="27"/>
      <c r="P51" s="61"/>
      <c r="Q51" s="27"/>
      <c r="R51" s="26"/>
    </row>
    <row r="52">
      <c r="B52" s="23"/>
      <c r="C52" s="27"/>
      <c r="D52" s="60"/>
      <c r="E52" s="27"/>
      <c r="F52" s="27"/>
      <c r="G52" s="27"/>
      <c r="H52" s="61"/>
      <c r="I52" s="27"/>
      <c r="J52" s="60"/>
      <c r="K52" s="27"/>
      <c r="L52" s="27"/>
      <c r="M52" s="27"/>
      <c r="N52" s="27"/>
      <c r="O52" s="27"/>
      <c r="P52" s="61"/>
      <c r="Q52" s="27"/>
      <c r="R52" s="26"/>
    </row>
    <row r="53">
      <c r="B53" s="23"/>
      <c r="C53" s="27"/>
      <c r="D53" s="60"/>
      <c r="E53" s="27"/>
      <c r="F53" s="27"/>
      <c r="G53" s="27"/>
      <c r="H53" s="61"/>
      <c r="I53" s="27"/>
      <c r="J53" s="60"/>
      <c r="K53" s="27"/>
      <c r="L53" s="27"/>
      <c r="M53" s="27"/>
      <c r="N53" s="27"/>
      <c r="O53" s="27"/>
      <c r="P53" s="61"/>
      <c r="Q53" s="27"/>
      <c r="R53" s="26"/>
    </row>
    <row r="54">
      <c r="B54" s="23"/>
      <c r="C54" s="27"/>
      <c r="D54" s="60"/>
      <c r="E54" s="27"/>
      <c r="F54" s="27"/>
      <c r="G54" s="27"/>
      <c r="H54" s="61"/>
      <c r="I54" s="27"/>
      <c r="J54" s="60"/>
      <c r="K54" s="27"/>
      <c r="L54" s="27"/>
      <c r="M54" s="27"/>
      <c r="N54" s="27"/>
      <c r="O54" s="27"/>
      <c r="P54" s="61"/>
      <c r="Q54" s="27"/>
      <c r="R54" s="26"/>
    </row>
    <row r="55">
      <c r="B55" s="23"/>
      <c r="C55" s="27"/>
      <c r="D55" s="60"/>
      <c r="E55" s="27"/>
      <c r="F55" s="27"/>
      <c r="G55" s="27"/>
      <c r="H55" s="61"/>
      <c r="I55" s="27"/>
      <c r="J55" s="60"/>
      <c r="K55" s="27"/>
      <c r="L55" s="27"/>
      <c r="M55" s="27"/>
      <c r="N55" s="27"/>
      <c r="O55" s="27"/>
      <c r="P55" s="61"/>
      <c r="Q55" s="27"/>
      <c r="R55" s="26"/>
    </row>
    <row r="56">
      <c r="B56" s="23"/>
      <c r="C56" s="27"/>
      <c r="D56" s="60"/>
      <c r="E56" s="27"/>
      <c r="F56" s="27"/>
      <c r="G56" s="27"/>
      <c r="H56" s="61"/>
      <c r="I56" s="27"/>
      <c r="J56" s="60"/>
      <c r="K56" s="27"/>
      <c r="L56" s="27"/>
      <c r="M56" s="27"/>
      <c r="N56" s="27"/>
      <c r="O56" s="27"/>
      <c r="P56" s="61"/>
      <c r="Q56" s="27"/>
      <c r="R56" s="26"/>
    </row>
    <row r="57">
      <c r="B57" s="23"/>
      <c r="C57" s="27"/>
      <c r="D57" s="60"/>
      <c r="E57" s="27"/>
      <c r="F57" s="27"/>
      <c r="G57" s="27"/>
      <c r="H57" s="61"/>
      <c r="I57" s="27"/>
      <c r="J57" s="60"/>
      <c r="K57" s="27"/>
      <c r="L57" s="27"/>
      <c r="M57" s="27"/>
      <c r="N57" s="27"/>
      <c r="O57" s="27"/>
      <c r="P57" s="61"/>
      <c r="Q57" s="27"/>
      <c r="R57" s="26"/>
    </row>
    <row r="58">
      <c r="B58" s="23"/>
      <c r="C58" s="27"/>
      <c r="D58" s="60"/>
      <c r="E58" s="27"/>
      <c r="F58" s="27"/>
      <c r="G58" s="27"/>
      <c r="H58" s="61"/>
      <c r="I58" s="27"/>
      <c r="J58" s="60"/>
      <c r="K58" s="27"/>
      <c r="L58" s="27"/>
      <c r="M58" s="27"/>
      <c r="N58" s="27"/>
      <c r="O58" s="27"/>
      <c r="P58" s="61"/>
      <c r="Q58" s="27"/>
      <c r="R58" s="26"/>
    </row>
    <row r="59" s="1" customFormat="1">
      <c r="B59" s="37"/>
      <c r="C59" s="38"/>
      <c r="D59" s="62" t="s">
        <v>49</v>
      </c>
      <c r="E59" s="63"/>
      <c r="F59" s="63"/>
      <c r="G59" s="64" t="s">
        <v>50</v>
      </c>
      <c r="H59" s="65"/>
      <c r="I59" s="38"/>
      <c r="J59" s="62" t="s">
        <v>49</v>
      </c>
      <c r="K59" s="63"/>
      <c r="L59" s="63"/>
      <c r="M59" s="63"/>
      <c r="N59" s="64" t="s">
        <v>50</v>
      </c>
      <c r="O59" s="63"/>
      <c r="P59" s="65"/>
      <c r="Q59" s="38"/>
      <c r="R59" s="39"/>
    </row>
    <row r="60">
      <c r="B60" s="23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="1" customFormat="1">
      <c r="B61" s="37"/>
      <c r="C61" s="38"/>
      <c r="D61" s="57" t="s">
        <v>51</v>
      </c>
      <c r="E61" s="58"/>
      <c r="F61" s="58"/>
      <c r="G61" s="58"/>
      <c r="H61" s="59"/>
      <c r="I61" s="38"/>
      <c r="J61" s="57" t="s">
        <v>52</v>
      </c>
      <c r="K61" s="58"/>
      <c r="L61" s="58"/>
      <c r="M61" s="58"/>
      <c r="N61" s="58"/>
      <c r="O61" s="58"/>
      <c r="P61" s="59"/>
      <c r="Q61" s="38"/>
      <c r="R61" s="39"/>
    </row>
    <row r="62">
      <c r="B62" s="23"/>
      <c r="C62" s="27"/>
      <c r="D62" s="60"/>
      <c r="E62" s="27"/>
      <c r="F62" s="27"/>
      <c r="G62" s="27"/>
      <c r="H62" s="61"/>
      <c r="I62" s="27"/>
      <c r="J62" s="60"/>
      <c r="K62" s="27"/>
      <c r="L62" s="27"/>
      <c r="M62" s="27"/>
      <c r="N62" s="27"/>
      <c r="O62" s="27"/>
      <c r="P62" s="61"/>
      <c r="Q62" s="27"/>
      <c r="R62" s="26"/>
    </row>
    <row r="63">
      <c r="B63" s="23"/>
      <c r="C63" s="27"/>
      <c r="D63" s="60"/>
      <c r="E63" s="27"/>
      <c r="F63" s="27"/>
      <c r="G63" s="27"/>
      <c r="H63" s="61"/>
      <c r="I63" s="27"/>
      <c r="J63" s="60"/>
      <c r="K63" s="27"/>
      <c r="L63" s="27"/>
      <c r="M63" s="27"/>
      <c r="N63" s="27"/>
      <c r="O63" s="27"/>
      <c r="P63" s="61"/>
      <c r="Q63" s="27"/>
      <c r="R63" s="26"/>
    </row>
    <row r="64">
      <c r="B64" s="23"/>
      <c r="C64" s="27"/>
      <c r="D64" s="60"/>
      <c r="E64" s="27"/>
      <c r="F64" s="27"/>
      <c r="G64" s="27"/>
      <c r="H64" s="61"/>
      <c r="I64" s="27"/>
      <c r="J64" s="60"/>
      <c r="K64" s="27"/>
      <c r="L64" s="27"/>
      <c r="M64" s="27"/>
      <c r="N64" s="27"/>
      <c r="O64" s="27"/>
      <c r="P64" s="61"/>
      <c r="Q64" s="27"/>
      <c r="R64" s="26"/>
    </row>
    <row r="65">
      <c r="B65" s="23"/>
      <c r="C65" s="27"/>
      <c r="D65" s="60"/>
      <c r="E65" s="27"/>
      <c r="F65" s="27"/>
      <c r="G65" s="27"/>
      <c r="H65" s="61"/>
      <c r="I65" s="27"/>
      <c r="J65" s="60"/>
      <c r="K65" s="27"/>
      <c r="L65" s="27"/>
      <c r="M65" s="27"/>
      <c r="N65" s="27"/>
      <c r="O65" s="27"/>
      <c r="P65" s="61"/>
      <c r="Q65" s="27"/>
      <c r="R65" s="26"/>
    </row>
    <row r="66">
      <c r="B66" s="23"/>
      <c r="C66" s="27"/>
      <c r="D66" s="60"/>
      <c r="E66" s="27"/>
      <c r="F66" s="27"/>
      <c r="G66" s="27"/>
      <c r="H66" s="61"/>
      <c r="I66" s="27"/>
      <c r="J66" s="60"/>
      <c r="K66" s="27"/>
      <c r="L66" s="27"/>
      <c r="M66" s="27"/>
      <c r="N66" s="27"/>
      <c r="O66" s="27"/>
      <c r="P66" s="61"/>
      <c r="Q66" s="27"/>
      <c r="R66" s="26"/>
    </row>
    <row r="67">
      <c r="B67" s="23"/>
      <c r="C67" s="27"/>
      <c r="D67" s="60"/>
      <c r="E67" s="27"/>
      <c r="F67" s="27"/>
      <c r="G67" s="27"/>
      <c r="H67" s="61"/>
      <c r="I67" s="27"/>
      <c r="J67" s="60"/>
      <c r="K67" s="27"/>
      <c r="L67" s="27"/>
      <c r="M67" s="27"/>
      <c r="N67" s="27"/>
      <c r="O67" s="27"/>
      <c r="P67" s="61"/>
      <c r="Q67" s="27"/>
      <c r="R67" s="26"/>
    </row>
    <row r="68">
      <c r="B68" s="23"/>
      <c r="C68" s="27"/>
      <c r="D68" s="60"/>
      <c r="E68" s="27"/>
      <c r="F68" s="27"/>
      <c r="G68" s="27"/>
      <c r="H68" s="61"/>
      <c r="I68" s="27"/>
      <c r="J68" s="60"/>
      <c r="K68" s="27"/>
      <c r="L68" s="27"/>
      <c r="M68" s="27"/>
      <c r="N68" s="27"/>
      <c r="O68" s="27"/>
      <c r="P68" s="61"/>
      <c r="Q68" s="27"/>
      <c r="R68" s="26"/>
    </row>
    <row r="69">
      <c r="B69" s="23"/>
      <c r="C69" s="27"/>
      <c r="D69" s="60"/>
      <c r="E69" s="27"/>
      <c r="F69" s="27"/>
      <c r="G69" s="27"/>
      <c r="H69" s="61"/>
      <c r="I69" s="27"/>
      <c r="J69" s="60"/>
      <c r="K69" s="27"/>
      <c r="L69" s="27"/>
      <c r="M69" s="27"/>
      <c r="N69" s="27"/>
      <c r="O69" s="27"/>
      <c r="P69" s="61"/>
      <c r="Q69" s="27"/>
      <c r="R69" s="26"/>
    </row>
    <row r="70" s="1" customFormat="1">
      <c r="B70" s="37"/>
      <c r="C70" s="38"/>
      <c r="D70" s="62" t="s">
        <v>49</v>
      </c>
      <c r="E70" s="63"/>
      <c r="F70" s="63"/>
      <c r="G70" s="64" t="s">
        <v>50</v>
      </c>
      <c r="H70" s="65"/>
      <c r="I70" s="38"/>
      <c r="J70" s="62" t="s">
        <v>49</v>
      </c>
      <c r="K70" s="63"/>
      <c r="L70" s="63"/>
      <c r="M70" s="63"/>
      <c r="N70" s="64" t="s">
        <v>50</v>
      </c>
      <c r="O70" s="63"/>
      <c r="P70" s="65"/>
      <c r="Q70" s="38"/>
      <c r="R70" s="39"/>
    </row>
    <row r="71" s="1" customFormat="1" ht="14.4" customHeight="1">
      <c r="B71" s="66"/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8"/>
    </row>
    <row r="75" s="1" customFormat="1" ht="6.96" customHeight="1">
      <c r="B75" s="146"/>
      <c r="C75" s="147"/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  <c r="Q75" s="147"/>
      <c r="R75" s="148"/>
    </row>
    <row r="76" s="1" customFormat="1" ht="36.96" customHeight="1">
      <c r="B76" s="37"/>
      <c r="C76" s="24" t="s">
        <v>105</v>
      </c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39"/>
      <c r="T76" s="149"/>
      <c r="U76" s="149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49"/>
      <c r="U77" s="149"/>
    </row>
    <row r="78" s="1" customFormat="1" ht="30" customHeight="1">
      <c r="B78" s="37"/>
      <c r="C78" s="32" t="s">
        <v>17</v>
      </c>
      <c r="D78" s="38"/>
      <c r="E78" s="38"/>
      <c r="F78" s="135" t="str">
        <f>F6</f>
        <v>Oprava napájecích systémů SSZT Jihlava 2018</v>
      </c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8"/>
      <c r="R78" s="39"/>
      <c r="T78" s="149"/>
      <c r="U78" s="149"/>
    </row>
    <row r="79" s="1" customFormat="1" ht="36.96" customHeight="1">
      <c r="B79" s="37"/>
      <c r="C79" s="76" t="s">
        <v>100</v>
      </c>
      <c r="D79" s="38"/>
      <c r="E79" s="38"/>
      <c r="F79" s="78" t="str">
        <f>F7</f>
        <v>PS 04 - Vedlejší rozpočtové náklady</v>
      </c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9"/>
      <c r="T79" s="149"/>
      <c r="U79" s="149"/>
    </row>
    <row r="80" s="1" customFormat="1" ht="6.96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  <c r="T80" s="149"/>
      <c r="U80" s="149"/>
    </row>
    <row r="81" s="1" customFormat="1" ht="18" customHeight="1">
      <c r="B81" s="37"/>
      <c r="C81" s="32" t="s">
        <v>22</v>
      </c>
      <c r="D81" s="38"/>
      <c r="E81" s="38"/>
      <c r="F81" s="29" t="str">
        <f>F9</f>
        <v xml:space="preserve"> </v>
      </c>
      <c r="G81" s="38"/>
      <c r="H81" s="38"/>
      <c r="I81" s="38"/>
      <c r="J81" s="38"/>
      <c r="K81" s="32" t="s">
        <v>24</v>
      </c>
      <c r="L81" s="38"/>
      <c r="M81" s="81" t="str">
        <f>IF(O9="","",O9)</f>
        <v>29. 10. 2018</v>
      </c>
      <c r="N81" s="81"/>
      <c r="O81" s="81"/>
      <c r="P81" s="81"/>
      <c r="Q81" s="38"/>
      <c r="R81" s="39"/>
      <c r="T81" s="149"/>
      <c r="U81" s="149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  <c r="T82" s="149"/>
      <c r="U82" s="149"/>
    </row>
    <row r="83" s="1" customFormat="1">
      <c r="B83" s="37"/>
      <c r="C83" s="32" t="s">
        <v>26</v>
      </c>
      <c r="D83" s="38"/>
      <c r="E83" s="38"/>
      <c r="F83" s="29" t="str">
        <f>E12</f>
        <v xml:space="preserve"> </v>
      </c>
      <c r="G83" s="38"/>
      <c r="H83" s="38"/>
      <c r="I83" s="38"/>
      <c r="J83" s="38"/>
      <c r="K83" s="32" t="s">
        <v>30</v>
      </c>
      <c r="L83" s="38"/>
      <c r="M83" s="29" t="str">
        <f>E18</f>
        <v xml:space="preserve"> </v>
      </c>
      <c r="N83" s="29"/>
      <c r="O83" s="29"/>
      <c r="P83" s="29"/>
      <c r="Q83" s="29"/>
      <c r="R83" s="39"/>
      <c r="T83" s="149"/>
      <c r="U83" s="149"/>
    </row>
    <row r="84" s="1" customFormat="1" ht="14.4" customHeight="1">
      <c r="B84" s="37"/>
      <c r="C84" s="32" t="s">
        <v>29</v>
      </c>
      <c r="D84" s="38"/>
      <c r="E84" s="38"/>
      <c r="F84" s="29" t="str">
        <f>IF(E15="","",E15)</f>
        <v xml:space="preserve"> </v>
      </c>
      <c r="G84" s="38"/>
      <c r="H84" s="38"/>
      <c r="I84" s="38"/>
      <c r="J84" s="38"/>
      <c r="K84" s="32" t="s">
        <v>32</v>
      </c>
      <c r="L84" s="38"/>
      <c r="M84" s="29" t="str">
        <f>E21</f>
        <v>Bc. Komzák Roman</v>
      </c>
      <c r="N84" s="29"/>
      <c r="O84" s="29"/>
      <c r="P84" s="29"/>
      <c r="Q84" s="29"/>
      <c r="R84" s="39"/>
      <c r="T84" s="149"/>
      <c r="U84" s="149"/>
    </row>
    <row r="85" s="1" customFormat="1" ht="10.32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  <c r="T85" s="149"/>
      <c r="U85" s="149"/>
    </row>
    <row r="86" s="1" customFormat="1" ht="29.28" customHeight="1">
      <c r="B86" s="37"/>
      <c r="C86" s="150" t="s">
        <v>106</v>
      </c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50" t="s">
        <v>107</v>
      </c>
      <c r="O86" s="131"/>
      <c r="P86" s="131"/>
      <c r="Q86" s="131"/>
      <c r="R86" s="39"/>
      <c r="T86" s="149"/>
      <c r="U86" s="149"/>
    </row>
    <row r="87" s="1" customFormat="1" ht="10.32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  <c r="T87" s="149"/>
      <c r="U87" s="149"/>
    </row>
    <row r="88" s="1" customFormat="1" ht="29.28" customHeight="1">
      <c r="B88" s="37"/>
      <c r="C88" s="151" t="s">
        <v>108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104">
        <f>N110</f>
        <v>3468.5599999999999</v>
      </c>
      <c r="O88" s="152"/>
      <c r="P88" s="152"/>
      <c r="Q88" s="152"/>
      <c r="R88" s="39"/>
      <c r="T88" s="149"/>
      <c r="U88" s="149"/>
      <c r="AU88" s="19" t="s">
        <v>109</v>
      </c>
    </row>
    <row r="89" s="7" customFormat="1" ht="24.96" customHeight="1">
      <c r="B89" s="180"/>
      <c r="C89" s="181"/>
      <c r="D89" s="182" t="s">
        <v>176</v>
      </c>
      <c r="E89" s="181"/>
      <c r="F89" s="181"/>
      <c r="G89" s="181"/>
      <c r="H89" s="181"/>
      <c r="I89" s="181"/>
      <c r="J89" s="181"/>
      <c r="K89" s="181"/>
      <c r="L89" s="181"/>
      <c r="M89" s="181"/>
      <c r="N89" s="183">
        <f>N111</f>
        <v>3468.5599999999999</v>
      </c>
      <c r="O89" s="181"/>
      <c r="P89" s="181"/>
      <c r="Q89" s="181"/>
      <c r="R89" s="184"/>
      <c r="T89" s="185"/>
      <c r="U89" s="185"/>
    </row>
    <row r="90" s="1" customFormat="1" ht="21.84" customHeight="1"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9"/>
      <c r="T90" s="149"/>
      <c r="U90" s="149"/>
    </row>
    <row r="91" s="1" customFormat="1" ht="29.28" customHeight="1">
      <c r="B91" s="37"/>
      <c r="C91" s="151" t="s">
        <v>110</v>
      </c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152">
        <v>0</v>
      </c>
      <c r="O91" s="153"/>
      <c r="P91" s="153"/>
      <c r="Q91" s="153"/>
      <c r="R91" s="39"/>
      <c r="T91" s="154"/>
      <c r="U91" s="155" t="s">
        <v>37</v>
      </c>
    </row>
    <row r="92" s="1" customFormat="1" ht="18" customHeight="1"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9"/>
      <c r="T92" s="149"/>
      <c r="U92" s="149"/>
    </row>
    <row r="93" s="1" customFormat="1" ht="29.28" customHeight="1">
      <c r="B93" s="37"/>
      <c r="C93" s="130" t="s">
        <v>92</v>
      </c>
      <c r="D93" s="131"/>
      <c r="E93" s="131"/>
      <c r="F93" s="131"/>
      <c r="G93" s="131"/>
      <c r="H93" s="131"/>
      <c r="I93" s="131"/>
      <c r="J93" s="131"/>
      <c r="K93" s="131"/>
      <c r="L93" s="132">
        <f>ROUND(SUM(N88+N91),2)</f>
        <v>3468.5599999999999</v>
      </c>
      <c r="M93" s="132"/>
      <c r="N93" s="132"/>
      <c r="O93" s="132"/>
      <c r="P93" s="132"/>
      <c r="Q93" s="132"/>
      <c r="R93" s="39"/>
      <c r="T93" s="149"/>
      <c r="U93" s="149"/>
    </row>
    <row r="94" s="1" customFormat="1" ht="6.96" customHeight="1">
      <c r="B94" s="66"/>
      <c r="C94" s="67"/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8"/>
      <c r="T94" s="149"/>
      <c r="U94" s="149"/>
    </row>
    <row r="98" s="1" customFormat="1" ht="6.96" customHeight="1">
      <c r="B98" s="69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1"/>
    </row>
    <row r="99" s="1" customFormat="1" ht="36.96" customHeight="1">
      <c r="B99" s="37"/>
      <c r="C99" s="24" t="s">
        <v>111</v>
      </c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9"/>
    </row>
    <row r="100" s="1" customFormat="1" ht="6.96" customHeight="1"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9"/>
    </row>
    <row r="101" s="1" customFormat="1" ht="30" customHeight="1">
      <c r="B101" s="37"/>
      <c r="C101" s="32" t="s">
        <v>17</v>
      </c>
      <c r="D101" s="38"/>
      <c r="E101" s="38"/>
      <c r="F101" s="135" t="str">
        <f>F6</f>
        <v>Oprava napájecích systémů SSZT Jihlava 2018</v>
      </c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8"/>
      <c r="R101" s="39"/>
    </row>
    <row r="102" s="1" customFormat="1" ht="36.96" customHeight="1">
      <c r="B102" s="37"/>
      <c r="C102" s="76" t="s">
        <v>100</v>
      </c>
      <c r="D102" s="38"/>
      <c r="E102" s="38"/>
      <c r="F102" s="78" t="str">
        <f>F7</f>
        <v>PS 04 - Vedlejší rozpočtové náklady</v>
      </c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9"/>
    </row>
    <row r="103" s="1" customFormat="1" ht="6.96" customHeight="1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9"/>
    </row>
    <row r="104" s="1" customFormat="1" ht="18" customHeight="1">
      <c r="B104" s="37"/>
      <c r="C104" s="32" t="s">
        <v>22</v>
      </c>
      <c r="D104" s="38"/>
      <c r="E104" s="38"/>
      <c r="F104" s="29" t="str">
        <f>F9</f>
        <v xml:space="preserve"> </v>
      </c>
      <c r="G104" s="38"/>
      <c r="H104" s="38"/>
      <c r="I104" s="38"/>
      <c r="J104" s="38"/>
      <c r="K104" s="32" t="s">
        <v>24</v>
      </c>
      <c r="L104" s="38"/>
      <c r="M104" s="81" t="str">
        <f>IF(O9="","",O9)</f>
        <v>29. 10. 2018</v>
      </c>
      <c r="N104" s="81"/>
      <c r="O104" s="81"/>
      <c r="P104" s="81"/>
      <c r="Q104" s="38"/>
      <c r="R104" s="39"/>
    </row>
    <row r="105" s="1" customFormat="1" ht="6.96" customHeight="1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9"/>
    </row>
    <row r="106" s="1" customFormat="1">
      <c r="B106" s="37"/>
      <c r="C106" s="32" t="s">
        <v>26</v>
      </c>
      <c r="D106" s="38"/>
      <c r="E106" s="38"/>
      <c r="F106" s="29" t="str">
        <f>E12</f>
        <v xml:space="preserve"> </v>
      </c>
      <c r="G106" s="38"/>
      <c r="H106" s="38"/>
      <c r="I106" s="38"/>
      <c r="J106" s="38"/>
      <c r="K106" s="32" t="s">
        <v>30</v>
      </c>
      <c r="L106" s="38"/>
      <c r="M106" s="29" t="str">
        <f>E18</f>
        <v xml:space="preserve"> </v>
      </c>
      <c r="N106" s="29"/>
      <c r="O106" s="29"/>
      <c r="P106" s="29"/>
      <c r="Q106" s="29"/>
      <c r="R106" s="39"/>
    </row>
    <row r="107" s="1" customFormat="1" ht="14.4" customHeight="1">
      <c r="B107" s="37"/>
      <c r="C107" s="32" t="s">
        <v>29</v>
      </c>
      <c r="D107" s="38"/>
      <c r="E107" s="38"/>
      <c r="F107" s="29" t="str">
        <f>IF(E15="","",E15)</f>
        <v xml:space="preserve"> </v>
      </c>
      <c r="G107" s="38"/>
      <c r="H107" s="38"/>
      <c r="I107" s="38"/>
      <c r="J107" s="38"/>
      <c r="K107" s="32" t="s">
        <v>32</v>
      </c>
      <c r="L107" s="38"/>
      <c r="M107" s="29" t="str">
        <f>E21</f>
        <v>Bc. Komzák Roman</v>
      </c>
      <c r="N107" s="29"/>
      <c r="O107" s="29"/>
      <c r="P107" s="29"/>
      <c r="Q107" s="29"/>
      <c r="R107" s="39"/>
    </row>
    <row r="108" s="1" customFormat="1" ht="10.32" customHeight="1"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9"/>
    </row>
    <row r="109" s="6" customFormat="1" ht="29.28" customHeight="1">
      <c r="B109" s="156"/>
      <c r="C109" s="157" t="s">
        <v>112</v>
      </c>
      <c r="D109" s="158" t="s">
        <v>113</v>
      </c>
      <c r="E109" s="158" t="s">
        <v>55</v>
      </c>
      <c r="F109" s="158" t="s">
        <v>114</v>
      </c>
      <c r="G109" s="158"/>
      <c r="H109" s="158"/>
      <c r="I109" s="158"/>
      <c r="J109" s="158" t="s">
        <v>115</v>
      </c>
      <c r="K109" s="158" t="s">
        <v>116</v>
      </c>
      <c r="L109" s="158" t="s">
        <v>117</v>
      </c>
      <c r="M109" s="158"/>
      <c r="N109" s="158" t="s">
        <v>107</v>
      </c>
      <c r="O109" s="158"/>
      <c r="P109" s="158"/>
      <c r="Q109" s="159"/>
      <c r="R109" s="160"/>
      <c r="T109" s="97" t="s">
        <v>118</v>
      </c>
      <c r="U109" s="98" t="s">
        <v>37</v>
      </c>
      <c r="V109" s="98" t="s">
        <v>119</v>
      </c>
      <c r="W109" s="98" t="s">
        <v>120</v>
      </c>
      <c r="X109" s="98" t="s">
        <v>121</v>
      </c>
      <c r="Y109" s="98" t="s">
        <v>122</v>
      </c>
      <c r="Z109" s="98" t="s">
        <v>123</v>
      </c>
      <c r="AA109" s="99" t="s">
        <v>124</v>
      </c>
    </row>
    <row r="110" s="1" customFormat="1" ht="29.28" customHeight="1">
      <c r="B110" s="37"/>
      <c r="C110" s="101" t="s">
        <v>103</v>
      </c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186">
        <f>BK110</f>
        <v>3468.5599999999999</v>
      </c>
      <c r="O110" s="187"/>
      <c r="P110" s="187"/>
      <c r="Q110" s="187"/>
      <c r="R110" s="39"/>
      <c r="T110" s="100"/>
      <c r="U110" s="58"/>
      <c r="V110" s="58"/>
      <c r="W110" s="163">
        <f>W111</f>
        <v>8</v>
      </c>
      <c r="X110" s="58"/>
      <c r="Y110" s="163">
        <f>Y111</f>
        <v>0</v>
      </c>
      <c r="Z110" s="58"/>
      <c r="AA110" s="164">
        <f>AA111</f>
        <v>0</v>
      </c>
      <c r="AT110" s="19" t="s">
        <v>72</v>
      </c>
      <c r="AU110" s="19" t="s">
        <v>109</v>
      </c>
      <c r="BK110" s="165">
        <f>BK111</f>
        <v>3468.5599999999999</v>
      </c>
    </row>
    <row r="111" s="8" customFormat="1" ht="37.44" customHeight="1">
      <c r="B111" s="188"/>
      <c r="C111" s="189"/>
      <c r="D111" s="190" t="s">
        <v>176</v>
      </c>
      <c r="E111" s="190"/>
      <c r="F111" s="190"/>
      <c r="G111" s="190"/>
      <c r="H111" s="190"/>
      <c r="I111" s="190"/>
      <c r="J111" s="190"/>
      <c r="K111" s="190"/>
      <c r="L111" s="190"/>
      <c r="M111" s="190"/>
      <c r="N111" s="191">
        <f>BK111</f>
        <v>3468.5599999999999</v>
      </c>
      <c r="O111" s="192"/>
      <c r="P111" s="192"/>
      <c r="Q111" s="192"/>
      <c r="R111" s="193"/>
      <c r="T111" s="194"/>
      <c r="U111" s="189"/>
      <c r="V111" s="189"/>
      <c r="W111" s="195">
        <f>W112</f>
        <v>8</v>
      </c>
      <c r="X111" s="189"/>
      <c r="Y111" s="195">
        <f>Y112</f>
        <v>0</v>
      </c>
      <c r="Z111" s="189"/>
      <c r="AA111" s="196">
        <f>AA112</f>
        <v>0</v>
      </c>
      <c r="AR111" s="197" t="s">
        <v>131</v>
      </c>
      <c r="AT111" s="198" t="s">
        <v>72</v>
      </c>
      <c r="AU111" s="198" t="s">
        <v>73</v>
      </c>
      <c r="AY111" s="197" t="s">
        <v>130</v>
      </c>
      <c r="BK111" s="199">
        <f>BK112</f>
        <v>3468.5599999999999</v>
      </c>
    </row>
    <row r="112" s="1" customFormat="1" ht="16.5" customHeight="1">
      <c r="B112" s="37"/>
      <c r="C112" s="200" t="s">
        <v>177</v>
      </c>
      <c r="D112" s="200" t="s">
        <v>151</v>
      </c>
      <c r="E112" s="201" t="s">
        <v>178</v>
      </c>
      <c r="F112" s="202" t="s">
        <v>179</v>
      </c>
      <c r="G112" s="202"/>
      <c r="H112" s="202"/>
      <c r="I112" s="202"/>
      <c r="J112" s="203" t="s">
        <v>180</v>
      </c>
      <c r="K112" s="204">
        <v>8</v>
      </c>
      <c r="L112" s="172">
        <v>433.56999999999999</v>
      </c>
      <c r="M112" s="172"/>
      <c r="N112" s="172">
        <f>ROUND(L112*K112,2)</f>
        <v>3468.5599999999999</v>
      </c>
      <c r="O112" s="172"/>
      <c r="P112" s="172"/>
      <c r="Q112" s="172"/>
      <c r="R112" s="39"/>
      <c r="T112" s="173" t="s">
        <v>20</v>
      </c>
      <c r="U112" s="177" t="s">
        <v>38</v>
      </c>
      <c r="V112" s="178">
        <v>1</v>
      </c>
      <c r="W112" s="178">
        <f>V112*K112</f>
        <v>8</v>
      </c>
      <c r="X112" s="178">
        <v>0</v>
      </c>
      <c r="Y112" s="178">
        <f>X112*K112</f>
        <v>0</v>
      </c>
      <c r="Z112" s="178">
        <v>0</v>
      </c>
      <c r="AA112" s="179">
        <f>Z112*K112</f>
        <v>0</v>
      </c>
      <c r="AR112" s="19" t="s">
        <v>154</v>
      </c>
      <c r="AT112" s="19" t="s">
        <v>151</v>
      </c>
      <c r="AU112" s="19" t="s">
        <v>81</v>
      </c>
      <c r="AY112" s="19" t="s">
        <v>130</v>
      </c>
      <c r="BE112" s="176">
        <f>IF(U112="základní",N112,0)</f>
        <v>3468.5599999999999</v>
      </c>
      <c r="BF112" s="176">
        <f>IF(U112="snížená",N112,0)</f>
        <v>0</v>
      </c>
      <c r="BG112" s="176">
        <f>IF(U112="zákl. přenesená",N112,0)</f>
        <v>0</v>
      </c>
      <c r="BH112" s="176">
        <f>IF(U112="sníž. přenesená",N112,0)</f>
        <v>0</v>
      </c>
      <c r="BI112" s="176">
        <f>IF(U112="nulová",N112,0)</f>
        <v>0</v>
      </c>
      <c r="BJ112" s="19" t="s">
        <v>81</v>
      </c>
      <c r="BK112" s="176">
        <f>ROUND(L112*K112,2)</f>
        <v>3468.5599999999999</v>
      </c>
      <c r="BL112" s="19" t="s">
        <v>154</v>
      </c>
      <c r="BM112" s="19" t="s">
        <v>181</v>
      </c>
    </row>
    <row r="113" s="1" customFormat="1" ht="6.96" customHeight="1"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67"/>
      <c r="P113" s="67"/>
      <c r="Q113" s="67"/>
      <c r="R113" s="68"/>
    </row>
  </sheetData>
  <sheetProtection sheet="1" formatColumns="0" formatRows="0" objects="1" scenarios="1" spinCount="10" saltValue="+Es/Vkt2/7MlMfspLcHSiQOzkOjGpqWBDa1olvPfyOA6tHMjwRQLPQWLHRM0x5/n6y/k7Ct0zkSlDNEX6INJrw==" hashValue="eScqCARr86YlqMTctALzIv9KKgjd86PR4kz1Cucp2Bk/IrQsS3sd/WnSPBzC2zuYLS5FRVgFo2fSyQ2uyPEsIw==" algorithmName="SHA-512" password="CC35"/>
  <mergeCells count="56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1:Q91"/>
    <mergeCell ref="L93:Q93"/>
    <mergeCell ref="C99:Q99"/>
    <mergeCell ref="F101:P101"/>
    <mergeCell ref="F102:P102"/>
    <mergeCell ref="M104:P104"/>
    <mergeCell ref="M106:Q106"/>
    <mergeCell ref="M107:Q107"/>
    <mergeCell ref="F109:I109"/>
    <mergeCell ref="L109:M109"/>
    <mergeCell ref="N109:Q109"/>
    <mergeCell ref="F112:I112"/>
    <mergeCell ref="L112:M112"/>
    <mergeCell ref="N112:Q112"/>
    <mergeCell ref="N110:Q110"/>
    <mergeCell ref="N111:Q111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09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2018-10-29T08:44:45Z</dcterms:created>
  <dcterms:modified xsi:type="dcterms:W3CDTF">2018-10-29T08:44:47Z</dcterms:modified>
</cp:coreProperties>
</file>