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Baterie" sheetId="2" r:id="rId2"/>
    <sheet name="2 - Montáž a demontáž" sheetId="3" r:id="rId3"/>
    <sheet name="3 - VRN" sheetId="4" r:id="rId4"/>
    <sheet name="1 - Baterie_01" sheetId="5" r:id="rId5"/>
    <sheet name="2 - Montáž a demontáž_01" sheetId="6" r:id="rId6"/>
    <sheet name="3 - VRN_01" sheetId="7" r:id="rId7"/>
    <sheet name="1 - Baterie_02" sheetId="8" r:id="rId8"/>
    <sheet name="2 - Montáž a demontáž_02" sheetId="9" r:id="rId9"/>
    <sheet name="3 - VRN_02" sheetId="10" r:id="rId10"/>
    <sheet name="1 - Baterie_03" sheetId="11" r:id="rId11"/>
    <sheet name="2 - Montáž a demontáž_03" sheetId="12" r:id="rId12"/>
    <sheet name="3 - VRN_03" sheetId="13" r:id="rId13"/>
    <sheet name="1 - Baterie_04" sheetId="14" r:id="rId14"/>
    <sheet name="2 - Montáž a demontáž_04" sheetId="15" r:id="rId15"/>
    <sheet name="3 - VRN_04" sheetId="16" r:id="rId16"/>
  </sheets>
  <definedNames>
    <definedName name="_xlnm.Print_Area" localSheetId="0">'Rekapitulace stavby'!$D$4:$AO$41,'Rekapitulace stavby'!$C$47:$AQ$83</definedName>
    <definedName name="_xlnm.Print_Titles" localSheetId="0">'Rekapitulace stavby'!$57:$57</definedName>
    <definedName name="_xlnm._FilterDatabase" localSheetId="1" hidden="1">'1 - Baterie'!$C$92:$L$95</definedName>
    <definedName name="_xlnm.Print_Area" localSheetId="1">'1 - Baterie'!$C$4:$K$45,'1 - Baterie'!$C$51:$K$72,'1 - Baterie'!$C$78:$L$95</definedName>
    <definedName name="_xlnm.Print_Titles" localSheetId="1">'1 - Baterie'!$92:$92</definedName>
    <definedName name="_xlnm._FilterDatabase" localSheetId="2" hidden="1">'2 - Montáž a demontáž'!$C$93:$L$99</definedName>
    <definedName name="_xlnm.Print_Area" localSheetId="2">'2 - Montáž a demontáž'!$C$4:$K$45,'2 - Montáž a demontáž'!$C$51:$K$73,'2 - Montáž a demontáž'!$C$79:$L$99</definedName>
    <definedName name="_xlnm.Print_Titles" localSheetId="2">'2 - Montáž a demontáž'!$93:$93</definedName>
    <definedName name="_xlnm._FilterDatabase" localSheetId="3" hidden="1">'3 - VRN'!$C$93:$L$97</definedName>
    <definedName name="_xlnm.Print_Area" localSheetId="3">'3 - VRN'!$C$4:$K$45,'3 - VRN'!$C$51:$K$73,'3 - VRN'!$C$79:$L$97</definedName>
    <definedName name="_xlnm.Print_Titles" localSheetId="3">'3 - VRN'!$93:$93</definedName>
    <definedName name="_xlnm._FilterDatabase" localSheetId="4" hidden="1">'1 - Baterie_01'!$C$92:$L$95</definedName>
    <definedName name="_xlnm.Print_Area" localSheetId="4">'1 - Baterie_01'!$C$4:$K$45,'1 - Baterie_01'!$C$51:$K$72,'1 - Baterie_01'!$C$78:$L$95</definedName>
    <definedName name="_xlnm.Print_Titles" localSheetId="4">'1 - Baterie_01'!$92:$92</definedName>
    <definedName name="_xlnm._FilterDatabase" localSheetId="5" hidden="1">'2 - Montáž a demontáž_01'!$C$93:$L$99</definedName>
    <definedName name="_xlnm.Print_Area" localSheetId="5">'2 - Montáž a demontáž_01'!$C$4:$K$45,'2 - Montáž a demontáž_01'!$C$51:$K$73,'2 - Montáž a demontáž_01'!$C$79:$L$99</definedName>
    <definedName name="_xlnm.Print_Titles" localSheetId="5">'2 - Montáž a demontáž_01'!$93:$93</definedName>
    <definedName name="_xlnm._FilterDatabase" localSheetId="6" hidden="1">'3 - VRN_01'!$C$93:$L$97</definedName>
    <definedName name="_xlnm.Print_Area" localSheetId="6">'3 - VRN_01'!$C$4:$K$45,'3 - VRN_01'!$C$51:$K$73,'3 - VRN_01'!$C$79:$L$97</definedName>
    <definedName name="_xlnm.Print_Titles" localSheetId="6">'3 - VRN_01'!$93:$93</definedName>
    <definedName name="_xlnm._FilterDatabase" localSheetId="7" hidden="1">'1 - Baterie_02'!$C$92:$L$97</definedName>
    <definedName name="_xlnm.Print_Area" localSheetId="7">'1 - Baterie_02'!$C$4:$K$45,'1 - Baterie_02'!$C$51:$K$72,'1 - Baterie_02'!$C$78:$L$97</definedName>
    <definedName name="_xlnm.Print_Titles" localSheetId="7">'1 - Baterie_02'!$92:$92</definedName>
    <definedName name="_xlnm._FilterDatabase" localSheetId="8" hidden="1">'2 - Montáž a demontáž_02'!$C$93:$L$101</definedName>
    <definedName name="_xlnm.Print_Area" localSheetId="8">'2 - Montáž a demontáž_02'!$C$4:$K$45,'2 - Montáž a demontáž_02'!$C$51:$K$73,'2 - Montáž a demontáž_02'!$C$79:$L$101</definedName>
    <definedName name="_xlnm.Print_Titles" localSheetId="8">'2 - Montáž a demontáž_02'!$93:$93</definedName>
    <definedName name="_xlnm._FilterDatabase" localSheetId="9" hidden="1">'3 - VRN_02'!$C$93:$L$97</definedName>
    <definedName name="_xlnm.Print_Area" localSheetId="9">'3 - VRN_02'!$C$4:$K$45,'3 - VRN_02'!$C$51:$K$73,'3 - VRN_02'!$C$79:$L$97</definedName>
    <definedName name="_xlnm.Print_Titles" localSheetId="9">'3 - VRN_02'!$93:$93</definedName>
    <definedName name="_xlnm._FilterDatabase" localSheetId="10" hidden="1">'1 - Baterie_03'!$C$92:$L$95</definedName>
    <definedName name="_xlnm.Print_Area" localSheetId="10">'1 - Baterie_03'!$C$4:$K$45,'1 - Baterie_03'!$C$51:$K$72,'1 - Baterie_03'!$C$78:$L$95</definedName>
    <definedName name="_xlnm.Print_Titles" localSheetId="10">'1 - Baterie_03'!$92:$92</definedName>
    <definedName name="_xlnm._FilterDatabase" localSheetId="11" hidden="1">'2 - Montáž a demontáž_03'!$C$93:$L$99</definedName>
    <definedName name="_xlnm.Print_Area" localSheetId="11">'2 - Montáž a demontáž_03'!$C$4:$K$45,'2 - Montáž a demontáž_03'!$C$51:$K$73,'2 - Montáž a demontáž_03'!$C$79:$L$99</definedName>
    <definedName name="_xlnm.Print_Titles" localSheetId="11">'2 - Montáž a demontáž_03'!$93:$93</definedName>
    <definedName name="_xlnm._FilterDatabase" localSheetId="12" hidden="1">'3 - VRN_03'!$C$93:$L$97</definedName>
    <definedName name="_xlnm.Print_Area" localSheetId="12">'3 - VRN_03'!$C$4:$K$45,'3 - VRN_03'!$C$51:$K$73,'3 - VRN_03'!$C$79:$L$97</definedName>
    <definedName name="_xlnm.Print_Titles" localSheetId="12">'3 - VRN_03'!$93:$93</definedName>
    <definedName name="_xlnm._FilterDatabase" localSheetId="13" hidden="1">'1 - Baterie_04'!$C$92:$L$97</definedName>
    <definedName name="_xlnm.Print_Area" localSheetId="13">'1 - Baterie_04'!$C$4:$K$45,'1 - Baterie_04'!$C$51:$K$72,'1 - Baterie_04'!$C$78:$L$97</definedName>
    <definedName name="_xlnm.Print_Titles" localSheetId="13">'1 - Baterie_04'!$92:$92</definedName>
    <definedName name="_xlnm._FilterDatabase" localSheetId="14" hidden="1">'2 - Montáž a demontáž_04'!$C$93:$L$99</definedName>
    <definedName name="_xlnm.Print_Area" localSheetId="14">'2 - Montáž a demontáž_04'!$C$4:$K$45,'2 - Montáž a demontáž_04'!$C$51:$K$73,'2 - Montáž a demontáž_04'!$C$79:$L$99</definedName>
    <definedName name="_xlnm.Print_Titles" localSheetId="14">'2 - Montáž a demontáž_04'!$93:$93</definedName>
    <definedName name="_xlnm._FilterDatabase" localSheetId="15" hidden="1">'3 - VRN_04'!$C$93:$L$97</definedName>
    <definedName name="_xlnm.Print_Area" localSheetId="15">'3 - VRN_04'!$C$4:$K$45,'3 - VRN_04'!$C$51:$K$73,'3 - VRN_04'!$C$79:$L$97</definedName>
    <definedName name="_xlnm.Print_Titles" localSheetId="15">'3 - VRN_04'!$93:$93</definedName>
  </definedNames>
  <calcPr/>
</workbook>
</file>

<file path=xl/calcChain.xml><?xml version="1.0" encoding="utf-8"?>
<calcChain xmlns="http://schemas.openxmlformats.org/spreadsheetml/2006/main">
  <c i="16" r="K43"/>
  <c r="K42"/>
  <c i="1" r="BA79"/>
  <c i="16" r="K41"/>
  <c i="1" r="AZ79"/>
  <c i="16" r="BI96"/>
  <c r="F43"/>
  <c i="1" r="BF79"/>
  <c i="16" r="BH96"/>
  <c r="F42"/>
  <c i="1" r="BE79"/>
  <c i="16" r="BG96"/>
  <c r="F41"/>
  <c i="1" r="BD79"/>
  <c i="16" r="BF96"/>
  <c r="K40"/>
  <c i="1" r="AY79"/>
  <c i="16" r="F40"/>
  <c i="1" r="BC79"/>
  <c i="16" r="R96"/>
  <c r="R95"/>
  <c r="R94"/>
  <c r="J67"/>
  <c r="Q96"/>
  <c r="Q95"/>
  <c r="Q94"/>
  <c r="I67"/>
  <c r="X96"/>
  <c r="X95"/>
  <c r="X94"/>
  <c r="V96"/>
  <c r="V95"/>
  <c r="V94"/>
  <c r="T96"/>
  <c r="T95"/>
  <c r="T94"/>
  <c i="1" r="AW79"/>
  <c i="16" r="P96"/>
  <c r="BK96"/>
  <c r="BK95"/>
  <c r="K95"/>
  <c r="BK94"/>
  <c r="K94"/>
  <c r="K67"/>
  <c r="K96"/>
  <c r="BE96"/>
  <c r="K39"/>
  <c i="1" r="AX79"/>
  <c i="16" r="F39"/>
  <c i="1" r="BB79"/>
  <c i="16" r="K68"/>
  <c r="J68"/>
  <c r="I68"/>
  <c r="F88"/>
  <c r="E86"/>
  <c r="K73"/>
  <c r="K35"/>
  <c r="K34"/>
  <c i="1" r="AT79"/>
  <c i="16" r="K33"/>
  <c i="1" r="AS79"/>
  <c i="16" r="K32"/>
  <c r="K36"/>
  <c i="1" r="AG79"/>
  <c i="16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15" r="K43"/>
  <c r="K42"/>
  <c i="1" r="BA78"/>
  <c i="15" r="K41"/>
  <c i="1" r="AZ78"/>
  <c i="15" r="BI98"/>
  <c r="BH98"/>
  <c r="BG98"/>
  <c r="BF98"/>
  <c r="R98"/>
  <c r="Q98"/>
  <c r="X98"/>
  <c r="V98"/>
  <c r="T98"/>
  <c r="P98"/>
  <c r="BK98"/>
  <c r="K98"/>
  <c r="BE98"/>
  <c r="BI96"/>
  <c r="F43"/>
  <c i="1" r="BF78"/>
  <c i="15" r="BH96"/>
  <c r="F42"/>
  <c i="1" r="BE78"/>
  <c i="15" r="BG96"/>
  <c r="F41"/>
  <c i="1" r="BD78"/>
  <c i="15" r="BF96"/>
  <c r="K40"/>
  <c i="1" r="AY78"/>
  <c i="15" r="F40"/>
  <c i="1" r="BC78"/>
  <c i="15" r="R96"/>
  <c r="R95"/>
  <c r="R94"/>
  <c r="J67"/>
  <c r="Q96"/>
  <c r="Q95"/>
  <c r="Q94"/>
  <c r="I67"/>
  <c r="X96"/>
  <c r="X95"/>
  <c r="X94"/>
  <c r="V96"/>
  <c r="V95"/>
  <c r="V94"/>
  <c r="T96"/>
  <c r="T95"/>
  <c r="T94"/>
  <c i="1" r="AW78"/>
  <c i="15" r="P96"/>
  <c r="BK96"/>
  <c r="BK95"/>
  <c r="K95"/>
  <c r="BK94"/>
  <c r="K94"/>
  <c r="K67"/>
  <c r="K96"/>
  <c r="BE96"/>
  <c r="K39"/>
  <c i="1" r="AX78"/>
  <c i="15" r="F39"/>
  <c i="1" r="BB78"/>
  <c i="15" r="K68"/>
  <c r="J68"/>
  <c r="I68"/>
  <c r="F88"/>
  <c r="E86"/>
  <c r="K73"/>
  <c r="K35"/>
  <c r="K34"/>
  <c i="1" r="AT78"/>
  <c i="15" r="K33"/>
  <c i="1" r="AS78"/>
  <c i="15" r="K32"/>
  <c r="K36"/>
  <c i="1" r="AG78"/>
  <c i="15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14" r="K43"/>
  <c r="K42"/>
  <c i="1" r="BA77"/>
  <c i="14" r="K41"/>
  <c i="1" r="AZ77"/>
  <c i="14" r="BI96"/>
  <c r="BH96"/>
  <c r="BG96"/>
  <c r="BF96"/>
  <c r="R96"/>
  <c r="Q96"/>
  <c r="X96"/>
  <c r="V96"/>
  <c r="T96"/>
  <c r="P96"/>
  <c r="BK96"/>
  <c r="K96"/>
  <c r="BE96"/>
  <c r="BI94"/>
  <c r="F43"/>
  <c i="1" r="BF77"/>
  <c i="14" r="BH94"/>
  <c r="F42"/>
  <c i="1" r="BE77"/>
  <c i="14" r="BG94"/>
  <c r="F41"/>
  <c i="1" r="BD77"/>
  <c i="14" r="BF94"/>
  <c r="K40"/>
  <c i="1" r="AY77"/>
  <c i="14" r="F40"/>
  <c i="1" r="BC77"/>
  <c i="14" r="R94"/>
  <c r="R93"/>
  <c r="J67"/>
  <c r="Q94"/>
  <c r="Q93"/>
  <c r="I67"/>
  <c r="X94"/>
  <c r="X93"/>
  <c r="V94"/>
  <c r="V93"/>
  <c r="T94"/>
  <c r="T93"/>
  <c i="1" r="AW77"/>
  <c i="14" r="P94"/>
  <c r="BK94"/>
  <c r="BK93"/>
  <c r="K93"/>
  <c r="K67"/>
  <c r="K94"/>
  <c r="BE94"/>
  <c r="K39"/>
  <c i="1" r="AX77"/>
  <c i="14" r="F39"/>
  <c i="1" r="BB77"/>
  <c i="14" r="F87"/>
  <c r="E85"/>
  <c r="K72"/>
  <c r="K35"/>
  <c r="K34"/>
  <c i="1" r="AT77"/>
  <c i="14" r="K33"/>
  <c i="1" r="AS77"/>
  <c i="14" r="K32"/>
  <c r="K36"/>
  <c i="1" r="AG77"/>
  <c i="14" r="F60"/>
  <c r="E58"/>
  <c r="K45"/>
  <c r="J26"/>
  <c r="E26"/>
  <c r="J90"/>
  <c r="J63"/>
  <c r="J25"/>
  <c r="J23"/>
  <c r="E23"/>
  <c r="J89"/>
  <c r="J62"/>
  <c r="J22"/>
  <c r="J20"/>
  <c r="E20"/>
  <c r="F90"/>
  <c r="F63"/>
  <c r="J19"/>
  <c r="J17"/>
  <c r="E17"/>
  <c r="F89"/>
  <c r="F62"/>
  <c r="J16"/>
  <c r="J14"/>
  <c r="J87"/>
  <c r="J60"/>
  <c r="E7"/>
  <c r="E81"/>
  <c r="E54"/>
  <c i="13" r="K43"/>
  <c r="K42"/>
  <c i="1" r="BA75"/>
  <c i="13" r="K41"/>
  <c i="1" r="AZ75"/>
  <c i="13" r="BI96"/>
  <c r="F43"/>
  <c i="1" r="BF75"/>
  <c i="13" r="BH96"/>
  <c r="F42"/>
  <c i="1" r="BE75"/>
  <c i="13" r="BG96"/>
  <c r="F41"/>
  <c i="1" r="BD75"/>
  <c i="13" r="BF96"/>
  <c r="K40"/>
  <c i="1" r="AY75"/>
  <c i="13" r="F40"/>
  <c i="1" r="BC75"/>
  <c i="13" r="R96"/>
  <c r="R95"/>
  <c r="R94"/>
  <c r="J67"/>
  <c r="Q96"/>
  <c r="Q95"/>
  <c r="Q94"/>
  <c r="I67"/>
  <c r="X96"/>
  <c r="X95"/>
  <c r="X94"/>
  <c r="V96"/>
  <c r="V95"/>
  <c r="V94"/>
  <c r="T96"/>
  <c r="T95"/>
  <c r="T94"/>
  <c i="1" r="AW75"/>
  <c i="13" r="P96"/>
  <c r="BK96"/>
  <c r="BK95"/>
  <c r="K95"/>
  <c r="BK94"/>
  <c r="K94"/>
  <c r="K67"/>
  <c r="K96"/>
  <c r="BE96"/>
  <c r="K39"/>
  <c i="1" r="AX75"/>
  <c i="13" r="F39"/>
  <c i="1" r="BB75"/>
  <c i="13" r="K68"/>
  <c r="J68"/>
  <c r="I68"/>
  <c r="F88"/>
  <c r="E86"/>
  <c r="K73"/>
  <c r="K35"/>
  <c r="K34"/>
  <c i="1" r="AT75"/>
  <c i="13" r="K33"/>
  <c i="1" r="AS75"/>
  <c i="13" r="K32"/>
  <c r="K36"/>
  <c i="1" r="AG75"/>
  <c i="13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12" r="K43"/>
  <c r="K42"/>
  <c i="1" r="BA74"/>
  <c i="12" r="K41"/>
  <c i="1" r="AZ74"/>
  <c i="12" r="BI98"/>
  <c r="BH98"/>
  <c r="BG98"/>
  <c r="BF98"/>
  <c r="R98"/>
  <c r="Q98"/>
  <c r="X98"/>
  <c r="V98"/>
  <c r="T98"/>
  <c r="P98"/>
  <c r="BK98"/>
  <c r="K98"/>
  <c r="BE98"/>
  <c r="BI96"/>
  <c r="F43"/>
  <c i="1" r="BF74"/>
  <c i="12" r="BH96"/>
  <c r="F42"/>
  <c i="1" r="BE74"/>
  <c i="12" r="BG96"/>
  <c r="F41"/>
  <c i="1" r="BD74"/>
  <c i="12" r="BF96"/>
  <c r="K40"/>
  <c i="1" r="AY74"/>
  <c i="12" r="F40"/>
  <c i="1" r="BC74"/>
  <c i="12" r="R96"/>
  <c r="R95"/>
  <c r="R94"/>
  <c r="J67"/>
  <c r="Q96"/>
  <c r="Q95"/>
  <c r="Q94"/>
  <c r="I67"/>
  <c r="X96"/>
  <c r="X95"/>
  <c r="X94"/>
  <c r="V96"/>
  <c r="V95"/>
  <c r="V94"/>
  <c r="T96"/>
  <c r="T95"/>
  <c r="T94"/>
  <c i="1" r="AW74"/>
  <c i="12" r="P96"/>
  <c r="BK96"/>
  <c r="BK95"/>
  <c r="K95"/>
  <c r="BK94"/>
  <c r="K94"/>
  <c r="K67"/>
  <c r="K96"/>
  <c r="BE96"/>
  <c r="K39"/>
  <c i="1" r="AX74"/>
  <c i="12" r="F39"/>
  <c i="1" r="BB74"/>
  <c i="12" r="K68"/>
  <c r="J68"/>
  <c r="I68"/>
  <c r="F88"/>
  <c r="E86"/>
  <c r="K73"/>
  <c r="K35"/>
  <c r="K34"/>
  <c i="1" r="AT74"/>
  <c i="12" r="K33"/>
  <c i="1" r="AS74"/>
  <c i="12" r="K32"/>
  <c r="K36"/>
  <c i="1" r="AG74"/>
  <c i="12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11" r="K43"/>
  <c r="K42"/>
  <c i="1" r="BA73"/>
  <c i="11" r="K41"/>
  <c i="1" r="AZ73"/>
  <c i="11" r="BI94"/>
  <c r="F43"/>
  <c i="1" r="BF73"/>
  <c i="11" r="BH94"/>
  <c r="F42"/>
  <c i="1" r="BE73"/>
  <c i="11" r="BG94"/>
  <c r="F41"/>
  <c i="1" r="BD73"/>
  <c i="11" r="BF94"/>
  <c r="K40"/>
  <c i="1" r="AY73"/>
  <c i="11" r="F40"/>
  <c i="1" r="BC73"/>
  <c i="11" r="R94"/>
  <c r="R93"/>
  <c r="J67"/>
  <c r="Q94"/>
  <c r="Q93"/>
  <c r="I67"/>
  <c r="X94"/>
  <c r="X93"/>
  <c r="V94"/>
  <c r="V93"/>
  <c r="T94"/>
  <c r="T93"/>
  <c i="1" r="AW73"/>
  <c i="11" r="P94"/>
  <c r="BK94"/>
  <c r="BK93"/>
  <c r="K93"/>
  <c r="K67"/>
  <c r="K94"/>
  <c r="BE94"/>
  <c r="K39"/>
  <c i="1" r="AX73"/>
  <c i="11" r="F39"/>
  <c i="1" r="BB73"/>
  <c i="11" r="F87"/>
  <c r="E85"/>
  <c r="K72"/>
  <c r="K35"/>
  <c r="K34"/>
  <c i="1" r="AT73"/>
  <c i="11" r="K33"/>
  <c i="1" r="AS73"/>
  <c i="11" r="K32"/>
  <c r="K36"/>
  <c i="1" r="AG73"/>
  <c i="11" r="F60"/>
  <c r="E58"/>
  <c r="K45"/>
  <c r="J26"/>
  <c r="E26"/>
  <c r="J90"/>
  <c r="J63"/>
  <c r="J25"/>
  <c r="J23"/>
  <c r="E23"/>
  <c r="J89"/>
  <c r="J62"/>
  <c r="J22"/>
  <c r="J20"/>
  <c r="E20"/>
  <c r="F90"/>
  <c r="F63"/>
  <c r="J19"/>
  <c r="J17"/>
  <c r="E17"/>
  <c r="F89"/>
  <c r="F62"/>
  <c r="J16"/>
  <c r="J14"/>
  <c r="J87"/>
  <c r="J60"/>
  <c r="E7"/>
  <c r="E81"/>
  <c r="E54"/>
  <c i="10" r="K43"/>
  <c r="K42"/>
  <c i="1" r="BA71"/>
  <c i="10" r="K41"/>
  <c i="1" r="AZ71"/>
  <c i="10" r="BI96"/>
  <c r="F43"/>
  <c i="1" r="BF71"/>
  <c i="10" r="BH96"/>
  <c r="F42"/>
  <c i="1" r="BE71"/>
  <c i="10" r="BG96"/>
  <c r="F41"/>
  <c i="1" r="BD71"/>
  <c i="10" r="BF96"/>
  <c r="K40"/>
  <c i="1" r="AY71"/>
  <c i="10" r="F40"/>
  <c i="1" r="BC71"/>
  <c i="10" r="R96"/>
  <c r="R95"/>
  <c r="R94"/>
  <c r="J67"/>
  <c r="Q96"/>
  <c r="Q95"/>
  <c r="Q94"/>
  <c r="I67"/>
  <c r="X96"/>
  <c r="X95"/>
  <c r="X94"/>
  <c r="V96"/>
  <c r="V95"/>
  <c r="V94"/>
  <c r="T96"/>
  <c r="T95"/>
  <c r="T94"/>
  <c i="1" r="AW71"/>
  <c i="10" r="P96"/>
  <c r="BK96"/>
  <c r="BK95"/>
  <c r="K95"/>
  <c r="BK94"/>
  <c r="K94"/>
  <c r="K67"/>
  <c r="K96"/>
  <c r="BE96"/>
  <c r="K39"/>
  <c i="1" r="AX71"/>
  <c i="10" r="F39"/>
  <c i="1" r="BB71"/>
  <c i="10" r="K68"/>
  <c r="J68"/>
  <c r="I68"/>
  <c r="F88"/>
  <c r="E86"/>
  <c r="K73"/>
  <c r="K35"/>
  <c r="K34"/>
  <c i="1" r="AT71"/>
  <c i="10" r="K33"/>
  <c i="1" r="AS71"/>
  <c i="10" r="K32"/>
  <c r="K36"/>
  <c i="1" r="AG71"/>
  <c i="10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9" r="K43"/>
  <c r="K42"/>
  <c i="1" r="BA70"/>
  <c i="9" r="K41"/>
  <c i="1" r="AZ70"/>
  <c i="9"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F43"/>
  <c i="1" r="BF70"/>
  <c i="9" r="BH96"/>
  <c r="F42"/>
  <c i="1" r="BE70"/>
  <c i="9" r="BG96"/>
  <c r="F41"/>
  <c i="1" r="BD70"/>
  <c i="9" r="BF96"/>
  <c r="K40"/>
  <c i="1" r="AY70"/>
  <c i="9" r="F40"/>
  <c i="1" r="BC70"/>
  <c i="9" r="R96"/>
  <c r="R95"/>
  <c r="R94"/>
  <c r="J67"/>
  <c r="Q96"/>
  <c r="Q95"/>
  <c r="Q94"/>
  <c r="I67"/>
  <c r="X96"/>
  <c r="X95"/>
  <c r="X94"/>
  <c r="V96"/>
  <c r="V95"/>
  <c r="V94"/>
  <c r="T96"/>
  <c r="T95"/>
  <c r="T94"/>
  <c i="1" r="AW70"/>
  <c i="9" r="P96"/>
  <c r="BK96"/>
  <c r="BK95"/>
  <c r="K95"/>
  <c r="BK94"/>
  <c r="K94"/>
  <c r="K67"/>
  <c r="K96"/>
  <c r="BE96"/>
  <c r="K39"/>
  <c i="1" r="AX70"/>
  <c i="9" r="F39"/>
  <c i="1" r="BB70"/>
  <c i="9" r="K68"/>
  <c r="J68"/>
  <c r="I68"/>
  <c r="F88"/>
  <c r="E86"/>
  <c r="K73"/>
  <c r="K35"/>
  <c r="K34"/>
  <c i="1" r="AT70"/>
  <c i="9" r="K33"/>
  <c i="1" r="AS70"/>
  <c i="9" r="K32"/>
  <c r="K36"/>
  <c i="1" r="AG70"/>
  <c i="9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8" r="K43"/>
  <c r="K42"/>
  <c i="1" r="BA69"/>
  <c i="8" r="K41"/>
  <c i="1" r="AZ69"/>
  <c i="8" r="BI96"/>
  <c r="BH96"/>
  <c r="BG96"/>
  <c r="BF96"/>
  <c r="R96"/>
  <c r="Q96"/>
  <c r="X96"/>
  <c r="V96"/>
  <c r="T96"/>
  <c r="P96"/>
  <c r="BK96"/>
  <c r="K96"/>
  <c r="BE96"/>
  <c r="BI94"/>
  <c r="F43"/>
  <c i="1" r="BF69"/>
  <c i="8" r="BH94"/>
  <c r="F42"/>
  <c i="1" r="BE69"/>
  <c i="8" r="BG94"/>
  <c r="F41"/>
  <c i="1" r="BD69"/>
  <c i="8" r="BF94"/>
  <c r="K40"/>
  <c i="1" r="AY69"/>
  <c i="8" r="F40"/>
  <c i="1" r="BC69"/>
  <c i="8" r="R94"/>
  <c r="R93"/>
  <c r="J67"/>
  <c r="Q94"/>
  <c r="Q93"/>
  <c r="I67"/>
  <c r="X94"/>
  <c r="X93"/>
  <c r="V94"/>
  <c r="V93"/>
  <c r="T94"/>
  <c r="T93"/>
  <c i="1" r="AW69"/>
  <c i="8" r="P94"/>
  <c r="BK94"/>
  <c r="BK93"/>
  <c r="K93"/>
  <c r="K67"/>
  <c r="K94"/>
  <c r="BE94"/>
  <c r="K39"/>
  <c i="1" r="AX69"/>
  <c i="8" r="F39"/>
  <c i="1" r="BB69"/>
  <c i="8" r="F87"/>
  <c r="E85"/>
  <c r="K72"/>
  <c r="K35"/>
  <c r="K34"/>
  <c i="1" r="AT69"/>
  <c i="8" r="K33"/>
  <c i="1" r="AS69"/>
  <c i="8" r="K32"/>
  <c r="K36"/>
  <c i="1" r="AG69"/>
  <c i="8" r="F60"/>
  <c r="E58"/>
  <c r="K45"/>
  <c r="J26"/>
  <c r="E26"/>
  <c r="J90"/>
  <c r="J63"/>
  <c r="J25"/>
  <c r="J23"/>
  <c r="E23"/>
  <c r="J89"/>
  <c r="J62"/>
  <c r="J22"/>
  <c r="J20"/>
  <c r="E20"/>
  <c r="F90"/>
  <c r="F63"/>
  <c r="J19"/>
  <c r="J17"/>
  <c r="E17"/>
  <c r="F89"/>
  <c r="F62"/>
  <c r="J16"/>
  <c r="J14"/>
  <c r="J87"/>
  <c r="J60"/>
  <c r="E7"/>
  <c r="E81"/>
  <c r="E54"/>
  <c i="7" r="K43"/>
  <c r="K42"/>
  <c i="1" r="BA67"/>
  <c i="7" r="K41"/>
  <c i="1" r="AZ67"/>
  <c i="7" r="BI96"/>
  <c r="F43"/>
  <c i="1" r="BF67"/>
  <c i="7" r="BH96"/>
  <c r="F42"/>
  <c i="1" r="BE67"/>
  <c i="7" r="BG96"/>
  <c r="F41"/>
  <c i="1" r="BD67"/>
  <c i="7" r="BF96"/>
  <c r="K40"/>
  <c i="1" r="AY67"/>
  <c i="7" r="F40"/>
  <c i="1" r="BC67"/>
  <c i="7" r="R96"/>
  <c r="R95"/>
  <c r="R94"/>
  <c r="J67"/>
  <c r="Q96"/>
  <c r="Q95"/>
  <c r="Q94"/>
  <c r="I67"/>
  <c r="X96"/>
  <c r="X95"/>
  <c r="X94"/>
  <c r="V96"/>
  <c r="V95"/>
  <c r="V94"/>
  <c r="T96"/>
  <c r="T95"/>
  <c r="T94"/>
  <c i="1" r="AW67"/>
  <c i="7" r="P96"/>
  <c r="BK96"/>
  <c r="BK95"/>
  <c r="K95"/>
  <c r="BK94"/>
  <c r="K94"/>
  <c r="K67"/>
  <c r="K96"/>
  <c r="BE96"/>
  <c r="K39"/>
  <c i="1" r="AX67"/>
  <c i="7" r="F39"/>
  <c i="1" r="BB67"/>
  <c i="7" r="K68"/>
  <c r="J68"/>
  <c r="I68"/>
  <c r="F88"/>
  <c r="E86"/>
  <c r="K73"/>
  <c r="K35"/>
  <c r="K34"/>
  <c i="1" r="AT67"/>
  <c i="7" r="K33"/>
  <c i="1" r="AS67"/>
  <c i="7" r="K32"/>
  <c r="K36"/>
  <c i="1" r="AG67"/>
  <c i="7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6" r="K43"/>
  <c r="K42"/>
  <c i="1" r="BA66"/>
  <c i="6" r="K41"/>
  <c i="1" r="AZ66"/>
  <c i="6" r="BI98"/>
  <c r="BH98"/>
  <c r="BG98"/>
  <c r="BF98"/>
  <c r="R98"/>
  <c r="Q98"/>
  <c r="X98"/>
  <c r="V98"/>
  <c r="T98"/>
  <c r="P98"/>
  <c r="BK98"/>
  <c r="K98"/>
  <c r="BE98"/>
  <c r="BI96"/>
  <c r="F43"/>
  <c i="1" r="BF66"/>
  <c i="6" r="BH96"/>
  <c r="F42"/>
  <c i="1" r="BE66"/>
  <c i="6" r="BG96"/>
  <c r="F41"/>
  <c i="1" r="BD66"/>
  <c i="6" r="BF96"/>
  <c r="K40"/>
  <c i="1" r="AY66"/>
  <c i="6" r="F40"/>
  <c i="1" r="BC66"/>
  <c i="6" r="R96"/>
  <c r="R95"/>
  <c r="R94"/>
  <c r="J67"/>
  <c r="Q96"/>
  <c r="Q95"/>
  <c r="Q94"/>
  <c r="I67"/>
  <c r="X96"/>
  <c r="X95"/>
  <c r="X94"/>
  <c r="V96"/>
  <c r="V95"/>
  <c r="V94"/>
  <c r="T96"/>
  <c r="T95"/>
  <c r="T94"/>
  <c i="1" r="AW66"/>
  <c i="6" r="P96"/>
  <c r="BK96"/>
  <c r="BK95"/>
  <c r="K95"/>
  <c r="BK94"/>
  <c r="K94"/>
  <c r="K67"/>
  <c r="K96"/>
  <c r="BE96"/>
  <c r="K39"/>
  <c i="1" r="AX66"/>
  <c i="6" r="F39"/>
  <c i="1" r="BB66"/>
  <c i="6" r="K68"/>
  <c r="J68"/>
  <c r="I68"/>
  <c r="F88"/>
  <c r="E86"/>
  <c r="K73"/>
  <c r="K35"/>
  <c r="K34"/>
  <c i="1" r="AT66"/>
  <c i="6" r="K33"/>
  <c i="1" r="AS66"/>
  <c i="6" r="K32"/>
  <c r="K36"/>
  <c i="1" r="AG66"/>
  <c i="6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5" r="K43"/>
  <c r="K42"/>
  <c i="1" r="BA65"/>
  <c i="5" r="K41"/>
  <c i="1" r="AZ65"/>
  <c i="5" r="BI94"/>
  <c r="F43"/>
  <c i="1" r="BF65"/>
  <c i="5" r="BH94"/>
  <c r="F42"/>
  <c i="1" r="BE65"/>
  <c i="5" r="BG94"/>
  <c r="F41"/>
  <c i="1" r="BD65"/>
  <c i="5" r="BF94"/>
  <c r="K40"/>
  <c i="1" r="AY65"/>
  <c i="5" r="F40"/>
  <c i="1" r="BC65"/>
  <c i="5" r="R94"/>
  <c r="R93"/>
  <c r="J67"/>
  <c r="Q94"/>
  <c r="Q93"/>
  <c r="I67"/>
  <c r="X94"/>
  <c r="X93"/>
  <c r="V94"/>
  <c r="V93"/>
  <c r="T94"/>
  <c r="T93"/>
  <c i="1" r="AW65"/>
  <c i="5" r="P94"/>
  <c r="BK94"/>
  <c r="BK93"/>
  <c r="K93"/>
  <c r="K67"/>
  <c r="K94"/>
  <c r="BE94"/>
  <c r="K39"/>
  <c i="1" r="AX65"/>
  <c i="5" r="F39"/>
  <c i="1" r="BB65"/>
  <c i="5" r="F87"/>
  <c r="E85"/>
  <c r="K72"/>
  <c r="K35"/>
  <c r="K34"/>
  <c i="1" r="AT65"/>
  <c i="5" r="K33"/>
  <c i="1" r="AS65"/>
  <c i="5" r="K32"/>
  <c r="K36"/>
  <c i="1" r="AG65"/>
  <c i="5" r="F60"/>
  <c r="E58"/>
  <c r="K45"/>
  <c r="J26"/>
  <c r="E26"/>
  <c r="J90"/>
  <c r="J63"/>
  <c r="J25"/>
  <c r="J23"/>
  <c r="E23"/>
  <c r="J89"/>
  <c r="J62"/>
  <c r="J22"/>
  <c r="J20"/>
  <c r="E20"/>
  <c r="F90"/>
  <c r="F63"/>
  <c r="J19"/>
  <c r="J17"/>
  <c r="E17"/>
  <c r="F89"/>
  <c r="F62"/>
  <c r="J16"/>
  <c r="J14"/>
  <c r="J87"/>
  <c r="J60"/>
  <c r="E7"/>
  <c r="E81"/>
  <c r="E54"/>
  <c i="4" r="K43"/>
  <c r="K42"/>
  <c i="1" r="BA63"/>
  <c i="4" r="K41"/>
  <c i="1" r="AZ63"/>
  <c i="4" r="BI96"/>
  <c r="F43"/>
  <c i="1" r="BF63"/>
  <c i="4" r="BH96"/>
  <c r="F42"/>
  <c i="1" r="BE63"/>
  <c i="4" r="BG96"/>
  <c r="F41"/>
  <c i="1" r="BD63"/>
  <c i="4" r="BF96"/>
  <c r="K40"/>
  <c i="1" r="AY63"/>
  <c i="4" r="F40"/>
  <c i="1" r="BC63"/>
  <c i="4" r="R96"/>
  <c r="R95"/>
  <c r="R94"/>
  <c r="J67"/>
  <c r="Q96"/>
  <c r="Q95"/>
  <c r="Q94"/>
  <c r="I67"/>
  <c r="X96"/>
  <c r="X95"/>
  <c r="X94"/>
  <c r="V96"/>
  <c r="V95"/>
  <c r="V94"/>
  <c r="T96"/>
  <c r="T95"/>
  <c r="T94"/>
  <c i="1" r="AW63"/>
  <c i="4" r="P96"/>
  <c r="BK96"/>
  <c r="BK95"/>
  <c r="K95"/>
  <c r="BK94"/>
  <c r="K94"/>
  <c r="K67"/>
  <c r="K96"/>
  <c r="BE96"/>
  <c r="K39"/>
  <c i="1" r="AX63"/>
  <c i="4" r="F39"/>
  <c i="1" r="BB63"/>
  <c i="4" r="K68"/>
  <c r="J68"/>
  <c r="I68"/>
  <c r="F88"/>
  <c r="E86"/>
  <c r="K73"/>
  <c r="K35"/>
  <c r="K34"/>
  <c i="1" r="AT63"/>
  <c i="4" r="K33"/>
  <c i="1" r="AS63"/>
  <c i="4" r="K32"/>
  <c r="K36"/>
  <c i="1" r="AG63"/>
  <c i="4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3" r="K43"/>
  <c r="K42"/>
  <c i="1" r="BA62"/>
  <c i="3" r="K41"/>
  <c i="1" r="AZ62"/>
  <c i="3" r="BI98"/>
  <c r="BH98"/>
  <c r="BG98"/>
  <c r="BF98"/>
  <c r="R98"/>
  <c r="Q98"/>
  <c r="X98"/>
  <c r="V98"/>
  <c r="T98"/>
  <c r="P98"/>
  <c r="BK98"/>
  <c r="K98"/>
  <c r="BE98"/>
  <c r="BI96"/>
  <c r="F43"/>
  <c i="1" r="BF62"/>
  <c i="3" r="BH96"/>
  <c r="F42"/>
  <c i="1" r="BE62"/>
  <c i="3" r="BG96"/>
  <c r="F41"/>
  <c i="1" r="BD62"/>
  <c i="3" r="BF96"/>
  <c r="K40"/>
  <c i="1" r="AY62"/>
  <c i="3" r="F40"/>
  <c i="1" r="BC62"/>
  <c i="3" r="R96"/>
  <c r="R95"/>
  <c r="R94"/>
  <c r="J67"/>
  <c r="Q96"/>
  <c r="Q95"/>
  <c r="Q94"/>
  <c r="I67"/>
  <c r="X96"/>
  <c r="X95"/>
  <c r="X94"/>
  <c r="V96"/>
  <c r="V95"/>
  <c r="V94"/>
  <c r="T96"/>
  <c r="T95"/>
  <c r="T94"/>
  <c i="1" r="AW62"/>
  <c i="3" r="P96"/>
  <c r="BK96"/>
  <c r="BK95"/>
  <c r="K95"/>
  <c r="BK94"/>
  <c r="K94"/>
  <c r="K67"/>
  <c r="K96"/>
  <c r="BE96"/>
  <c r="K39"/>
  <c i="1" r="AX62"/>
  <c i="3" r="F39"/>
  <c i="1" r="BB62"/>
  <c i="3" r="K68"/>
  <c r="J68"/>
  <c r="I68"/>
  <c r="F88"/>
  <c r="E86"/>
  <c r="K73"/>
  <c r="K35"/>
  <c r="K34"/>
  <c i="1" r="AT62"/>
  <c i="3" r="K33"/>
  <c i="1" r="AS62"/>
  <c i="3" r="K32"/>
  <c r="K36"/>
  <c i="1" r="AG62"/>
  <c i="3" r="F60"/>
  <c r="E58"/>
  <c r="K45"/>
  <c r="J26"/>
  <c r="E26"/>
  <c r="J91"/>
  <c r="J63"/>
  <c r="J25"/>
  <c r="J23"/>
  <c r="E23"/>
  <c r="J90"/>
  <c r="J62"/>
  <c r="J22"/>
  <c r="J20"/>
  <c r="E20"/>
  <c r="F91"/>
  <c r="F63"/>
  <c r="J19"/>
  <c r="J17"/>
  <c r="E17"/>
  <c r="F90"/>
  <c r="F62"/>
  <c r="J16"/>
  <c r="J14"/>
  <c r="J88"/>
  <c r="J60"/>
  <c r="E7"/>
  <c r="E82"/>
  <c r="E54"/>
  <c i="2" r="K43"/>
  <c r="K42"/>
  <c i="1" r="BA61"/>
  <c i="2" r="K41"/>
  <c i="1" r="AZ61"/>
  <c i="2" r="BI94"/>
  <c r="F43"/>
  <c i="1" r="BF61"/>
  <c i="2" r="BH94"/>
  <c r="F42"/>
  <c i="1" r="BE61"/>
  <c i="2" r="BG94"/>
  <c r="F41"/>
  <c i="1" r="BD61"/>
  <c i="2" r="BF94"/>
  <c r="K40"/>
  <c i="1" r="AY61"/>
  <c i="2" r="F40"/>
  <c i="1" r="BC61"/>
  <c i="2" r="R94"/>
  <c r="R93"/>
  <c r="J67"/>
  <c r="Q94"/>
  <c r="Q93"/>
  <c r="I67"/>
  <c r="X94"/>
  <c r="X93"/>
  <c r="V94"/>
  <c r="V93"/>
  <c r="T94"/>
  <c r="T93"/>
  <c i="1" r="AW61"/>
  <c i="2" r="P94"/>
  <c r="BK94"/>
  <c r="BK93"/>
  <c r="K93"/>
  <c r="K67"/>
  <c r="K94"/>
  <c r="BE94"/>
  <c r="K39"/>
  <c i="1" r="AX61"/>
  <c i="2" r="F39"/>
  <c i="1" r="BB61"/>
  <c i="2" r="F87"/>
  <c r="E85"/>
  <c r="K72"/>
  <c r="K35"/>
  <c r="K34"/>
  <c i="1" r="AT61"/>
  <c i="2" r="K33"/>
  <c i="1" r="AS61"/>
  <c i="2" r="K32"/>
  <c r="K36"/>
  <c i="1" r="AG61"/>
  <c i="2" r="F60"/>
  <c r="E58"/>
  <c r="K45"/>
  <c r="J26"/>
  <c r="E26"/>
  <c r="J90"/>
  <c r="J63"/>
  <c r="J25"/>
  <c r="J23"/>
  <c r="E23"/>
  <c r="J89"/>
  <c r="J62"/>
  <c r="J22"/>
  <c r="J20"/>
  <c r="E20"/>
  <c r="F90"/>
  <c r="F63"/>
  <c r="J19"/>
  <c r="J17"/>
  <c r="E17"/>
  <c r="F89"/>
  <c r="F62"/>
  <c r="J16"/>
  <c r="J14"/>
  <c r="J87"/>
  <c r="J60"/>
  <c r="E7"/>
  <c r="E81"/>
  <c r="E54"/>
  <c i="1" r="AK29"/>
  <c r="BF76"/>
  <c r="BE76"/>
  <c r="BD76"/>
  <c r="BC76"/>
  <c r="BB76"/>
  <c r="BA76"/>
  <c r="AZ76"/>
  <c r="AY76"/>
  <c r="AX76"/>
  <c r="AW76"/>
  <c r="AV76"/>
  <c r="AU76"/>
  <c r="AT76"/>
  <c r="AS76"/>
  <c r="AG76"/>
  <c r="BF72"/>
  <c r="BE72"/>
  <c r="BD72"/>
  <c r="BC72"/>
  <c r="BB72"/>
  <c r="BA72"/>
  <c r="AZ72"/>
  <c r="AY72"/>
  <c r="AX72"/>
  <c r="AW72"/>
  <c r="AV72"/>
  <c r="AU72"/>
  <c r="AT72"/>
  <c r="AS72"/>
  <c r="AG72"/>
  <c r="BF68"/>
  <c r="BE68"/>
  <c r="BD68"/>
  <c r="BC68"/>
  <c r="BB68"/>
  <c r="BA68"/>
  <c r="AZ68"/>
  <c r="AY68"/>
  <c r="AX68"/>
  <c r="AW68"/>
  <c r="AV68"/>
  <c r="AU68"/>
  <c r="AT68"/>
  <c r="AS68"/>
  <c r="AG68"/>
  <c r="BF64"/>
  <c r="BE64"/>
  <c r="BD64"/>
  <c r="BC64"/>
  <c r="BB64"/>
  <c r="BA64"/>
  <c r="AZ64"/>
  <c r="AY64"/>
  <c r="AX64"/>
  <c r="AW64"/>
  <c r="AV64"/>
  <c r="AU64"/>
  <c r="AT64"/>
  <c r="AS64"/>
  <c r="AG64"/>
  <c r="BF60"/>
  <c r="BE60"/>
  <c r="BD60"/>
  <c r="BC60"/>
  <c r="BB60"/>
  <c r="BA60"/>
  <c r="AZ60"/>
  <c r="AY60"/>
  <c r="AX60"/>
  <c r="AW60"/>
  <c r="AV60"/>
  <c r="AU60"/>
  <c r="AT60"/>
  <c r="AS60"/>
  <c r="AG60"/>
  <c r="BF59"/>
  <c r="W38"/>
  <c r="BE59"/>
  <c r="W37"/>
  <c r="BD59"/>
  <c r="W36"/>
  <c r="BC59"/>
  <c r="W35"/>
  <c r="BB59"/>
  <c r="W34"/>
  <c r="BA59"/>
  <c r="AZ59"/>
  <c r="AY59"/>
  <c r="AK35"/>
  <c r="AX59"/>
  <c r="AK34"/>
  <c r="AW59"/>
  <c r="AV59"/>
  <c r="AU59"/>
  <c r="AT59"/>
  <c r="AK28"/>
  <c r="AS59"/>
  <c r="AK27"/>
  <c r="AG59"/>
  <c r="AK26"/>
  <c r="AK31"/>
  <c r="AG83"/>
  <c r="AV79"/>
  <c r="AN79"/>
  <c r="AV78"/>
  <c r="AN78"/>
  <c r="AV77"/>
  <c r="AN77"/>
  <c r="AN76"/>
  <c r="AV75"/>
  <c r="AN75"/>
  <c r="AV74"/>
  <c r="AN74"/>
  <c r="AV73"/>
  <c r="AN73"/>
  <c r="AN72"/>
  <c r="AV71"/>
  <c r="AN71"/>
  <c r="AV70"/>
  <c r="AN70"/>
  <c r="AV69"/>
  <c r="AN69"/>
  <c r="AN68"/>
  <c r="AV67"/>
  <c r="AN67"/>
  <c r="AV66"/>
  <c r="AN66"/>
  <c r="AV65"/>
  <c r="AN65"/>
  <c r="AN64"/>
  <c r="AV63"/>
  <c r="AN63"/>
  <c r="AV62"/>
  <c r="AN62"/>
  <c r="AV61"/>
  <c r="AN61"/>
  <c r="AN60"/>
  <c r="AN59"/>
  <c r="AN83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<sst xmlns="http://schemas.openxmlformats.org/spreadsheetml/2006/main">
  <si>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</si>
  <si>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</si>
  <si>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</si>
  <si>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</si>
  <si>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</si>
  <si>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</si>
  <si>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{cfd94b73-8aa6-496d-b2e2-6b0e64d75e84}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</si>
  <si>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</si>
  <si>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</si>
  <si>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</si>
  <si>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</si>
  <si>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</si>
  <si>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</si>
  <si>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</si>
  <si>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2019/4</t>
  </si>
  <si>
    <t>Stavba:</t>
  </si>
  <si>
    <t>Výměna akumulátorů zabezpečovacího zařízení u OŘ Brno - SSZT Jihlava 2019</t>
  </si>
  <si>
    <t>KSO:</t>
  </si>
  <si>
    <t>CC-CZ:</t>
  </si>
  <si>
    <t>Místo:</t>
  </si>
  <si>
    <t xml:space="preserve"> </t>
  </si>
  <si>
    <t>Datum:</t>
  </si>
  <si>
    <t>27. 2. 2019</t>
  </si>
  <si>
    <t>Zadavatel:</t>
  </si>
  <si>
    <t>IČ:</t>
  </si>
  <si>
    <t>DIČ:</t>
  </si>
  <si>
    <t>Uchazeč: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</si>
  <si>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</si>
  <si>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</si>
  <si>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</si>
  <si>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</si>
  <si>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</si>
  <si>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</si>
  <si>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</si>
  <si>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</si>
  <si>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</si>
  <si>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</si>
  <si>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</si>
  <si>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</si>
  <si>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</si>
  <si>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</si>
  <si>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</si>
  <si>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</si>
  <si>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</si>
  <si>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</si>
  <si>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</si>
  <si>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</si>
  <si>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</si>
  <si>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</si>
  <si>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</si>
  <si>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</si>
  <si>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</si>
  <si>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</si>
  <si>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</si>
  <si>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</si>
  <si>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</si>
  <si>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</si>
  <si>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</si>
  <si>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</si>
  <si>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</si>
  <si>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</si>
  <si>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</si>
  <si>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</si>
  <si>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</si>
  <si>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</si>
  <si>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</si>
  <si>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</si>
  <si>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</si>
  <si>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</si>
  <si>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</si>
  <si>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</si>
  <si>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</si>
  <si>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</si>
  <si>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</si>
  <si>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PS 01</t>
  </si>
  <si>
    <t>PZS v km 219,762 trati Veselí n/L - H.Brod</t>
  </si>
  <si>
    <t>STA</t>
  </si>
  <si>
    <t>1</t>
  </si>
  <si>
    <t>{84b83b85-7d4b-4929-8c81-8e2815c92817}</t>
  </si>
  <si>
    <t>2</t>
  </si>
  <si>
    <t>/</t>
  </si>
  <si>
    <t>Baterie</t>
  </si>
  <si>
    <t>Soupis</t>
  </si>
  <si>
    <t>{6d2d78b5-f2fd-4bfa-942d-872c787d3c0d}</t>
  </si>
  <si>
    <t>Montáž a demontáž</t>
  </si>
  <si>
    <t>{919ce8c1-a2ca-4162-9fe1-121216f0902e}</t>
  </si>
  <si>
    <t>3</t>
  </si>
  <si>
    <t>VRN</t>
  </si>
  <si>
    <t>{1d5d0a9d-74f1-42e4-9d7d-a8548a2c39ea}</t>
  </si>
  <si>
    <t>PS 02</t>
  </si>
  <si>
    <t>PZS K v km 19,258 trati Havlíčkův Brod - Humpolec</t>
  </si>
  <si>
    <t>{bd24a021-93fd-47c4-825c-bd48a6f10d05}</t>
  </si>
  <si>
    <t>{46b69d84-8bdf-4807-b3c3-dc375c1cdce7}</t>
  </si>
  <si>
    <t>{79154638-ea4a-4c74-8ac0-e416202cf6a9}</t>
  </si>
  <si>
    <t>{834591a8-dc71-43e1-827b-483445cc776e}</t>
  </si>
  <si>
    <t>PS 03</t>
  </si>
  <si>
    <t>ŽST Pohled</t>
  </si>
  <si>
    <t>{12f4209a-26f9-4070-94a4-779513eccf8d}</t>
  </si>
  <si>
    <t>{118423ec-67c6-4c5c-a035-069dabe59b1a}</t>
  </si>
  <si>
    <t>{71e74d80-5a83-46a5-a5f9-17d1db53ecd9}</t>
  </si>
  <si>
    <t>{505a91a2-3594-43d5-8116-bf1672cfa366}</t>
  </si>
  <si>
    <t>PS 04</t>
  </si>
  <si>
    <t>PZS v km 15,664 tarti Havlíčkův Brod - Humpolec</t>
  </si>
  <si>
    <t>{4fa55925-3f82-4248-a1a3-38ac42bea104}</t>
  </si>
  <si>
    <t>{547eaa7e-d700-4821-986f-f4c2868685ca}</t>
  </si>
  <si>
    <t>{e439b063-d03b-438a-8478-3e79059a4a90}</t>
  </si>
  <si>
    <t>{5a4032a2-5c06-407b-9831-45ad4a386541}</t>
  </si>
  <si>
    <t>PS 05</t>
  </si>
  <si>
    <t>Doplnění 4 ks baterií - PZS km 29,159</t>
  </si>
  <si>
    <t>{fa27f248-295d-4232-892b-39acf8857338}</t>
  </si>
  <si>
    <t>{af38a47c-8546-44dd-92fc-dffbe8f2a065}</t>
  </si>
  <si>
    <t>{c5354c59-3d53-4238-8595-fbac4aaf128d}</t>
  </si>
  <si>
    <t>{61a682ea-f88e-4ab9-bfca-faa96c5a3347}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</si>
  <si>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</si>
  <si>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</si>
  <si>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</si>
  <si>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</si>
  <si>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</si>
  <si>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</si>
  <si>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PS 01 - PZS v km 219,762 trati Veselí n/L - H.Brod</t>
  </si>
  <si>
    <t>Soupis:</t>
  </si>
  <si>
    <t>1 - Baterie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</si>
  <si>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</si>
  <si>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</si>
  <si>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</si>
  <si>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</si>
  <si>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</si>
  <si>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</si>
  <si>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</si>
  <si>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</si>
  <si>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</si>
  <si>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</si>
  <si>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</si>
  <si>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</si>
  <si>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</si>
  <si>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</si>
  <si>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</si>
  <si>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</si>
  <si>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</si>
  <si>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</si>
  <si>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</si>
  <si>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</si>
  <si>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</si>
  <si>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</si>
  <si>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</si>
  <si>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</si>
  <si>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</si>
  <si>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</si>
  <si>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</si>
  <si>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</si>
  <si>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</si>
  <si>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</si>
  <si>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</si>
  <si>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kus</t>
  </si>
  <si>
    <t>Sborník UOŽI 01 2019</t>
  </si>
  <si>
    <t>8</t>
  </si>
  <si>
    <t>ROZPOCET</t>
  </si>
  <si>
    <t>4</t>
  </si>
  <si>
    <t>341088109</t>
  </si>
  <si>
    <t>PP</t>
  </si>
  <si>
    <t>2 - Montáž a demontáž</t>
  </si>
  <si>
    <t>OST - Ostatní</t>
  </si>
  <si>
    <t>OST</t>
  </si>
  <si>
    <t>Ostatní</t>
  </si>
  <si>
    <t>K</t>
  </si>
  <si>
    <t>7592905040</t>
  </si>
  <si>
    <t>Montáž bloku baterie olověné 6 V a 12 V kapacity do 200 Ah</t>
  </si>
  <si>
    <t>512</t>
  </si>
  <si>
    <t>-1576551316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</si>
  <si>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</si>
  <si>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7592907040</t>
  </si>
  <si>
    <t>Demontáž bloku baterie olověné 6 V a 12 V kapacity do 200 Ah</t>
  </si>
  <si>
    <t>638095614</t>
  </si>
  <si>
    <t>3 - VRN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</si>
  <si>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</si>
  <si>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</si>
  <si>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</si>
  <si>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</si>
  <si>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</si>
  <si>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</si>
  <si>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CS ÚRS 2019 01</t>
  </si>
  <si>
    <t>-1784072546</t>
  </si>
  <si>
    <t xml:space="preserve">Hodinové zúčtovací sazby ostatních profesí  revizní a kontrolní činnost technik odborný</t>
  </si>
  <si>
    <t>PS 02 - PZS K v km 19,258 trati Havlíčkův Brod - Humpolec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</si>
  <si>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</si>
  <si>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</si>
  <si>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689611024</t>
  </si>
  <si>
    <t>7592905042</t>
  </si>
  <si>
    <t>Montáž bloku baterie olověné 6 V a 12 V kapacity přes 200 Ah</t>
  </si>
  <si>
    <t>279768609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</si>
  <si>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</si>
  <si>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7592907042</t>
  </si>
  <si>
    <t>Demontáž bloku baterie olověné 6 V a 12 V kapacity přes 200 Ah</t>
  </si>
  <si>
    <t>1025539685</t>
  </si>
  <si>
    <t>CS ÚRS 2018 02</t>
  </si>
  <si>
    <t>1285874546</t>
  </si>
  <si>
    <t>PS 03 - ŽST Pohled</t>
  </si>
  <si>
    <t>7592910185</t>
  </si>
  <si>
    <t>Baterie Staniční akumulátory NiCd článek 1,2 V/250 Ah C5 s vláknitou elektrodou, cena včetně spojovacího materiálu a bateriového nosiče či stojanu</t>
  </si>
  <si>
    <t>192393130</t>
  </si>
  <si>
    <t>7592910310</t>
  </si>
  <si>
    <t>Baterie Staniční akumulátory Rekombinační zátka AquaGen Premium Top H (použití do 300 Ah)</t>
  </si>
  <si>
    <t>1867912637</t>
  </si>
  <si>
    <t>7592905022</t>
  </si>
  <si>
    <t>Montáž bloku baterie niklokadmiové kapacity přes 200 Ah</t>
  </si>
  <si>
    <t>200574681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</si>
  <si>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</si>
  <si>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7592905070</t>
  </si>
  <si>
    <t>Montáž rekombinační zátky do 300 Ah</t>
  </si>
  <si>
    <t>-739479596</t>
  </si>
  <si>
    <t>7592907012</t>
  </si>
  <si>
    <t>Demontáž článku niklokadmiového kapacity přes 200 Ah</t>
  </si>
  <si>
    <t>677320265</t>
  </si>
  <si>
    <t>260076599</t>
  </si>
  <si>
    <t>PS 04 - PZS v km 15,664 tarti Havlíčkův Brod - Humpolec</t>
  </si>
  <si>
    <t>7592920205</t>
  </si>
  <si>
    <t xml:space="preserve">Baterie Staniční akumulátory Pb článek 2V/300 Ah C10 s pancéřovanou trubkovou elektrodou,  uzavřený - gel, cena včetně spojovacího materiálu a bateriového nosiče či stojanu</t>
  </si>
  <si>
    <t>900541549</t>
  </si>
  <si>
    <t>7592905032</t>
  </si>
  <si>
    <t>Montáž bloku baterie olověné 2 V a 4 V kapacity přes 200 Ah</t>
  </si>
  <si>
    <t>-186969041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</si>
  <si>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</si>
  <si>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7592907032</t>
  </si>
  <si>
    <t>Demontáž bloku baterie olověné 2 V a 4 V kapacity přes 200 Ah</t>
  </si>
  <si>
    <t>1543697335</t>
  </si>
  <si>
    <t>PS 05 - Doplnění 4 ks baterií - PZS km 29,159</t>
  </si>
  <si>
    <t>7592910175</t>
  </si>
  <si>
    <t>Baterie Staniční akumulátory NiCd článek 1,2 V/170 Ah C5 s vláknitou elektrodou, cena včetně spojovacího materiálu a bateriového nosiče či stojanu</t>
  </si>
  <si>
    <t>1018425371</t>
  </si>
  <si>
    <t>1465430752</t>
  </si>
  <si>
    <t>7592905020</t>
  </si>
  <si>
    <t>Montáž bloku baterie niklokadmiové kapacity do 200 Ah</t>
  </si>
  <si>
    <t>399313992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</si>
  <si>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</si>
  <si>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-623217959</t>
  </si>
  <si>
    <t>652839131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</si>
</sst>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8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ht="36.96" customHeight="1">
      <c r="AR2"/>
      <c r="BS2" s="12" t="s">
        <v>7</v>
      </c>
      <c r="BT2" s="12" t="s">
        <v>8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S4" s="12" t="s">
        <v>12</v>
      </c>
    </row>
    <row r="5" ht="12" customHeight="1">
      <c r="B5" s="16"/>
      <c r="C5" s="17"/>
      <c r="D5" s="20" t="s">
        <v>13</v>
      </c>
      <c r="E5" s="17"/>
      <c r="F5" s="17"/>
      <c r="G5" s="17"/>
      <c r="H5" s="17"/>
      <c r="I5" s="17"/>
      <c r="J5" s="17"/>
      <c r="K5" s="21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S5" s="12" t="s">
        <v>7</v>
      </c>
    </row>
    <row r="6" ht="36.96" customHeight="1">
      <c r="B6" s="16"/>
      <c r="C6" s="17"/>
      <c r="D6" s="22" t="s">
        <v>15</v>
      </c>
      <c r="E6" s="17"/>
      <c r="F6" s="17"/>
      <c r="G6" s="17"/>
      <c r="H6" s="17"/>
      <c r="I6" s="17"/>
      <c r="J6" s="17"/>
      <c r="K6" s="23" t="s">
        <v>16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S6" s="12" t="s">
        <v>7</v>
      </c>
    </row>
    <row r="7" ht="12" customHeight="1">
      <c r="B7" s="16"/>
      <c r="C7" s="17"/>
      <c r="D7" s="24" t="s">
        <v>17</v>
      </c>
      <c r="E7" s="17"/>
      <c r="F7" s="17"/>
      <c r="G7" s="17"/>
      <c r="H7" s="17"/>
      <c r="I7" s="17"/>
      <c r="J7" s="17"/>
      <c r="K7" s="21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18</v>
      </c>
      <c r="AL7" s="17"/>
      <c r="AM7" s="17"/>
      <c r="AN7" s="21" t="s">
        <v>1</v>
      </c>
      <c r="AO7" s="17"/>
      <c r="AP7" s="17"/>
      <c r="AQ7" s="17"/>
      <c r="AR7" s="15"/>
      <c r="BS7" s="12" t="s">
        <v>7</v>
      </c>
    </row>
    <row r="8" ht="12" customHeight="1">
      <c r="B8" s="16"/>
      <c r="C8" s="17"/>
      <c r="D8" s="24" t="s">
        <v>19</v>
      </c>
      <c r="E8" s="17"/>
      <c r="F8" s="17"/>
      <c r="G8" s="17"/>
      <c r="H8" s="17"/>
      <c r="I8" s="17"/>
      <c r="J8" s="17"/>
      <c r="K8" s="21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21</v>
      </c>
      <c r="AL8" s="17"/>
      <c r="AM8" s="17"/>
      <c r="AN8" s="21" t="s">
        <v>22</v>
      </c>
      <c r="AO8" s="17"/>
      <c r="AP8" s="17"/>
      <c r="AQ8" s="17"/>
      <c r="AR8" s="15"/>
      <c r="BS8" s="12" t="s">
        <v>7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S9" s="12" t="s">
        <v>7</v>
      </c>
    </row>
    <row r="10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1" t="s">
        <v>1</v>
      </c>
      <c r="AO10" s="17"/>
      <c r="AP10" s="17"/>
      <c r="AQ10" s="17"/>
      <c r="AR10" s="15"/>
      <c r="BS10" s="12" t="s">
        <v>7</v>
      </c>
    </row>
    <row r="11" ht="18.48" customHeight="1">
      <c r="B11" s="16"/>
      <c r="C11" s="17"/>
      <c r="D11" s="17"/>
      <c r="E11" s="21" t="s">
        <v>20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25</v>
      </c>
      <c r="AL11" s="17"/>
      <c r="AM11" s="17"/>
      <c r="AN11" s="21" t="s">
        <v>1</v>
      </c>
      <c r="AO11" s="17"/>
      <c r="AP11" s="17"/>
      <c r="AQ11" s="17"/>
      <c r="AR11" s="15"/>
      <c r="BS11" s="12" t="s">
        <v>7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S12" s="12" t="s">
        <v>7</v>
      </c>
    </row>
    <row r="13" ht="12" customHeight="1">
      <c r="B13" s="16"/>
      <c r="C13" s="17"/>
      <c r="D13" s="24" t="s">
        <v>26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1" t="s">
        <v>1</v>
      </c>
      <c r="AO13" s="17"/>
      <c r="AP13" s="17"/>
      <c r="AQ13" s="17"/>
      <c r="AR13" s="15"/>
      <c r="BS13" s="12" t="s">
        <v>7</v>
      </c>
    </row>
    <row r="14">
      <c r="B14" s="16"/>
      <c r="C14" s="17"/>
      <c r="D14" s="17"/>
      <c r="E14" s="21" t="s">
        <v>20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4" t="s">
        <v>25</v>
      </c>
      <c r="AL14" s="17"/>
      <c r="AM14" s="17"/>
      <c r="AN14" s="21" t="s">
        <v>1</v>
      </c>
      <c r="AO14" s="17"/>
      <c r="AP14" s="17"/>
      <c r="AQ14" s="17"/>
      <c r="AR14" s="15"/>
      <c r="BS14" s="12" t="s">
        <v>7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S15" s="12" t="s">
        <v>4</v>
      </c>
    </row>
    <row r="16" ht="12" customHeight="1">
      <c r="B16" s="16"/>
      <c r="C16" s="17"/>
      <c r="D16" s="24" t="s">
        <v>27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1" t="s">
        <v>1</v>
      </c>
      <c r="AO16" s="17"/>
      <c r="AP16" s="17"/>
      <c r="AQ16" s="17"/>
      <c r="AR16" s="15"/>
      <c r="BS16" s="12" t="s">
        <v>4</v>
      </c>
    </row>
    <row r="17" ht="18.48" customHeight="1">
      <c r="B17" s="16"/>
      <c r="C17" s="17"/>
      <c r="D17" s="17"/>
      <c r="E17" s="21" t="s">
        <v>20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25</v>
      </c>
      <c r="AL17" s="17"/>
      <c r="AM17" s="17"/>
      <c r="AN17" s="21" t="s">
        <v>1</v>
      </c>
      <c r="AO17" s="17"/>
      <c r="AP17" s="17"/>
      <c r="AQ17" s="17"/>
      <c r="AR17" s="15"/>
      <c r="BS17" s="12" t="s">
        <v>5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S18" s="12" t="s">
        <v>7</v>
      </c>
    </row>
    <row r="19" ht="12" customHeight="1">
      <c r="B19" s="16"/>
      <c r="C19" s="17"/>
      <c r="D19" s="24" t="s">
        <v>28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1" t="s">
        <v>1</v>
      </c>
      <c r="AO19" s="17"/>
      <c r="AP19" s="17"/>
      <c r="AQ19" s="17"/>
      <c r="AR19" s="15"/>
      <c r="BS19" s="12" t="s">
        <v>7</v>
      </c>
    </row>
    <row r="20" ht="18.48" customHeight="1">
      <c r="B20" s="16"/>
      <c r="C20" s="17"/>
      <c r="D20" s="17"/>
      <c r="E20" s="21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25</v>
      </c>
      <c r="AL20" s="17"/>
      <c r="AM20" s="17"/>
      <c r="AN20" s="21" t="s">
        <v>1</v>
      </c>
      <c r="AO20" s="17"/>
      <c r="AP20" s="17"/>
      <c r="AQ20" s="17"/>
      <c r="AR20" s="15"/>
      <c r="BS20" s="12" t="s">
        <v>5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</row>
    <row r="22" ht="12" customHeight="1">
      <c r="B22" s="16"/>
      <c r="C22" s="17"/>
      <c r="D22" s="24" t="s">
        <v>29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</row>
    <row r="23" ht="16.5" customHeight="1">
      <c r="B23" s="16"/>
      <c r="C23" s="17"/>
      <c r="D23" s="17"/>
      <c r="E23" s="25" t="s">
        <v>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17"/>
      <c r="AP23" s="17"/>
      <c r="AQ23" s="17"/>
      <c r="AR23" s="15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</row>
    <row r="25" ht="6.96" customHeight="1">
      <c r="B25" s="16"/>
      <c r="C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7"/>
      <c r="AQ25" s="17"/>
      <c r="AR25" s="15"/>
    </row>
    <row r="26" ht="14.4" customHeight="1">
      <c r="B26" s="16"/>
      <c r="C26" s="17"/>
      <c r="D26" s="27" t="s">
        <v>30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8">
        <f>ROUND(AG59,2)</f>
        <v>455716</v>
      </c>
      <c r="AL26" s="17"/>
      <c r="AM26" s="17"/>
      <c r="AN26" s="17"/>
      <c r="AO26" s="17"/>
      <c r="AP26" s="17"/>
      <c r="AQ26" s="17"/>
      <c r="AR26" s="15"/>
    </row>
    <row r="27">
      <c r="B27" s="16"/>
      <c r="C27" s="17"/>
      <c r="D27" s="17"/>
      <c r="E27" s="29" t="s">
        <v>31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30">
        <f>ROUND(AS59,2)</f>
        <v>411480</v>
      </c>
      <c r="AL27" s="30"/>
      <c r="AM27" s="30"/>
      <c r="AN27" s="30"/>
      <c r="AO27" s="30"/>
      <c r="AP27" s="17"/>
      <c r="AQ27" s="17"/>
      <c r="AR27" s="15"/>
    </row>
    <row r="28" s="1" customFormat="1">
      <c r="B28" s="31"/>
      <c r="C28" s="32"/>
      <c r="D28" s="32"/>
      <c r="E28" s="29" t="s">
        <v>32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0">
        <f>ROUND(AT59,2)</f>
        <v>44236</v>
      </c>
      <c r="AL28" s="30"/>
      <c r="AM28" s="30"/>
      <c r="AN28" s="30"/>
      <c r="AO28" s="30"/>
      <c r="AP28" s="32"/>
      <c r="AQ28" s="32"/>
      <c r="AR28" s="33"/>
    </row>
    <row r="29" s="1" customFormat="1" ht="14.4" customHeight="1">
      <c r="B29" s="31"/>
      <c r="C29" s="32"/>
      <c r="D29" s="27" t="s">
        <v>33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8">
        <f>ROUND(AG81, 2)</f>
        <v>0</v>
      </c>
      <c r="AL29" s="28"/>
      <c r="AM29" s="28"/>
      <c r="AN29" s="28"/>
      <c r="AO29" s="28"/>
      <c r="AP29" s="32"/>
      <c r="AQ29" s="32"/>
      <c r="AR29" s="33"/>
    </row>
    <row r="30" s="1" customFormat="1" ht="6.96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</row>
    <row r="31" s="1" customFormat="1" ht="25.92" customHeight="1">
      <c r="B31" s="31"/>
      <c r="C31" s="32"/>
      <c r="D31" s="34" t="s">
        <v>34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6">
        <f>ROUND(AK26 + AK29, 2)</f>
        <v>455716</v>
      </c>
      <c r="AL31" s="35"/>
      <c r="AM31" s="35"/>
      <c r="AN31" s="35"/>
      <c r="AO31" s="35"/>
      <c r="AP31" s="32"/>
      <c r="AQ31" s="32"/>
      <c r="AR31" s="33"/>
    </row>
    <row r="32" s="1" customFormat="1" ht="6.96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</row>
    <row r="33" s="1" customForma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7" t="s">
        <v>35</v>
      </c>
      <c r="M33" s="37"/>
      <c r="N33" s="37"/>
      <c r="O33" s="37"/>
      <c r="P33" s="37"/>
      <c r="Q33" s="32"/>
      <c r="R33" s="32"/>
      <c r="S33" s="32"/>
      <c r="T33" s="32"/>
      <c r="U33" s="32"/>
      <c r="V33" s="32"/>
      <c r="W33" s="37" t="s">
        <v>36</v>
      </c>
      <c r="X33" s="37"/>
      <c r="Y33" s="37"/>
      <c r="Z33" s="37"/>
      <c r="AA33" s="37"/>
      <c r="AB33" s="37"/>
      <c r="AC33" s="37"/>
      <c r="AD33" s="37"/>
      <c r="AE33" s="37"/>
      <c r="AF33" s="32"/>
      <c r="AG33" s="32"/>
      <c r="AH33" s="32"/>
      <c r="AI33" s="32"/>
      <c r="AJ33" s="32"/>
      <c r="AK33" s="37" t="s">
        <v>37</v>
      </c>
      <c r="AL33" s="37"/>
      <c r="AM33" s="37"/>
      <c r="AN33" s="37"/>
      <c r="AO33" s="37"/>
      <c r="AP33" s="32"/>
      <c r="AQ33" s="32"/>
      <c r="AR33" s="33"/>
    </row>
    <row r="34" s="2" customFormat="1" ht="14.4" customHeight="1">
      <c r="B34" s="38"/>
      <c r="C34" s="39"/>
      <c r="D34" s="24" t="s">
        <v>38</v>
      </c>
      <c r="E34" s="39"/>
      <c r="F34" s="24" t="s">
        <v>39</v>
      </c>
      <c r="G34" s="39"/>
      <c r="H34" s="39"/>
      <c r="I34" s="39"/>
      <c r="J34" s="39"/>
      <c r="K34" s="39"/>
      <c r="L34" s="40">
        <v>0.20999999999999999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41">
        <f>ROUND(BB59 + SUM(CD81), 2)</f>
        <v>455716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1">
        <f>ROUND(AX59 + SUM(BY81), 2)</f>
        <v>95700.360000000001</v>
      </c>
      <c r="AL34" s="39"/>
      <c r="AM34" s="39"/>
      <c r="AN34" s="39"/>
      <c r="AO34" s="39"/>
      <c r="AP34" s="39"/>
      <c r="AQ34" s="39"/>
      <c r="AR34" s="42"/>
    </row>
    <row r="35" s="2" customFormat="1" ht="14.4" customHeight="1">
      <c r="B35" s="38"/>
      <c r="C35" s="39"/>
      <c r="D35" s="39"/>
      <c r="E35" s="39"/>
      <c r="F35" s="24" t="s">
        <v>40</v>
      </c>
      <c r="G35" s="39"/>
      <c r="H35" s="39"/>
      <c r="I35" s="39"/>
      <c r="J35" s="39"/>
      <c r="K35" s="39"/>
      <c r="L35" s="40">
        <v>0.14999999999999999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41">
        <f>ROUND(BC59 + SUM(CE81), 2)</f>
        <v>0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1">
        <f>ROUND(AY59 + SUM(BZ81), 2)</f>
        <v>0</v>
      </c>
      <c r="AL35" s="39"/>
      <c r="AM35" s="39"/>
      <c r="AN35" s="39"/>
      <c r="AO35" s="39"/>
      <c r="AP35" s="39"/>
      <c r="AQ35" s="39"/>
      <c r="AR35" s="42"/>
    </row>
    <row r="36" hidden="1" s="2" customFormat="1" ht="14.4" customHeight="1">
      <c r="B36" s="38"/>
      <c r="C36" s="39"/>
      <c r="D36" s="39"/>
      <c r="E36" s="39"/>
      <c r="F36" s="24" t="s">
        <v>41</v>
      </c>
      <c r="G36" s="39"/>
      <c r="H36" s="39"/>
      <c r="I36" s="39"/>
      <c r="J36" s="39"/>
      <c r="K36" s="39"/>
      <c r="L36" s="40">
        <v>0.20999999999999999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41">
        <f>ROUND(BD59 + SUM(CF81), 2)</f>
        <v>0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41">
        <v>0</v>
      </c>
      <c r="AL36" s="39"/>
      <c r="AM36" s="39"/>
      <c r="AN36" s="39"/>
      <c r="AO36" s="39"/>
      <c r="AP36" s="39"/>
      <c r="AQ36" s="39"/>
      <c r="AR36" s="42"/>
    </row>
    <row r="37" hidden="1" s="2" customFormat="1" ht="14.4" customHeight="1">
      <c r="B37" s="38"/>
      <c r="C37" s="39"/>
      <c r="D37" s="39"/>
      <c r="E37" s="39"/>
      <c r="F37" s="24" t="s">
        <v>42</v>
      </c>
      <c r="G37" s="39"/>
      <c r="H37" s="39"/>
      <c r="I37" s="39"/>
      <c r="J37" s="39"/>
      <c r="K37" s="39"/>
      <c r="L37" s="40">
        <v>0.14999999999999999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1">
        <f>ROUND(BE59 + SUM(CG81), 2)</f>
        <v>0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1">
        <v>0</v>
      </c>
      <c r="AL37" s="39"/>
      <c r="AM37" s="39"/>
      <c r="AN37" s="39"/>
      <c r="AO37" s="39"/>
      <c r="AP37" s="39"/>
      <c r="AQ37" s="39"/>
      <c r="AR37" s="42"/>
    </row>
    <row r="38" hidden="1" s="2" customFormat="1" ht="14.4" customHeight="1">
      <c r="B38" s="38"/>
      <c r="C38" s="39"/>
      <c r="D38" s="39"/>
      <c r="E38" s="39"/>
      <c r="F38" s="24" t="s">
        <v>43</v>
      </c>
      <c r="G38" s="39"/>
      <c r="H38" s="39"/>
      <c r="I38" s="39"/>
      <c r="J38" s="39"/>
      <c r="K38" s="39"/>
      <c r="L38" s="40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1">
        <f>ROUND(BF59 + SUM(CH81), 2)</f>
        <v>0</v>
      </c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1">
        <v>0</v>
      </c>
      <c r="AL38" s="39"/>
      <c r="AM38" s="39"/>
      <c r="AN38" s="39"/>
      <c r="AO38" s="39"/>
      <c r="AP38" s="39"/>
      <c r="AQ38" s="39"/>
      <c r="AR38" s="42"/>
    </row>
    <row r="39" s="1" customFormat="1" ht="6.96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</row>
    <row r="40" s="1" customFormat="1" ht="25.92" customHeight="1">
      <c r="B40" s="31"/>
      <c r="C40" s="43"/>
      <c r="D40" s="44" t="s">
        <v>44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 t="s">
        <v>45</v>
      </c>
      <c r="U40" s="45"/>
      <c r="V40" s="45"/>
      <c r="W40" s="45"/>
      <c r="X40" s="47" t="s">
        <v>46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8">
        <f>SUM(AK31:AK38)</f>
        <v>551416.35999999999</v>
      </c>
      <c r="AL40" s="45"/>
      <c r="AM40" s="45"/>
      <c r="AN40" s="45"/>
      <c r="AO40" s="49"/>
      <c r="AP40" s="43"/>
      <c r="AQ40" s="43"/>
      <c r="AR40" s="33"/>
    </row>
    <row r="41" s="1" customFormat="1" ht="6.96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</row>
    <row r="42" s="1" customFormat="1" ht="6.96" customHeight="1"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33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33"/>
    </row>
    <row r="47" s="1" customFormat="1" ht="24.96" customHeight="1">
      <c r="B47" s="31"/>
      <c r="C47" s="18" t="s">
        <v>47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</row>
    <row r="48" s="1" customFormat="1" ht="6.96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</row>
    <row r="49" s="1" customFormat="1" ht="12" customHeight="1">
      <c r="B49" s="31"/>
      <c r="C49" s="24" t="s">
        <v>13</v>
      </c>
      <c r="D49" s="32"/>
      <c r="E49" s="32"/>
      <c r="F49" s="32"/>
      <c r="G49" s="32"/>
      <c r="H49" s="32"/>
      <c r="I49" s="32"/>
      <c r="J49" s="32"/>
      <c r="K49" s="32"/>
      <c r="L49" s="32" t="str">
        <f>K5</f>
        <v>2019/4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</row>
    <row r="50" s="3" customFormat="1" ht="36.96" customHeight="1">
      <c r="B50" s="54"/>
      <c r="C50" s="55" t="s">
        <v>15</v>
      </c>
      <c r="D50" s="56"/>
      <c r="E50" s="56"/>
      <c r="F50" s="56"/>
      <c r="G50" s="56"/>
      <c r="H50" s="56"/>
      <c r="I50" s="56"/>
      <c r="J50" s="56"/>
      <c r="K50" s="56"/>
      <c r="L50" s="57" t="str">
        <f>K6</f>
        <v>Výměna akumulátorů zabezpečovacího zařízení u OŘ Brno - SSZT Jihlava 2019</v>
      </c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8"/>
    </row>
    <row r="51" s="1" customFormat="1" ht="6.96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</row>
    <row r="52" s="1" customFormat="1" ht="12" customHeight="1">
      <c r="B52" s="31"/>
      <c r="C52" s="24" t="s">
        <v>19</v>
      </c>
      <c r="D52" s="32"/>
      <c r="E52" s="32"/>
      <c r="F52" s="32"/>
      <c r="G52" s="32"/>
      <c r="H52" s="32"/>
      <c r="I52" s="32"/>
      <c r="J52" s="32"/>
      <c r="K52" s="32"/>
      <c r="L52" s="59" t="str">
        <f>IF(K8="","",K8)</f>
        <v xml:space="preserve"> </v>
      </c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24" t="s">
        <v>21</v>
      </c>
      <c r="AJ52" s="32"/>
      <c r="AK52" s="32"/>
      <c r="AL52" s="32"/>
      <c r="AM52" s="60" t="str">
        <f>IF(AN8= "","",AN8)</f>
        <v>27. 2. 2019</v>
      </c>
      <c r="AN52" s="60"/>
      <c r="AO52" s="32"/>
      <c r="AP52" s="32"/>
      <c r="AQ52" s="32"/>
      <c r="AR52" s="33"/>
    </row>
    <row r="53" s="1" customFormat="1" ht="6.96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</row>
    <row r="54" s="1" customFormat="1" ht="13.65" customHeight="1">
      <c r="B54" s="31"/>
      <c r="C54" s="24" t="s">
        <v>23</v>
      </c>
      <c r="D54" s="32"/>
      <c r="E54" s="32"/>
      <c r="F54" s="32"/>
      <c r="G54" s="32"/>
      <c r="H54" s="32"/>
      <c r="I54" s="32"/>
      <c r="J54" s="32"/>
      <c r="K54" s="32"/>
      <c r="L54" s="32" t="str">
        <f>IF(E11= "","",E11)</f>
        <v xml:space="preserve"> 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24" t="s">
        <v>27</v>
      </c>
      <c r="AJ54" s="32"/>
      <c r="AK54" s="32"/>
      <c r="AL54" s="32"/>
      <c r="AM54" s="61" t="str">
        <f>IF(E17="","",E17)</f>
        <v xml:space="preserve"> </v>
      </c>
      <c r="AN54" s="32"/>
      <c r="AO54" s="32"/>
      <c r="AP54" s="32"/>
      <c r="AQ54" s="32"/>
      <c r="AR54" s="33"/>
      <c r="AS54" s="62" t="s">
        <v>48</v>
      </c>
      <c r="AT54" s="63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5"/>
    </row>
    <row r="55" s="1" customFormat="1" ht="13.65" customHeight="1">
      <c r="B55" s="31"/>
      <c r="C55" s="24" t="s">
        <v>26</v>
      </c>
      <c r="D55" s="32"/>
      <c r="E55" s="32"/>
      <c r="F55" s="32"/>
      <c r="G55" s="32"/>
      <c r="H55" s="32"/>
      <c r="I55" s="32"/>
      <c r="J55" s="32"/>
      <c r="K55" s="32"/>
      <c r="L55" s="32" t="str">
        <f>IF(E14="","",E14)</f>
        <v xml:space="preserve"> 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24" t="s">
        <v>28</v>
      </c>
      <c r="AJ55" s="32"/>
      <c r="AK55" s="32"/>
      <c r="AL55" s="32"/>
      <c r="AM55" s="61" t="str">
        <f>IF(E20="","",E20)</f>
        <v xml:space="preserve"> </v>
      </c>
      <c r="AN55" s="32"/>
      <c r="AO55" s="32"/>
      <c r="AP55" s="32"/>
      <c r="AQ55" s="32"/>
      <c r="AR55" s="33"/>
      <c r="AS55" s="66"/>
      <c r="AT55" s="67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9"/>
    </row>
    <row r="56" s="1" customFormat="1" ht="10.8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70"/>
      <c r="AT56" s="71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3"/>
    </row>
    <row r="57" s="1" customFormat="1" ht="29.28" customHeight="1">
      <c r="B57" s="31"/>
      <c r="C57" s="74" t="s">
        <v>49</v>
      </c>
      <c r="D57" s="75"/>
      <c r="E57" s="75"/>
      <c r="F57" s="75"/>
      <c r="G57" s="75"/>
      <c r="H57" s="76"/>
      <c r="I57" s="77" t="s">
        <v>50</v>
      </c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8" t="s">
        <v>51</v>
      </c>
      <c r="AH57" s="75"/>
      <c r="AI57" s="75"/>
      <c r="AJ57" s="75"/>
      <c r="AK57" s="75"/>
      <c r="AL57" s="75"/>
      <c r="AM57" s="75"/>
      <c r="AN57" s="77" t="s">
        <v>52</v>
      </c>
      <c r="AO57" s="75"/>
      <c r="AP57" s="79"/>
      <c r="AQ57" s="80" t="s">
        <v>53</v>
      </c>
      <c r="AR57" s="33"/>
      <c r="AS57" s="81" t="s">
        <v>54</v>
      </c>
      <c r="AT57" s="82" t="s">
        <v>55</v>
      </c>
      <c r="AU57" s="82" t="s">
        <v>56</v>
      </c>
      <c r="AV57" s="82" t="s">
        <v>57</v>
      </c>
      <c r="AW57" s="82" t="s">
        <v>58</v>
      </c>
      <c r="AX57" s="82" t="s">
        <v>59</v>
      </c>
      <c r="AY57" s="82" t="s">
        <v>60</v>
      </c>
      <c r="AZ57" s="82" t="s">
        <v>61</v>
      </c>
      <c r="BA57" s="82" t="s">
        <v>62</v>
      </c>
      <c r="BB57" s="82" t="s">
        <v>63</v>
      </c>
      <c r="BC57" s="82" t="s">
        <v>64</v>
      </c>
      <c r="BD57" s="82" t="s">
        <v>65</v>
      </c>
      <c r="BE57" s="82" t="s">
        <v>66</v>
      </c>
      <c r="BF57" s="83" t="s">
        <v>67</v>
      </c>
    </row>
    <row r="58" s="1" customFormat="1" ht="10.8" customHeight="1"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84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6"/>
    </row>
    <row r="59" s="4" customFormat="1" ht="32.4" customHeight="1">
      <c r="B59" s="87"/>
      <c r="C59" s="88" t="s">
        <v>68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90">
        <f>ROUND(AG60+AG64+AG68+AG72+AG76,2)</f>
        <v>455716</v>
      </c>
      <c r="AH59" s="90"/>
      <c r="AI59" s="90"/>
      <c r="AJ59" s="90"/>
      <c r="AK59" s="90"/>
      <c r="AL59" s="90"/>
      <c r="AM59" s="90"/>
      <c r="AN59" s="91">
        <f>SUM(AG59,AV59)</f>
        <v>551416.35999999999</v>
      </c>
      <c r="AO59" s="91"/>
      <c r="AP59" s="91"/>
      <c r="AQ59" s="92" t="s">
        <v>1</v>
      </c>
      <c r="AR59" s="93"/>
      <c r="AS59" s="94">
        <f>ROUND(AS60+AS64+AS68+AS72+AS76,2)</f>
        <v>411480</v>
      </c>
      <c r="AT59" s="95">
        <f>ROUND(AT60+AT64+AT68+AT72+AT76,2)</f>
        <v>44236</v>
      </c>
      <c r="AU59" s="96">
        <f>ROUND(AU60+AU64+AU68+AU72+AU76,2)</f>
        <v>0</v>
      </c>
      <c r="AV59" s="96">
        <f>ROUND(SUM(AX59:AY59),2)</f>
        <v>95700.360000000001</v>
      </c>
      <c r="AW59" s="97">
        <f>ROUND(AW60+AW64+AW68+AW72+AW76,5)</f>
        <v>10</v>
      </c>
      <c r="AX59" s="96">
        <f>ROUND(BB59*L34,2)</f>
        <v>95700.360000000001</v>
      </c>
      <c r="AY59" s="96">
        <f>ROUND(BC59*L35,2)</f>
        <v>0</v>
      </c>
      <c r="AZ59" s="96">
        <f>ROUND(BD59*L34,2)</f>
        <v>0</v>
      </c>
      <c r="BA59" s="96">
        <f>ROUND(BE59*L35,2)</f>
        <v>0</v>
      </c>
      <c r="BB59" s="96">
        <f>ROUND(BB60+BB64+BB68+BB72+BB76,2)</f>
        <v>455716</v>
      </c>
      <c r="BC59" s="96">
        <f>ROUND(BC60+BC64+BC68+BC72+BC76,2)</f>
        <v>0</v>
      </c>
      <c r="BD59" s="96">
        <f>ROUND(BD60+BD64+BD68+BD72+BD76,2)</f>
        <v>0</v>
      </c>
      <c r="BE59" s="96">
        <f>ROUND(BE60+BE64+BE68+BE72+BE76,2)</f>
        <v>0</v>
      </c>
      <c r="BF59" s="98">
        <f>ROUND(BF60+BF64+BF68+BF72+BF76,2)</f>
        <v>0</v>
      </c>
      <c r="BS59" s="99" t="s">
        <v>69</v>
      </c>
      <c r="BT59" s="99" t="s">
        <v>70</v>
      </c>
      <c r="BU59" s="100" t="s">
        <v>71</v>
      </c>
      <c r="BV59" s="99" t="s">
        <v>72</v>
      </c>
      <c r="BW59" s="99" t="s">
        <v>6</v>
      </c>
      <c r="BX59" s="99" t="s">
        <v>73</v>
      </c>
      <c r="CL59" s="99" t="s">
        <v>1</v>
      </c>
    </row>
    <row r="60" s="5" customFormat="1" ht="27" customHeight="1">
      <c r="B60" s="101"/>
      <c r="C60" s="102"/>
      <c r="D60" s="103" t="s">
        <v>74</v>
      </c>
      <c r="E60" s="103"/>
      <c r="F60" s="103"/>
      <c r="G60" s="103"/>
      <c r="H60" s="103"/>
      <c r="I60" s="104"/>
      <c r="J60" s="103" t="s">
        <v>75</v>
      </c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5">
        <f>ROUND(SUM(AG61:AG63),2)</f>
        <v>36116</v>
      </c>
      <c r="AH60" s="104"/>
      <c r="AI60" s="104"/>
      <c r="AJ60" s="104"/>
      <c r="AK60" s="104"/>
      <c r="AL60" s="104"/>
      <c r="AM60" s="104"/>
      <c r="AN60" s="106">
        <f>SUM(AG60,AV60)</f>
        <v>43700.360000000001</v>
      </c>
      <c r="AO60" s="104"/>
      <c r="AP60" s="104"/>
      <c r="AQ60" s="107" t="s">
        <v>76</v>
      </c>
      <c r="AR60" s="108"/>
      <c r="AS60" s="109">
        <f>ROUND(SUM(AS61:AS63),2)</f>
        <v>32240</v>
      </c>
      <c r="AT60" s="110">
        <f>ROUND(SUM(AT61:AT63),2)</f>
        <v>3876</v>
      </c>
      <c r="AU60" s="111">
        <f>ROUND(SUM(AU61:AU63),2)</f>
        <v>0</v>
      </c>
      <c r="AV60" s="111">
        <f>ROUND(SUM(AX60:AY60),2)</f>
        <v>7584.3599999999997</v>
      </c>
      <c r="AW60" s="112">
        <f>ROUND(SUM(AW61:AW63),5)</f>
        <v>2</v>
      </c>
      <c r="AX60" s="111">
        <f>ROUND(BB60*L34,2)</f>
        <v>7584.3599999999997</v>
      </c>
      <c r="AY60" s="111">
        <f>ROUND(BC60*L35,2)</f>
        <v>0</v>
      </c>
      <c r="AZ60" s="111">
        <f>ROUND(BD60*L34,2)</f>
        <v>0</v>
      </c>
      <c r="BA60" s="111">
        <f>ROUND(BE60*L35,2)</f>
        <v>0</v>
      </c>
      <c r="BB60" s="111">
        <f>ROUND(SUM(BB61:BB63),2)</f>
        <v>36116</v>
      </c>
      <c r="BC60" s="111">
        <f>ROUND(SUM(BC61:BC63),2)</f>
        <v>0</v>
      </c>
      <c r="BD60" s="111">
        <f>ROUND(SUM(BD61:BD63),2)</f>
        <v>0</v>
      </c>
      <c r="BE60" s="111">
        <f>ROUND(SUM(BE61:BE63),2)</f>
        <v>0</v>
      </c>
      <c r="BF60" s="113">
        <f>ROUND(SUM(BF61:BF63),2)</f>
        <v>0</v>
      </c>
      <c r="BS60" s="114" t="s">
        <v>69</v>
      </c>
      <c r="BT60" s="114" t="s">
        <v>77</v>
      </c>
      <c r="BU60" s="114" t="s">
        <v>71</v>
      </c>
      <c r="BV60" s="114" t="s">
        <v>72</v>
      </c>
      <c r="BW60" s="114" t="s">
        <v>78</v>
      </c>
      <c r="BX60" s="114" t="s">
        <v>6</v>
      </c>
      <c r="CL60" s="114" t="s">
        <v>1</v>
      </c>
      <c r="CM60" s="114" t="s">
        <v>79</v>
      </c>
    </row>
    <row r="61" s="6" customFormat="1" ht="16.5" customHeight="1">
      <c r="A61" s="115" t="s">
        <v>80</v>
      </c>
      <c r="B61" s="116"/>
      <c r="C61" s="117"/>
      <c r="D61" s="117"/>
      <c r="E61" s="118" t="s">
        <v>77</v>
      </c>
      <c r="F61" s="118"/>
      <c r="G61" s="118"/>
      <c r="H61" s="118"/>
      <c r="I61" s="118"/>
      <c r="J61" s="117"/>
      <c r="K61" s="118" t="s">
        <v>81</v>
      </c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9">
        <f>'1 - Baterie'!K36</f>
        <v>32240</v>
      </c>
      <c r="AH61" s="117"/>
      <c r="AI61" s="117"/>
      <c r="AJ61" s="117"/>
      <c r="AK61" s="117"/>
      <c r="AL61" s="117"/>
      <c r="AM61" s="117"/>
      <c r="AN61" s="119">
        <f>SUM(AG61,AV61)</f>
        <v>39010.400000000001</v>
      </c>
      <c r="AO61" s="117"/>
      <c r="AP61" s="117"/>
      <c r="AQ61" s="120" t="s">
        <v>82</v>
      </c>
      <c r="AR61" s="121"/>
      <c r="AS61" s="122">
        <f>'1 - Baterie'!K33</f>
        <v>32240</v>
      </c>
      <c r="AT61" s="123">
        <f>'1 - Baterie'!K34</f>
        <v>0</v>
      </c>
      <c r="AU61" s="123">
        <v>0</v>
      </c>
      <c r="AV61" s="123">
        <f>ROUND(SUM(AX61:AY61),2)</f>
        <v>6770.3999999999996</v>
      </c>
      <c r="AW61" s="124">
        <f>'1 - Baterie'!T93</f>
        <v>0</v>
      </c>
      <c r="AX61" s="123">
        <f>'1 - Baterie'!K39</f>
        <v>6770.3999999999996</v>
      </c>
      <c r="AY61" s="123">
        <f>'1 - Baterie'!K40</f>
        <v>0</v>
      </c>
      <c r="AZ61" s="123">
        <f>'1 - Baterie'!K41</f>
        <v>0</v>
      </c>
      <c r="BA61" s="123">
        <f>'1 - Baterie'!K42</f>
        <v>0</v>
      </c>
      <c r="BB61" s="123">
        <f>'1 - Baterie'!F39</f>
        <v>32240</v>
      </c>
      <c r="BC61" s="123">
        <f>'1 - Baterie'!F40</f>
        <v>0</v>
      </c>
      <c r="BD61" s="123">
        <f>'1 - Baterie'!F41</f>
        <v>0</v>
      </c>
      <c r="BE61" s="123">
        <f>'1 - Baterie'!F42</f>
        <v>0</v>
      </c>
      <c r="BF61" s="125">
        <f>'1 - Baterie'!F43</f>
        <v>0</v>
      </c>
      <c r="BT61" s="126" t="s">
        <v>79</v>
      </c>
      <c r="BV61" s="126" t="s">
        <v>72</v>
      </c>
      <c r="BW61" s="126" t="s">
        <v>83</v>
      </c>
      <c r="BX61" s="126" t="s">
        <v>78</v>
      </c>
      <c r="CL61" s="126" t="s">
        <v>1</v>
      </c>
    </row>
    <row r="62" s="6" customFormat="1" ht="16.5" customHeight="1">
      <c r="A62" s="115" t="s">
        <v>80</v>
      </c>
      <c r="B62" s="116"/>
      <c r="C62" s="117"/>
      <c r="D62" s="117"/>
      <c r="E62" s="118" t="s">
        <v>79</v>
      </c>
      <c r="F62" s="118"/>
      <c r="G62" s="118"/>
      <c r="H62" s="118"/>
      <c r="I62" s="118"/>
      <c r="J62" s="117"/>
      <c r="K62" s="118" t="s">
        <v>84</v>
      </c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9">
        <f>'2 - Montáž a demontáž'!K36</f>
        <v>3008</v>
      </c>
      <c r="AH62" s="117"/>
      <c r="AI62" s="117"/>
      <c r="AJ62" s="117"/>
      <c r="AK62" s="117"/>
      <c r="AL62" s="117"/>
      <c r="AM62" s="117"/>
      <c r="AN62" s="119">
        <f>SUM(AG62,AV62)</f>
        <v>3639.6799999999998</v>
      </c>
      <c r="AO62" s="117"/>
      <c r="AP62" s="117"/>
      <c r="AQ62" s="120" t="s">
        <v>82</v>
      </c>
      <c r="AR62" s="121"/>
      <c r="AS62" s="122">
        <f>'2 - Montáž a demontáž'!K33</f>
        <v>0</v>
      </c>
      <c r="AT62" s="123">
        <f>'2 - Montáž a demontáž'!K34</f>
        <v>3008</v>
      </c>
      <c r="AU62" s="123">
        <v>0</v>
      </c>
      <c r="AV62" s="123">
        <f>ROUND(SUM(AX62:AY62),2)</f>
        <v>631.67999999999995</v>
      </c>
      <c r="AW62" s="124">
        <f>'2 - Montáž a demontáž'!T94</f>
        <v>0</v>
      </c>
      <c r="AX62" s="123">
        <f>'2 - Montáž a demontáž'!K39</f>
        <v>631.67999999999995</v>
      </c>
      <c r="AY62" s="123">
        <f>'2 - Montáž a demontáž'!K40</f>
        <v>0</v>
      </c>
      <c r="AZ62" s="123">
        <f>'2 - Montáž a demontáž'!K41</f>
        <v>0</v>
      </c>
      <c r="BA62" s="123">
        <f>'2 - Montáž a demontáž'!K42</f>
        <v>0</v>
      </c>
      <c r="BB62" s="123">
        <f>'2 - Montáž a demontáž'!F39</f>
        <v>3008</v>
      </c>
      <c r="BC62" s="123">
        <f>'2 - Montáž a demontáž'!F40</f>
        <v>0</v>
      </c>
      <c r="BD62" s="123">
        <f>'2 - Montáž a demontáž'!F41</f>
        <v>0</v>
      </c>
      <c r="BE62" s="123">
        <f>'2 - Montáž a demontáž'!F42</f>
        <v>0</v>
      </c>
      <c r="BF62" s="125">
        <f>'2 - Montáž a demontáž'!F43</f>
        <v>0</v>
      </c>
      <c r="BT62" s="126" t="s">
        <v>79</v>
      </c>
      <c r="BV62" s="126" t="s">
        <v>72</v>
      </c>
      <c r="BW62" s="126" t="s">
        <v>85</v>
      </c>
      <c r="BX62" s="126" t="s">
        <v>78</v>
      </c>
      <c r="CL62" s="126" t="s">
        <v>1</v>
      </c>
    </row>
    <row r="63" s="6" customFormat="1" ht="16.5" customHeight="1">
      <c r="A63" s="115" t="s">
        <v>80</v>
      </c>
      <c r="B63" s="116"/>
      <c r="C63" s="117"/>
      <c r="D63" s="117"/>
      <c r="E63" s="118" t="s">
        <v>86</v>
      </c>
      <c r="F63" s="118"/>
      <c r="G63" s="118"/>
      <c r="H63" s="118"/>
      <c r="I63" s="118"/>
      <c r="J63" s="117"/>
      <c r="K63" s="118" t="s">
        <v>87</v>
      </c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9">
        <f>'3 - VRN'!K36</f>
        <v>868</v>
      </c>
      <c r="AH63" s="117"/>
      <c r="AI63" s="117"/>
      <c r="AJ63" s="117"/>
      <c r="AK63" s="117"/>
      <c r="AL63" s="117"/>
      <c r="AM63" s="117"/>
      <c r="AN63" s="119">
        <f>SUM(AG63,AV63)</f>
        <v>1050.28</v>
      </c>
      <c r="AO63" s="117"/>
      <c r="AP63" s="117"/>
      <c r="AQ63" s="120" t="s">
        <v>82</v>
      </c>
      <c r="AR63" s="121"/>
      <c r="AS63" s="122">
        <f>'3 - VRN'!K33</f>
        <v>0</v>
      </c>
      <c r="AT63" s="123">
        <f>'3 - VRN'!K34</f>
        <v>868</v>
      </c>
      <c r="AU63" s="123">
        <v>0</v>
      </c>
      <c r="AV63" s="123">
        <f>ROUND(SUM(AX63:AY63),2)</f>
        <v>182.28</v>
      </c>
      <c r="AW63" s="124">
        <f>'3 - VRN'!T94</f>
        <v>2</v>
      </c>
      <c r="AX63" s="123">
        <f>'3 - VRN'!K39</f>
        <v>182.28</v>
      </c>
      <c r="AY63" s="123">
        <f>'3 - VRN'!K40</f>
        <v>0</v>
      </c>
      <c r="AZ63" s="123">
        <f>'3 - VRN'!K41</f>
        <v>0</v>
      </c>
      <c r="BA63" s="123">
        <f>'3 - VRN'!K42</f>
        <v>0</v>
      </c>
      <c r="BB63" s="123">
        <f>'3 - VRN'!F39</f>
        <v>868</v>
      </c>
      <c r="BC63" s="123">
        <f>'3 - VRN'!F40</f>
        <v>0</v>
      </c>
      <c r="BD63" s="123">
        <f>'3 - VRN'!F41</f>
        <v>0</v>
      </c>
      <c r="BE63" s="123">
        <f>'3 - VRN'!F42</f>
        <v>0</v>
      </c>
      <c r="BF63" s="125">
        <f>'3 - VRN'!F43</f>
        <v>0</v>
      </c>
      <c r="BT63" s="126" t="s">
        <v>79</v>
      </c>
      <c r="BV63" s="126" t="s">
        <v>72</v>
      </c>
      <c r="BW63" s="126" t="s">
        <v>88</v>
      </c>
      <c r="BX63" s="126" t="s">
        <v>78</v>
      </c>
      <c r="CL63" s="126" t="s">
        <v>1</v>
      </c>
    </row>
    <row r="64" s="5" customFormat="1" ht="27" customHeight="1">
      <c r="B64" s="101"/>
      <c r="C64" s="102"/>
      <c r="D64" s="103" t="s">
        <v>89</v>
      </c>
      <c r="E64" s="103"/>
      <c r="F64" s="103"/>
      <c r="G64" s="103"/>
      <c r="H64" s="103"/>
      <c r="I64" s="104"/>
      <c r="J64" s="103" t="s">
        <v>90</v>
      </c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5">
        <f>ROUND(SUM(AG65:AG67),2)</f>
        <v>50336</v>
      </c>
      <c r="AH64" s="104"/>
      <c r="AI64" s="104"/>
      <c r="AJ64" s="104"/>
      <c r="AK64" s="104"/>
      <c r="AL64" s="104"/>
      <c r="AM64" s="104"/>
      <c r="AN64" s="106">
        <f>SUM(AG64,AV64)</f>
        <v>60906.559999999998</v>
      </c>
      <c r="AO64" s="104"/>
      <c r="AP64" s="104"/>
      <c r="AQ64" s="107" t="s">
        <v>76</v>
      </c>
      <c r="AR64" s="108"/>
      <c r="AS64" s="109">
        <f>ROUND(SUM(AS65:AS67),2)</f>
        <v>46000</v>
      </c>
      <c r="AT64" s="110">
        <f>ROUND(SUM(AT65:AT67),2)</f>
        <v>4336</v>
      </c>
      <c r="AU64" s="111">
        <f>ROUND(SUM(AU65:AU67),2)</f>
        <v>0</v>
      </c>
      <c r="AV64" s="111">
        <f>ROUND(SUM(AX64:AY64),2)</f>
        <v>10570.56</v>
      </c>
      <c r="AW64" s="112">
        <f>ROUND(SUM(AW65:AW67),5)</f>
        <v>2</v>
      </c>
      <c r="AX64" s="111">
        <f>ROUND(BB64*L34,2)</f>
        <v>10570.56</v>
      </c>
      <c r="AY64" s="111">
        <f>ROUND(BC64*L35,2)</f>
        <v>0</v>
      </c>
      <c r="AZ64" s="111">
        <f>ROUND(BD64*L34,2)</f>
        <v>0</v>
      </c>
      <c r="BA64" s="111">
        <f>ROUND(BE64*L35,2)</f>
        <v>0</v>
      </c>
      <c r="BB64" s="111">
        <f>ROUND(SUM(BB65:BB67),2)</f>
        <v>50336</v>
      </c>
      <c r="BC64" s="111">
        <f>ROUND(SUM(BC65:BC67),2)</f>
        <v>0</v>
      </c>
      <c r="BD64" s="111">
        <f>ROUND(SUM(BD65:BD67),2)</f>
        <v>0</v>
      </c>
      <c r="BE64" s="111">
        <f>ROUND(SUM(BE65:BE67),2)</f>
        <v>0</v>
      </c>
      <c r="BF64" s="113">
        <f>ROUND(SUM(BF65:BF67),2)</f>
        <v>0</v>
      </c>
      <c r="BS64" s="114" t="s">
        <v>69</v>
      </c>
      <c r="BT64" s="114" t="s">
        <v>77</v>
      </c>
      <c r="BU64" s="114" t="s">
        <v>71</v>
      </c>
      <c r="BV64" s="114" t="s">
        <v>72</v>
      </c>
      <c r="BW64" s="114" t="s">
        <v>91</v>
      </c>
      <c r="BX64" s="114" t="s">
        <v>6</v>
      </c>
      <c r="CL64" s="114" t="s">
        <v>1</v>
      </c>
      <c r="CM64" s="114" t="s">
        <v>79</v>
      </c>
    </row>
    <row r="65" s="6" customFormat="1" ht="16.5" customHeight="1">
      <c r="A65" s="115" t="s">
        <v>80</v>
      </c>
      <c r="B65" s="116"/>
      <c r="C65" s="117"/>
      <c r="D65" s="117"/>
      <c r="E65" s="118" t="s">
        <v>77</v>
      </c>
      <c r="F65" s="118"/>
      <c r="G65" s="118"/>
      <c r="H65" s="118"/>
      <c r="I65" s="118"/>
      <c r="J65" s="117"/>
      <c r="K65" s="118" t="s">
        <v>81</v>
      </c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9">
        <f>'1 - Baterie_01'!K36</f>
        <v>46000</v>
      </c>
      <c r="AH65" s="117"/>
      <c r="AI65" s="117"/>
      <c r="AJ65" s="117"/>
      <c r="AK65" s="117"/>
      <c r="AL65" s="117"/>
      <c r="AM65" s="117"/>
      <c r="AN65" s="119">
        <f>SUM(AG65,AV65)</f>
        <v>55660</v>
      </c>
      <c r="AO65" s="117"/>
      <c r="AP65" s="117"/>
      <c r="AQ65" s="120" t="s">
        <v>82</v>
      </c>
      <c r="AR65" s="121"/>
      <c r="AS65" s="122">
        <f>'1 - Baterie_01'!K33</f>
        <v>46000</v>
      </c>
      <c r="AT65" s="123">
        <f>'1 - Baterie_01'!K34</f>
        <v>0</v>
      </c>
      <c r="AU65" s="123">
        <v>0</v>
      </c>
      <c r="AV65" s="123">
        <f>ROUND(SUM(AX65:AY65),2)</f>
        <v>9660</v>
      </c>
      <c r="AW65" s="124">
        <f>'1 - Baterie_01'!T93</f>
        <v>0</v>
      </c>
      <c r="AX65" s="123">
        <f>'1 - Baterie_01'!K39</f>
        <v>9660</v>
      </c>
      <c r="AY65" s="123">
        <f>'1 - Baterie_01'!K40</f>
        <v>0</v>
      </c>
      <c r="AZ65" s="123">
        <f>'1 - Baterie_01'!K41</f>
        <v>0</v>
      </c>
      <c r="BA65" s="123">
        <f>'1 - Baterie_01'!K42</f>
        <v>0</v>
      </c>
      <c r="BB65" s="123">
        <f>'1 - Baterie_01'!F39</f>
        <v>46000</v>
      </c>
      <c r="BC65" s="123">
        <f>'1 - Baterie_01'!F40</f>
        <v>0</v>
      </c>
      <c r="BD65" s="123">
        <f>'1 - Baterie_01'!F41</f>
        <v>0</v>
      </c>
      <c r="BE65" s="123">
        <f>'1 - Baterie_01'!F42</f>
        <v>0</v>
      </c>
      <c r="BF65" s="125">
        <f>'1 - Baterie_01'!F43</f>
        <v>0</v>
      </c>
      <c r="BT65" s="126" t="s">
        <v>79</v>
      </c>
      <c r="BV65" s="126" t="s">
        <v>72</v>
      </c>
      <c r="BW65" s="126" t="s">
        <v>92</v>
      </c>
      <c r="BX65" s="126" t="s">
        <v>91</v>
      </c>
      <c r="CL65" s="126" t="s">
        <v>1</v>
      </c>
    </row>
    <row r="66" s="6" customFormat="1" ht="16.5" customHeight="1">
      <c r="A66" s="115" t="s">
        <v>80</v>
      </c>
      <c r="B66" s="116"/>
      <c r="C66" s="117"/>
      <c r="D66" s="117"/>
      <c r="E66" s="118" t="s">
        <v>79</v>
      </c>
      <c r="F66" s="118"/>
      <c r="G66" s="118"/>
      <c r="H66" s="118"/>
      <c r="I66" s="118"/>
      <c r="J66" s="117"/>
      <c r="K66" s="118" t="s">
        <v>84</v>
      </c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9">
        <f>'2 - Montáž a demontáž_01'!K36</f>
        <v>3468</v>
      </c>
      <c r="AH66" s="117"/>
      <c r="AI66" s="117"/>
      <c r="AJ66" s="117"/>
      <c r="AK66" s="117"/>
      <c r="AL66" s="117"/>
      <c r="AM66" s="117"/>
      <c r="AN66" s="119">
        <f>SUM(AG66,AV66)</f>
        <v>4196.2799999999997</v>
      </c>
      <c r="AO66" s="117"/>
      <c r="AP66" s="117"/>
      <c r="AQ66" s="120" t="s">
        <v>82</v>
      </c>
      <c r="AR66" s="121"/>
      <c r="AS66" s="122">
        <f>'2 - Montáž a demontáž_01'!K33</f>
        <v>0</v>
      </c>
      <c r="AT66" s="123">
        <f>'2 - Montáž a demontáž_01'!K34</f>
        <v>3468</v>
      </c>
      <c r="AU66" s="123">
        <v>0</v>
      </c>
      <c r="AV66" s="123">
        <f>ROUND(SUM(AX66:AY66),2)</f>
        <v>728.27999999999997</v>
      </c>
      <c r="AW66" s="124">
        <f>'2 - Montáž a demontáž_01'!T94</f>
        <v>0</v>
      </c>
      <c r="AX66" s="123">
        <f>'2 - Montáž a demontáž_01'!K39</f>
        <v>728.27999999999997</v>
      </c>
      <c r="AY66" s="123">
        <f>'2 - Montáž a demontáž_01'!K40</f>
        <v>0</v>
      </c>
      <c r="AZ66" s="123">
        <f>'2 - Montáž a demontáž_01'!K41</f>
        <v>0</v>
      </c>
      <c r="BA66" s="123">
        <f>'2 - Montáž a demontáž_01'!K42</f>
        <v>0</v>
      </c>
      <c r="BB66" s="123">
        <f>'2 - Montáž a demontáž_01'!F39</f>
        <v>3468</v>
      </c>
      <c r="BC66" s="123">
        <f>'2 - Montáž a demontáž_01'!F40</f>
        <v>0</v>
      </c>
      <c r="BD66" s="123">
        <f>'2 - Montáž a demontáž_01'!F41</f>
        <v>0</v>
      </c>
      <c r="BE66" s="123">
        <f>'2 - Montáž a demontáž_01'!F42</f>
        <v>0</v>
      </c>
      <c r="BF66" s="125">
        <f>'2 - Montáž a demontáž_01'!F43</f>
        <v>0</v>
      </c>
      <c r="BT66" s="126" t="s">
        <v>79</v>
      </c>
      <c r="BV66" s="126" t="s">
        <v>72</v>
      </c>
      <c r="BW66" s="126" t="s">
        <v>93</v>
      </c>
      <c r="BX66" s="126" t="s">
        <v>91</v>
      </c>
      <c r="CL66" s="126" t="s">
        <v>1</v>
      </c>
    </row>
    <row r="67" s="6" customFormat="1" ht="16.5" customHeight="1">
      <c r="A67" s="115" t="s">
        <v>80</v>
      </c>
      <c r="B67" s="116"/>
      <c r="C67" s="117"/>
      <c r="D67" s="117"/>
      <c r="E67" s="118" t="s">
        <v>86</v>
      </c>
      <c r="F67" s="118"/>
      <c r="G67" s="118"/>
      <c r="H67" s="118"/>
      <c r="I67" s="118"/>
      <c r="J67" s="117"/>
      <c r="K67" s="118" t="s">
        <v>87</v>
      </c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9">
        <f>'3 - VRN_01'!K36</f>
        <v>868</v>
      </c>
      <c r="AH67" s="117"/>
      <c r="AI67" s="117"/>
      <c r="AJ67" s="117"/>
      <c r="AK67" s="117"/>
      <c r="AL67" s="117"/>
      <c r="AM67" s="117"/>
      <c r="AN67" s="119">
        <f>SUM(AG67,AV67)</f>
        <v>1050.28</v>
      </c>
      <c r="AO67" s="117"/>
      <c r="AP67" s="117"/>
      <c r="AQ67" s="120" t="s">
        <v>82</v>
      </c>
      <c r="AR67" s="121"/>
      <c r="AS67" s="122">
        <f>'3 - VRN_01'!K33</f>
        <v>0</v>
      </c>
      <c r="AT67" s="123">
        <f>'3 - VRN_01'!K34</f>
        <v>868</v>
      </c>
      <c r="AU67" s="123">
        <v>0</v>
      </c>
      <c r="AV67" s="123">
        <f>ROUND(SUM(AX67:AY67),2)</f>
        <v>182.28</v>
      </c>
      <c r="AW67" s="124">
        <f>'3 - VRN_01'!T94</f>
        <v>2</v>
      </c>
      <c r="AX67" s="123">
        <f>'3 - VRN_01'!K39</f>
        <v>182.28</v>
      </c>
      <c r="AY67" s="123">
        <f>'3 - VRN_01'!K40</f>
        <v>0</v>
      </c>
      <c r="AZ67" s="123">
        <f>'3 - VRN_01'!K41</f>
        <v>0</v>
      </c>
      <c r="BA67" s="123">
        <f>'3 - VRN_01'!K42</f>
        <v>0</v>
      </c>
      <c r="BB67" s="123">
        <f>'3 - VRN_01'!F39</f>
        <v>868</v>
      </c>
      <c r="BC67" s="123">
        <f>'3 - VRN_01'!F40</f>
        <v>0</v>
      </c>
      <c r="BD67" s="123">
        <f>'3 - VRN_01'!F41</f>
        <v>0</v>
      </c>
      <c r="BE67" s="123">
        <f>'3 - VRN_01'!F42</f>
        <v>0</v>
      </c>
      <c r="BF67" s="125">
        <f>'3 - VRN_01'!F43</f>
        <v>0</v>
      </c>
      <c r="BT67" s="126" t="s">
        <v>79</v>
      </c>
      <c r="BV67" s="126" t="s">
        <v>72</v>
      </c>
      <c r="BW67" s="126" t="s">
        <v>94</v>
      </c>
      <c r="BX67" s="126" t="s">
        <v>91</v>
      </c>
      <c r="CL67" s="126" t="s">
        <v>1</v>
      </c>
    </row>
    <row r="68" s="5" customFormat="1" ht="16.5" customHeight="1">
      <c r="B68" s="101"/>
      <c r="C68" s="102"/>
      <c r="D68" s="103" t="s">
        <v>95</v>
      </c>
      <c r="E68" s="103"/>
      <c r="F68" s="103"/>
      <c r="G68" s="103"/>
      <c r="H68" s="103"/>
      <c r="I68" s="104"/>
      <c r="J68" s="103" t="s">
        <v>96</v>
      </c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5">
        <f>ROUND(SUM(AG69:AG71),2)</f>
        <v>233598</v>
      </c>
      <c r="AH68" s="104"/>
      <c r="AI68" s="104"/>
      <c r="AJ68" s="104"/>
      <c r="AK68" s="104"/>
      <c r="AL68" s="104"/>
      <c r="AM68" s="104"/>
      <c r="AN68" s="106">
        <f>SUM(AG68,AV68)</f>
        <v>282653.58000000002</v>
      </c>
      <c r="AO68" s="104"/>
      <c r="AP68" s="104"/>
      <c r="AQ68" s="107" t="s">
        <v>76</v>
      </c>
      <c r="AR68" s="108"/>
      <c r="AS68" s="109">
        <f>ROUND(SUM(AS69:AS71),2)</f>
        <v>214600</v>
      </c>
      <c r="AT68" s="110">
        <f>ROUND(SUM(AT69:AT71),2)</f>
        <v>18998</v>
      </c>
      <c r="AU68" s="111">
        <f>ROUND(SUM(AU69:AU71),2)</f>
        <v>0</v>
      </c>
      <c r="AV68" s="111">
        <f>ROUND(SUM(AX68:AY68),2)</f>
        <v>49055.580000000002</v>
      </c>
      <c r="AW68" s="112">
        <f>ROUND(SUM(AW69:AW71),5)</f>
        <v>2</v>
      </c>
      <c r="AX68" s="111">
        <f>ROUND(BB68*L34,2)</f>
        <v>49055.580000000002</v>
      </c>
      <c r="AY68" s="111">
        <f>ROUND(BC68*L35,2)</f>
        <v>0</v>
      </c>
      <c r="AZ68" s="111">
        <f>ROUND(BD68*L34,2)</f>
        <v>0</v>
      </c>
      <c r="BA68" s="111">
        <f>ROUND(BE68*L35,2)</f>
        <v>0</v>
      </c>
      <c r="BB68" s="111">
        <f>ROUND(SUM(BB69:BB71),2)</f>
        <v>233598</v>
      </c>
      <c r="BC68" s="111">
        <f>ROUND(SUM(BC69:BC71),2)</f>
        <v>0</v>
      </c>
      <c r="BD68" s="111">
        <f>ROUND(SUM(BD69:BD71),2)</f>
        <v>0</v>
      </c>
      <c r="BE68" s="111">
        <f>ROUND(SUM(BE69:BE71),2)</f>
        <v>0</v>
      </c>
      <c r="BF68" s="113">
        <f>ROUND(SUM(BF69:BF71),2)</f>
        <v>0</v>
      </c>
      <c r="BS68" s="114" t="s">
        <v>69</v>
      </c>
      <c r="BT68" s="114" t="s">
        <v>77</v>
      </c>
      <c r="BU68" s="114" t="s">
        <v>71</v>
      </c>
      <c r="BV68" s="114" t="s">
        <v>72</v>
      </c>
      <c r="BW68" s="114" t="s">
        <v>97</v>
      </c>
      <c r="BX68" s="114" t="s">
        <v>6</v>
      </c>
      <c r="CL68" s="114" t="s">
        <v>1</v>
      </c>
      <c r="CM68" s="114" t="s">
        <v>79</v>
      </c>
    </row>
    <row r="69" s="6" customFormat="1" ht="16.5" customHeight="1">
      <c r="A69" s="115" t="s">
        <v>80</v>
      </c>
      <c r="B69" s="116"/>
      <c r="C69" s="117"/>
      <c r="D69" s="117"/>
      <c r="E69" s="118" t="s">
        <v>77</v>
      </c>
      <c r="F69" s="118"/>
      <c r="G69" s="118"/>
      <c r="H69" s="118"/>
      <c r="I69" s="118"/>
      <c r="J69" s="117"/>
      <c r="K69" s="118" t="s">
        <v>81</v>
      </c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9">
        <f>'1 - Baterie_02'!K36</f>
        <v>214600</v>
      </c>
      <c r="AH69" s="117"/>
      <c r="AI69" s="117"/>
      <c r="AJ69" s="117"/>
      <c r="AK69" s="117"/>
      <c r="AL69" s="117"/>
      <c r="AM69" s="117"/>
      <c r="AN69" s="119">
        <f>SUM(AG69,AV69)</f>
        <v>259666</v>
      </c>
      <c r="AO69" s="117"/>
      <c r="AP69" s="117"/>
      <c r="AQ69" s="120" t="s">
        <v>82</v>
      </c>
      <c r="AR69" s="121"/>
      <c r="AS69" s="122">
        <f>'1 - Baterie_02'!K33</f>
        <v>214600</v>
      </c>
      <c r="AT69" s="123">
        <f>'1 - Baterie_02'!K34</f>
        <v>0</v>
      </c>
      <c r="AU69" s="123">
        <v>0</v>
      </c>
      <c r="AV69" s="123">
        <f>ROUND(SUM(AX69:AY69),2)</f>
        <v>45066</v>
      </c>
      <c r="AW69" s="124">
        <f>'1 - Baterie_02'!T93</f>
        <v>0</v>
      </c>
      <c r="AX69" s="123">
        <f>'1 - Baterie_02'!K39</f>
        <v>45066</v>
      </c>
      <c r="AY69" s="123">
        <f>'1 - Baterie_02'!K40</f>
        <v>0</v>
      </c>
      <c r="AZ69" s="123">
        <f>'1 - Baterie_02'!K41</f>
        <v>0</v>
      </c>
      <c r="BA69" s="123">
        <f>'1 - Baterie_02'!K42</f>
        <v>0</v>
      </c>
      <c r="BB69" s="123">
        <f>'1 - Baterie_02'!F39</f>
        <v>214600</v>
      </c>
      <c r="BC69" s="123">
        <f>'1 - Baterie_02'!F40</f>
        <v>0</v>
      </c>
      <c r="BD69" s="123">
        <f>'1 - Baterie_02'!F41</f>
        <v>0</v>
      </c>
      <c r="BE69" s="123">
        <f>'1 - Baterie_02'!F42</f>
        <v>0</v>
      </c>
      <c r="BF69" s="125">
        <f>'1 - Baterie_02'!F43</f>
        <v>0</v>
      </c>
      <c r="BT69" s="126" t="s">
        <v>79</v>
      </c>
      <c r="BV69" s="126" t="s">
        <v>72</v>
      </c>
      <c r="BW69" s="126" t="s">
        <v>98</v>
      </c>
      <c r="BX69" s="126" t="s">
        <v>97</v>
      </c>
      <c r="CL69" s="126" t="s">
        <v>1</v>
      </c>
    </row>
    <row r="70" s="6" customFormat="1" ht="16.5" customHeight="1">
      <c r="A70" s="115" t="s">
        <v>80</v>
      </c>
      <c r="B70" s="116"/>
      <c r="C70" s="117"/>
      <c r="D70" s="117"/>
      <c r="E70" s="118" t="s">
        <v>79</v>
      </c>
      <c r="F70" s="118"/>
      <c r="G70" s="118"/>
      <c r="H70" s="118"/>
      <c r="I70" s="118"/>
      <c r="J70" s="117"/>
      <c r="K70" s="118" t="s">
        <v>84</v>
      </c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9">
        <f>'2 - Montáž a demontáž_02'!K36</f>
        <v>18130</v>
      </c>
      <c r="AH70" s="117"/>
      <c r="AI70" s="117"/>
      <c r="AJ70" s="117"/>
      <c r="AK70" s="117"/>
      <c r="AL70" s="117"/>
      <c r="AM70" s="117"/>
      <c r="AN70" s="119">
        <f>SUM(AG70,AV70)</f>
        <v>21937.299999999999</v>
      </c>
      <c r="AO70" s="117"/>
      <c r="AP70" s="117"/>
      <c r="AQ70" s="120" t="s">
        <v>82</v>
      </c>
      <c r="AR70" s="121"/>
      <c r="AS70" s="122">
        <f>'2 - Montáž a demontáž_02'!K33</f>
        <v>0</v>
      </c>
      <c r="AT70" s="123">
        <f>'2 - Montáž a demontáž_02'!K34</f>
        <v>18130</v>
      </c>
      <c r="AU70" s="123">
        <v>0</v>
      </c>
      <c r="AV70" s="123">
        <f>ROUND(SUM(AX70:AY70),2)</f>
        <v>3807.3000000000002</v>
      </c>
      <c r="AW70" s="124">
        <f>'2 - Montáž a demontáž_02'!T94</f>
        <v>0</v>
      </c>
      <c r="AX70" s="123">
        <f>'2 - Montáž a demontáž_02'!K39</f>
        <v>3807.3000000000002</v>
      </c>
      <c r="AY70" s="123">
        <f>'2 - Montáž a demontáž_02'!K40</f>
        <v>0</v>
      </c>
      <c r="AZ70" s="123">
        <f>'2 - Montáž a demontáž_02'!K41</f>
        <v>0</v>
      </c>
      <c r="BA70" s="123">
        <f>'2 - Montáž a demontáž_02'!K42</f>
        <v>0</v>
      </c>
      <c r="BB70" s="123">
        <f>'2 - Montáž a demontáž_02'!F39</f>
        <v>18130</v>
      </c>
      <c r="BC70" s="123">
        <f>'2 - Montáž a demontáž_02'!F40</f>
        <v>0</v>
      </c>
      <c r="BD70" s="123">
        <f>'2 - Montáž a demontáž_02'!F41</f>
        <v>0</v>
      </c>
      <c r="BE70" s="123">
        <f>'2 - Montáž a demontáž_02'!F42</f>
        <v>0</v>
      </c>
      <c r="BF70" s="125">
        <f>'2 - Montáž a demontáž_02'!F43</f>
        <v>0</v>
      </c>
      <c r="BT70" s="126" t="s">
        <v>79</v>
      </c>
      <c r="BV70" s="126" t="s">
        <v>72</v>
      </c>
      <c r="BW70" s="126" t="s">
        <v>99</v>
      </c>
      <c r="BX70" s="126" t="s">
        <v>97</v>
      </c>
      <c r="CL70" s="126" t="s">
        <v>1</v>
      </c>
    </row>
    <row r="71" s="6" customFormat="1" ht="16.5" customHeight="1">
      <c r="A71" s="115" t="s">
        <v>80</v>
      </c>
      <c r="B71" s="116"/>
      <c r="C71" s="117"/>
      <c r="D71" s="117"/>
      <c r="E71" s="118" t="s">
        <v>86</v>
      </c>
      <c r="F71" s="118"/>
      <c r="G71" s="118"/>
      <c r="H71" s="118"/>
      <c r="I71" s="118"/>
      <c r="J71" s="117"/>
      <c r="K71" s="118" t="s">
        <v>87</v>
      </c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9">
        <f>'3 - VRN_02'!K36</f>
        <v>868</v>
      </c>
      <c r="AH71" s="117"/>
      <c r="AI71" s="117"/>
      <c r="AJ71" s="117"/>
      <c r="AK71" s="117"/>
      <c r="AL71" s="117"/>
      <c r="AM71" s="117"/>
      <c r="AN71" s="119">
        <f>SUM(AG71,AV71)</f>
        <v>1050.28</v>
      </c>
      <c r="AO71" s="117"/>
      <c r="AP71" s="117"/>
      <c r="AQ71" s="120" t="s">
        <v>82</v>
      </c>
      <c r="AR71" s="121"/>
      <c r="AS71" s="122">
        <f>'3 - VRN_02'!K33</f>
        <v>0</v>
      </c>
      <c r="AT71" s="123">
        <f>'3 - VRN_02'!K34</f>
        <v>868</v>
      </c>
      <c r="AU71" s="123">
        <v>0</v>
      </c>
      <c r="AV71" s="123">
        <f>ROUND(SUM(AX71:AY71),2)</f>
        <v>182.28</v>
      </c>
      <c r="AW71" s="124">
        <f>'3 - VRN_02'!T94</f>
        <v>2</v>
      </c>
      <c r="AX71" s="123">
        <f>'3 - VRN_02'!K39</f>
        <v>182.28</v>
      </c>
      <c r="AY71" s="123">
        <f>'3 - VRN_02'!K40</f>
        <v>0</v>
      </c>
      <c r="AZ71" s="123">
        <f>'3 - VRN_02'!K41</f>
        <v>0</v>
      </c>
      <c r="BA71" s="123">
        <f>'3 - VRN_02'!K42</f>
        <v>0</v>
      </c>
      <c r="BB71" s="123">
        <f>'3 - VRN_02'!F39</f>
        <v>868</v>
      </c>
      <c r="BC71" s="123">
        <f>'3 - VRN_02'!F40</f>
        <v>0</v>
      </c>
      <c r="BD71" s="123">
        <f>'3 - VRN_02'!F41</f>
        <v>0</v>
      </c>
      <c r="BE71" s="123">
        <f>'3 - VRN_02'!F42</f>
        <v>0</v>
      </c>
      <c r="BF71" s="125">
        <f>'3 - VRN_02'!F43</f>
        <v>0</v>
      </c>
      <c r="BT71" s="126" t="s">
        <v>79</v>
      </c>
      <c r="BV71" s="126" t="s">
        <v>72</v>
      </c>
      <c r="BW71" s="126" t="s">
        <v>100</v>
      </c>
      <c r="BX71" s="126" t="s">
        <v>97</v>
      </c>
      <c r="CL71" s="126" t="s">
        <v>1</v>
      </c>
    </row>
    <row r="72" s="5" customFormat="1" ht="27" customHeight="1">
      <c r="B72" s="101"/>
      <c r="C72" s="102"/>
      <c r="D72" s="103" t="s">
        <v>101</v>
      </c>
      <c r="E72" s="103"/>
      <c r="F72" s="103"/>
      <c r="G72" s="103"/>
      <c r="H72" s="103"/>
      <c r="I72" s="104"/>
      <c r="J72" s="103" t="s">
        <v>102</v>
      </c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5">
        <f>ROUND(SUM(AG73:AG75),2)</f>
        <v>100252</v>
      </c>
      <c r="AH72" s="104"/>
      <c r="AI72" s="104"/>
      <c r="AJ72" s="104"/>
      <c r="AK72" s="104"/>
      <c r="AL72" s="104"/>
      <c r="AM72" s="104"/>
      <c r="AN72" s="106">
        <f>SUM(AG72,AV72)</f>
        <v>121304.92</v>
      </c>
      <c r="AO72" s="104"/>
      <c r="AP72" s="104"/>
      <c r="AQ72" s="107" t="s">
        <v>76</v>
      </c>
      <c r="AR72" s="108"/>
      <c r="AS72" s="109">
        <f>ROUND(SUM(AS73:AS75),2)</f>
        <v>85800</v>
      </c>
      <c r="AT72" s="110">
        <f>ROUND(SUM(AT73:AT75),2)</f>
        <v>14452</v>
      </c>
      <c r="AU72" s="111">
        <f>ROUND(SUM(AU73:AU75),2)</f>
        <v>0</v>
      </c>
      <c r="AV72" s="111">
        <f>ROUND(SUM(AX72:AY72),2)</f>
        <v>21052.919999999998</v>
      </c>
      <c r="AW72" s="112">
        <f>ROUND(SUM(AW73:AW75),5)</f>
        <v>2</v>
      </c>
      <c r="AX72" s="111">
        <f>ROUND(BB72*L34,2)</f>
        <v>21052.919999999998</v>
      </c>
      <c r="AY72" s="111">
        <f>ROUND(BC72*L35,2)</f>
        <v>0</v>
      </c>
      <c r="AZ72" s="111">
        <f>ROUND(BD72*L34,2)</f>
        <v>0</v>
      </c>
      <c r="BA72" s="111">
        <f>ROUND(BE72*L35,2)</f>
        <v>0</v>
      </c>
      <c r="BB72" s="111">
        <f>ROUND(SUM(BB73:BB75),2)</f>
        <v>100252</v>
      </c>
      <c r="BC72" s="111">
        <f>ROUND(SUM(BC73:BC75),2)</f>
        <v>0</v>
      </c>
      <c r="BD72" s="111">
        <f>ROUND(SUM(BD73:BD75),2)</f>
        <v>0</v>
      </c>
      <c r="BE72" s="111">
        <f>ROUND(SUM(BE73:BE75),2)</f>
        <v>0</v>
      </c>
      <c r="BF72" s="113">
        <f>ROUND(SUM(BF73:BF75),2)</f>
        <v>0</v>
      </c>
      <c r="BS72" s="114" t="s">
        <v>69</v>
      </c>
      <c r="BT72" s="114" t="s">
        <v>77</v>
      </c>
      <c r="BU72" s="114" t="s">
        <v>71</v>
      </c>
      <c r="BV72" s="114" t="s">
        <v>72</v>
      </c>
      <c r="BW72" s="114" t="s">
        <v>103</v>
      </c>
      <c r="BX72" s="114" t="s">
        <v>6</v>
      </c>
      <c r="CL72" s="114" t="s">
        <v>1</v>
      </c>
      <c r="CM72" s="114" t="s">
        <v>79</v>
      </c>
    </row>
    <row r="73" s="6" customFormat="1" ht="16.5" customHeight="1">
      <c r="A73" s="115" t="s">
        <v>80</v>
      </c>
      <c r="B73" s="116"/>
      <c r="C73" s="117"/>
      <c r="D73" s="117"/>
      <c r="E73" s="118" t="s">
        <v>77</v>
      </c>
      <c r="F73" s="118"/>
      <c r="G73" s="118"/>
      <c r="H73" s="118"/>
      <c r="I73" s="118"/>
      <c r="J73" s="117"/>
      <c r="K73" s="118" t="s">
        <v>81</v>
      </c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9">
        <f>'1 - Baterie_03'!K36</f>
        <v>85800</v>
      </c>
      <c r="AH73" s="117"/>
      <c r="AI73" s="117"/>
      <c r="AJ73" s="117"/>
      <c r="AK73" s="117"/>
      <c r="AL73" s="117"/>
      <c r="AM73" s="117"/>
      <c r="AN73" s="119">
        <f>SUM(AG73,AV73)</f>
        <v>103818</v>
      </c>
      <c r="AO73" s="117"/>
      <c r="AP73" s="117"/>
      <c r="AQ73" s="120" t="s">
        <v>82</v>
      </c>
      <c r="AR73" s="121"/>
      <c r="AS73" s="122">
        <f>'1 - Baterie_03'!K33</f>
        <v>85800</v>
      </c>
      <c r="AT73" s="123">
        <f>'1 - Baterie_03'!K34</f>
        <v>0</v>
      </c>
      <c r="AU73" s="123">
        <v>0</v>
      </c>
      <c r="AV73" s="123">
        <f>ROUND(SUM(AX73:AY73),2)</f>
        <v>18018</v>
      </c>
      <c r="AW73" s="124">
        <f>'1 - Baterie_03'!T93</f>
        <v>0</v>
      </c>
      <c r="AX73" s="123">
        <f>'1 - Baterie_03'!K39</f>
        <v>18018</v>
      </c>
      <c r="AY73" s="123">
        <f>'1 - Baterie_03'!K40</f>
        <v>0</v>
      </c>
      <c r="AZ73" s="123">
        <f>'1 - Baterie_03'!K41</f>
        <v>0</v>
      </c>
      <c r="BA73" s="123">
        <f>'1 - Baterie_03'!K42</f>
        <v>0</v>
      </c>
      <c r="BB73" s="123">
        <f>'1 - Baterie_03'!F39</f>
        <v>85800</v>
      </c>
      <c r="BC73" s="123">
        <f>'1 - Baterie_03'!F40</f>
        <v>0</v>
      </c>
      <c r="BD73" s="123">
        <f>'1 - Baterie_03'!F41</f>
        <v>0</v>
      </c>
      <c r="BE73" s="123">
        <f>'1 - Baterie_03'!F42</f>
        <v>0</v>
      </c>
      <c r="BF73" s="125">
        <f>'1 - Baterie_03'!F43</f>
        <v>0</v>
      </c>
      <c r="BT73" s="126" t="s">
        <v>79</v>
      </c>
      <c r="BV73" s="126" t="s">
        <v>72</v>
      </c>
      <c r="BW73" s="126" t="s">
        <v>104</v>
      </c>
      <c r="BX73" s="126" t="s">
        <v>103</v>
      </c>
      <c r="CL73" s="126" t="s">
        <v>1</v>
      </c>
    </row>
    <row r="74" s="6" customFormat="1" ht="16.5" customHeight="1">
      <c r="A74" s="115" t="s">
        <v>80</v>
      </c>
      <c r="B74" s="116"/>
      <c r="C74" s="117"/>
      <c r="D74" s="117"/>
      <c r="E74" s="118" t="s">
        <v>79</v>
      </c>
      <c r="F74" s="118"/>
      <c r="G74" s="118"/>
      <c r="H74" s="118"/>
      <c r="I74" s="118"/>
      <c r="J74" s="117"/>
      <c r="K74" s="118" t="s">
        <v>84</v>
      </c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9">
        <f>'2 - Montáž a demontáž_03'!K36</f>
        <v>13584</v>
      </c>
      <c r="AH74" s="117"/>
      <c r="AI74" s="117"/>
      <c r="AJ74" s="117"/>
      <c r="AK74" s="117"/>
      <c r="AL74" s="117"/>
      <c r="AM74" s="117"/>
      <c r="AN74" s="119">
        <f>SUM(AG74,AV74)</f>
        <v>16436.639999999999</v>
      </c>
      <c r="AO74" s="117"/>
      <c r="AP74" s="117"/>
      <c r="AQ74" s="120" t="s">
        <v>82</v>
      </c>
      <c r="AR74" s="121"/>
      <c r="AS74" s="122">
        <f>'2 - Montáž a demontáž_03'!K33</f>
        <v>0</v>
      </c>
      <c r="AT74" s="123">
        <f>'2 - Montáž a demontáž_03'!K34</f>
        <v>13584</v>
      </c>
      <c r="AU74" s="123">
        <v>0</v>
      </c>
      <c r="AV74" s="123">
        <f>ROUND(SUM(AX74:AY74),2)</f>
        <v>2852.6399999999999</v>
      </c>
      <c r="AW74" s="124">
        <f>'2 - Montáž a demontáž_03'!T94</f>
        <v>0</v>
      </c>
      <c r="AX74" s="123">
        <f>'2 - Montáž a demontáž_03'!K39</f>
        <v>2852.6399999999999</v>
      </c>
      <c r="AY74" s="123">
        <f>'2 - Montáž a demontáž_03'!K40</f>
        <v>0</v>
      </c>
      <c r="AZ74" s="123">
        <f>'2 - Montáž a demontáž_03'!K41</f>
        <v>0</v>
      </c>
      <c r="BA74" s="123">
        <f>'2 - Montáž a demontáž_03'!K42</f>
        <v>0</v>
      </c>
      <c r="BB74" s="123">
        <f>'2 - Montáž a demontáž_03'!F39</f>
        <v>13584</v>
      </c>
      <c r="BC74" s="123">
        <f>'2 - Montáž a demontáž_03'!F40</f>
        <v>0</v>
      </c>
      <c r="BD74" s="123">
        <f>'2 - Montáž a demontáž_03'!F41</f>
        <v>0</v>
      </c>
      <c r="BE74" s="123">
        <f>'2 - Montáž a demontáž_03'!F42</f>
        <v>0</v>
      </c>
      <c r="BF74" s="125">
        <f>'2 - Montáž a demontáž_03'!F43</f>
        <v>0</v>
      </c>
      <c r="BT74" s="126" t="s">
        <v>79</v>
      </c>
      <c r="BV74" s="126" t="s">
        <v>72</v>
      </c>
      <c r="BW74" s="126" t="s">
        <v>105</v>
      </c>
      <c r="BX74" s="126" t="s">
        <v>103</v>
      </c>
      <c r="CL74" s="126" t="s">
        <v>1</v>
      </c>
    </row>
    <row r="75" s="6" customFormat="1" ht="16.5" customHeight="1">
      <c r="A75" s="115" t="s">
        <v>80</v>
      </c>
      <c r="B75" s="116"/>
      <c r="C75" s="117"/>
      <c r="D75" s="117"/>
      <c r="E75" s="118" t="s">
        <v>86</v>
      </c>
      <c r="F75" s="118"/>
      <c r="G75" s="118"/>
      <c r="H75" s="118"/>
      <c r="I75" s="118"/>
      <c r="J75" s="117"/>
      <c r="K75" s="118" t="s">
        <v>87</v>
      </c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9">
        <f>'3 - VRN_03'!K36</f>
        <v>868</v>
      </c>
      <c r="AH75" s="117"/>
      <c r="AI75" s="117"/>
      <c r="AJ75" s="117"/>
      <c r="AK75" s="117"/>
      <c r="AL75" s="117"/>
      <c r="AM75" s="117"/>
      <c r="AN75" s="119">
        <f>SUM(AG75,AV75)</f>
        <v>1050.28</v>
      </c>
      <c r="AO75" s="117"/>
      <c r="AP75" s="117"/>
      <c r="AQ75" s="120" t="s">
        <v>82</v>
      </c>
      <c r="AR75" s="121"/>
      <c r="AS75" s="122">
        <f>'3 - VRN_03'!K33</f>
        <v>0</v>
      </c>
      <c r="AT75" s="123">
        <f>'3 - VRN_03'!K34</f>
        <v>868</v>
      </c>
      <c r="AU75" s="123">
        <v>0</v>
      </c>
      <c r="AV75" s="123">
        <f>ROUND(SUM(AX75:AY75),2)</f>
        <v>182.28</v>
      </c>
      <c r="AW75" s="124">
        <f>'3 - VRN_03'!T94</f>
        <v>2</v>
      </c>
      <c r="AX75" s="123">
        <f>'3 - VRN_03'!K39</f>
        <v>182.28</v>
      </c>
      <c r="AY75" s="123">
        <f>'3 - VRN_03'!K40</f>
        <v>0</v>
      </c>
      <c r="AZ75" s="123">
        <f>'3 - VRN_03'!K41</f>
        <v>0</v>
      </c>
      <c r="BA75" s="123">
        <f>'3 - VRN_03'!K42</f>
        <v>0</v>
      </c>
      <c r="BB75" s="123">
        <f>'3 - VRN_03'!F39</f>
        <v>868</v>
      </c>
      <c r="BC75" s="123">
        <f>'3 - VRN_03'!F40</f>
        <v>0</v>
      </c>
      <c r="BD75" s="123">
        <f>'3 - VRN_03'!F41</f>
        <v>0</v>
      </c>
      <c r="BE75" s="123">
        <f>'3 - VRN_03'!F42</f>
        <v>0</v>
      </c>
      <c r="BF75" s="125">
        <f>'3 - VRN_03'!F43</f>
        <v>0</v>
      </c>
      <c r="BT75" s="126" t="s">
        <v>79</v>
      </c>
      <c r="BV75" s="126" t="s">
        <v>72</v>
      </c>
      <c r="BW75" s="126" t="s">
        <v>106</v>
      </c>
      <c r="BX75" s="126" t="s">
        <v>103</v>
      </c>
      <c r="CL75" s="126" t="s">
        <v>1</v>
      </c>
    </row>
    <row r="76" s="5" customFormat="1" ht="27" customHeight="1">
      <c r="B76" s="101"/>
      <c r="C76" s="102"/>
      <c r="D76" s="103" t="s">
        <v>107</v>
      </c>
      <c r="E76" s="103"/>
      <c r="F76" s="103"/>
      <c r="G76" s="103"/>
      <c r="H76" s="103"/>
      <c r="I76" s="104"/>
      <c r="J76" s="103" t="s">
        <v>108</v>
      </c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5">
        <f>ROUND(SUM(AG77:AG79),2)</f>
        <v>35414</v>
      </c>
      <c r="AH76" s="104"/>
      <c r="AI76" s="104"/>
      <c r="AJ76" s="104"/>
      <c r="AK76" s="104"/>
      <c r="AL76" s="104"/>
      <c r="AM76" s="104"/>
      <c r="AN76" s="106">
        <f>SUM(AG76,AV76)</f>
        <v>42850.940000000002</v>
      </c>
      <c r="AO76" s="104"/>
      <c r="AP76" s="104"/>
      <c r="AQ76" s="107" t="s">
        <v>76</v>
      </c>
      <c r="AR76" s="108"/>
      <c r="AS76" s="109">
        <f>ROUND(SUM(AS77:AS79),2)</f>
        <v>32840</v>
      </c>
      <c r="AT76" s="110">
        <f>ROUND(SUM(AT77:AT79),2)</f>
        <v>2574</v>
      </c>
      <c r="AU76" s="111">
        <f>ROUND(SUM(AU77:AU79),2)</f>
        <v>0</v>
      </c>
      <c r="AV76" s="111">
        <f>ROUND(SUM(AX76:AY76),2)</f>
        <v>7436.9399999999996</v>
      </c>
      <c r="AW76" s="112">
        <f>ROUND(SUM(AW77:AW79),5)</f>
        <v>2</v>
      </c>
      <c r="AX76" s="111">
        <f>ROUND(BB76*L34,2)</f>
        <v>7436.9399999999996</v>
      </c>
      <c r="AY76" s="111">
        <f>ROUND(BC76*L35,2)</f>
        <v>0</v>
      </c>
      <c r="AZ76" s="111">
        <f>ROUND(BD76*L34,2)</f>
        <v>0</v>
      </c>
      <c r="BA76" s="111">
        <f>ROUND(BE76*L35,2)</f>
        <v>0</v>
      </c>
      <c r="BB76" s="111">
        <f>ROUND(SUM(BB77:BB79),2)</f>
        <v>35414</v>
      </c>
      <c r="BC76" s="111">
        <f>ROUND(SUM(BC77:BC79),2)</f>
        <v>0</v>
      </c>
      <c r="BD76" s="111">
        <f>ROUND(SUM(BD77:BD79),2)</f>
        <v>0</v>
      </c>
      <c r="BE76" s="111">
        <f>ROUND(SUM(BE77:BE79),2)</f>
        <v>0</v>
      </c>
      <c r="BF76" s="113">
        <f>ROUND(SUM(BF77:BF79),2)</f>
        <v>0</v>
      </c>
      <c r="BS76" s="114" t="s">
        <v>69</v>
      </c>
      <c r="BT76" s="114" t="s">
        <v>77</v>
      </c>
      <c r="BU76" s="114" t="s">
        <v>71</v>
      </c>
      <c r="BV76" s="114" t="s">
        <v>72</v>
      </c>
      <c r="BW76" s="114" t="s">
        <v>109</v>
      </c>
      <c r="BX76" s="114" t="s">
        <v>6</v>
      </c>
      <c r="CL76" s="114" t="s">
        <v>1</v>
      </c>
      <c r="CM76" s="114" t="s">
        <v>79</v>
      </c>
    </row>
    <row r="77" s="6" customFormat="1" ht="16.5" customHeight="1">
      <c r="A77" s="115" t="s">
        <v>80</v>
      </c>
      <c r="B77" s="116"/>
      <c r="C77" s="117"/>
      <c r="D77" s="117"/>
      <c r="E77" s="118" t="s">
        <v>77</v>
      </c>
      <c r="F77" s="118"/>
      <c r="G77" s="118"/>
      <c r="H77" s="118"/>
      <c r="I77" s="118"/>
      <c r="J77" s="117"/>
      <c r="K77" s="118" t="s">
        <v>81</v>
      </c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9">
        <f>'1 - Baterie_04'!K36</f>
        <v>32840</v>
      </c>
      <c r="AH77" s="117"/>
      <c r="AI77" s="117"/>
      <c r="AJ77" s="117"/>
      <c r="AK77" s="117"/>
      <c r="AL77" s="117"/>
      <c r="AM77" s="117"/>
      <c r="AN77" s="119">
        <f>SUM(AG77,AV77)</f>
        <v>39736.400000000001</v>
      </c>
      <c r="AO77" s="117"/>
      <c r="AP77" s="117"/>
      <c r="AQ77" s="120" t="s">
        <v>82</v>
      </c>
      <c r="AR77" s="121"/>
      <c r="AS77" s="122">
        <f>'1 - Baterie_04'!K33</f>
        <v>32840</v>
      </c>
      <c r="AT77" s="123">
        <f>'1 - Baterie_04'!K34</f>
        <v>0</v>
      </c>
      <c r="AU77" s="123">
        <v>0</v>
      </c>
      <c r="AV77" s="123">
        <f>ROUND(SUM(AX77:AY77),2)</f>
        <v>6896.3999999999996</v>
      </c>
      <c r="AW77" s="124">
        <f>'1 - Baterie_04'!T93</f>
        <v>0</v>
      </c>
      <c r="AX77" s="123">
        <f>'1 - Baterie_04'!K39</f>
        <v>6896.3999999999996</v>
      </c>
      <c r="AY77" s="123">
        <f>'1 - Baterie_04'!K40</f>
        <v>0</v>
      </c>
      <c r="AZ77" s="123">
        <f>'1 - Baterie_04'!K41</f>
        <v>0</v>
      </c>
      <c r="BA77" s="123">
        <f>'1 - Baterie_04'!K42</f>
        <v>0</v>
      </c>
      <c r="BB77" s="123">
        <f>'1 - Baterie_04'!F39</f>
        <v>32840</v>
      </c>
      <c r="BC77" s="123">
        <f>'1 - Baterie_04'!F40</f>
        <v>0</v>
      </c>
      <c r="BD77" s="123">
        <f>'1 - Baterie_04'!F41</f>
        <v>0</v>
      </c>
      <c r="BE77" s="123">
        <f>'1 - Baterie_04'!F42</f>
        <v>0</v>
      </c>
      <c r="BF77" s="125">
        <f>'1 - Baterie_04'!F43</f>
        <v>0</v>
      </c>
      <c r="BT77" s="126" t="s">
        <v>79</v>
      </c>
      <c r="BV77" s="126" t="s">
        <v>72</v>
      </c>
      <c r="BW77" s="126" t="s">
        <v>110</v>
      </c>
      <c r="BX77" s="126" t="s">
        <v>109</v>
      </c>
      <c r="CL77" s="126" t="s">
        <v>1</v>
      </c>
    </row>
    <row r="78" s="6" customFormat="1" ht="16.5" customHeight="1">
      <c r="A78" s="115" t="s">
        <v>80</v>
      </c>
      <c r="B78" s="116"/>
      <c r="C78" s="117"/>
      <c r="D78" s="117"/>
      <c r="E78" s="118" t="s">
        <v>79</v>
      </c>
      <c r="F78" s="118"/>
      <c r="G78" s="118"/>
      <c r="H78" s="118"/>
      <c r="I78" s="118"/>
      <c r="J78" s="117"/>
      <c r="K78" s="118" t="s">
        <v>84</v>
      </c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9">
        <f>'2 - Montáž a demontáž_04'!K36</f>
        <v>1706</v>
      </c>
      <c r="AH78" s="117"/>
      <c r="AI78" s="117"/>
      <c r="AJ78" s="117"/>
      <c r="AK78" s="117"/>
      <c r="AL78" s="117"/>
      <c r="AM78" s="117"/>
      <c r="AN78" s="119">
        <f>SUM(AG78,AV78)</f>
        <v>2064.2600000000002</v>
      </c>
      <c r="AO78" s="117"/>
      <c r="AP78" s="117"/>
      <c r="AQ78" s="120" t="s">
        <v>82</v>
      </c>
      <c r="AR78" s="121"/>
      <c r="AS78" s="122">
        <f>'2 - Montáž a demontáž_04'!K33</f>
        <v>0</v>
      </c>
      <c r="AT78" s="123">
        <f>'2 - Montáž a demontáž_04'!K34</f>
        <v>1706</v>
      </c>
      <c r="AU78" s="123">
        <v>0</v>
      </c>
      <c r="AV78" s="123">
        <f>ROUND(SUM(AX78:AY78),2)</f>
        <v>358.25999999999999</v>
      </c>
      <c r="AW78" s="124">
        <f>'2 - Montáž a demontáž_04'!T94</f>
        <v>0</v>
      </c>
      <c r="AX78" s="123">
        <f>'2 - Montáž a demontáž_04'!K39</f>
        <v>358.25999999999999</v>
      </c>
      <c r="AY78" s="123">
        <f>'2 - Montáž a demontáž_04'!K40</f>
        <v>0</v>
      </c>
      <c r="AZ78" s="123">
        <f>'2 - Montáž a demontáž_04'!K41</f>
        <v>0</v>
      </c>
      <c r="BA78" s="123">
        <f>'2 - Montáž a demontáž_04'!K42</f>
        <v>0</v>
      </c>
      <c r="BB78" s="123">
        <f>'2 - Montáž a demontáž_04'!F39</f>
        <v>1706</v>
      </c>
      <c r="BC78" s="123">
        <f>'2 - Montáž a demontáž_04'!F40</f>
        <v>0</v>
      </c>
      <c r="BD78" s="123">
        <f>'2 - Montáž a demontáž_04'!F41</f>
        <v>0</v>
      </c>
      <c r="BE78" s="123">
        <f>'2 - Montáž a demontáž_04'!F42</f>
        <v>0</v>
      </c>
      <c r="BF78" s="125">
        <f>'2 - Montáž a demontáž_04'!F43</f>
        <v>0</v>
      </c>
      <c r="BT78" s="126" t="s">
        <v>79</v>
      </c>
      <c r="BV78" s="126" t="s">
        <v>72</v>
      </c>
      <c r="BW78" s="126" t="s">
        <v>111</v>
      </c>
      <c r="BX78" s="126" t="s">
        <v>109</v>
      </c>
      <c r="CL78" s="126" t="s">
        <v>1</v>
      </c>
    </row>
    <row r="79" s="6" customFormat="1" ht="16.5" customHeight="1">
      <c r="A79" s="115" t="s">
        <v>80</v>
      </c>
      <c r="B79" s="116"/>
      <c r="C79" s="117"/>
      <c r="D79" s="117"/>
      <c r="E79" s="118" t="s">
        <v>86</v>
      </c>
      <c r="F79" s="118"/>
      <c r="G79" s="118"/>
      <c r="H79" s="118"/>
      <c r="I79" s="118"/>
      <c r="J79" s="117"/>
      <c r="K79" s="118" t="s">
        <v>87</v>
      </c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9">
        <f>'3 - VRN_04'!K36</f>
        <v>868</v>
      </c>
      <c r="AH79" s="117"/>
      <c r="AI79" s="117"/>
      <c r="AJ79" s="117"/>
      <c r="AK79" s="117"/>
      <c r="AL79" s="117"/>
      <c r="AM79" s="117"/>
      <c r="AN79" s="119">
        <f>SUM(AG79,AV79)</f>
        <v>1050.28</v>
      </c>
      <c r="AO79" s="117"/>
      <c r="AP79" s="117"/>
      <c r="AQ79" s="120" t="s">
        <v>82</v>
      </c>
      <c r="AR79" s="121"/>
      <c r="AS79" s="127">
        <f>'3 - VRN_04'!K33</f>
        <v>0</v>
      </c>
      <c r="AT79" s="128">
        <f>'3 - VRN_04'!K34</f>
        <v>868</v>
      </c>
      <c r="AU79" s="128">
        <v>0</v>
      </c>
      <c r="AV79" s="128">
        <f>ROUND(SUM(AX79:AY79),2)</f>
        <v>182.28</v>
      </c>
      <c r="AW79" s="129">
        <f>'3 - VRN_04'!T94</f>
        <v>2</v>
      </c>
      <c r="AX79" s="128">
        <f>'3 - VRN_04'!K39</f>
        <v>182.28</v>
      </c>
      <c r="AY79" s="128">
        <f>'3 - VRN_04'!K40</f>
        <v>0</v>
      </c>
      <c r="AZ79" s="128">
        <f>'3 - VRN_04'!K41</f>
        <v>0</v>
      </c>
      <c r="BA79" s="128">
        <f>'3 - VRN_04'!K42</f>
        <v>0</v>
      </c>
      <c r="BB79" s="128">
        <f>'3 - VRN_04'!F39</f>
        <v>868</v>
      </c>
      <c r="BC79" s="128">
        <f>'3 - VRN_04'!F40</f>
        <v>0</v>
      </c>
      <c r="BD79" s="128">
        <f>'3 - VRN_04'!F41</f>
        <v>0</v>
      </c>
      <c r="BE79" s="128">
        <f>'3 - VRN_04'!F42</f>
        <v>0</v>
      </c>
      <c r="BF79" s="130">
        <f>'3 - VRN_04'!F43</f>
        <v>0</v>
      </c>
      <c r="BT79" s="126" t="s">
        <v>79</v>
      </c>
      <c r="BV79" s="126" t="s">
        <v>72</v>
      </c>
      <c r="BW79" s="126" t="s">
        <v>112</v>
      </c>
      <c r="BX79" s="126" t="s">
        <v>109</v>
      </c>
      <c r="CL79" s="126" t="s">
        <v>1</v>
      </c>
    </row>
    <row r="80">
      <c r="B80" s="16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5"/>
    </row>
    <row r="81" s="1" customFormat="1" ht="30" customHeight="1">
      <c r="B81" s="31"/>
      <c r="C81" s="88" t="s">
        <v>113</v>
      </c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91">
        <v>0</v>
      </c>
      <c r="AH81" s="91"/>
      <c r="AI81" s="91"/>
      <c r="AJ81" s="91"/>
      <c r="AK81" s="91"/>
      <c r="AL81" s="91"/>
      <c r="AM81" s="91"/>
      <c r="AN81" s="91">
        <v>0</v>
      </c>
      <c r="AO81" s="91"/>
      <c r="AP81" s="91"/>
      <c r="AQ81" s="131"/>
      <c r="AR81" s="33"/>
      <c r="AS81" s="81" t="s">
        <v>114</v>
      </c>
      <c r="AT81" s="82" t="s">
        <v>115</v>
      </c>
      <c r="AU81" s="82" t="s">
        <v>38</v>
      </c>
      <c r="AV81" s="83" t="s">
        <v>57</v>
      </c>
    </row>
    <row r="82" s="1" customFormat="1" ht="10.8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</row>
    <row r="83" s="1" customFormat="1" ht="30" customHeight="1">
      <c r="B83" s="31"/>
      <c r="C83" s="132" t="s">
        <v>116</v>
      </c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  <c r="AF83" s="133"/>
      <c r="AG83" s="134">
        <f>ROUND(AG59 + AG81, 2)</f>
        <v>455716</v>
      </c>
      <c r="AH83" s="134"/>
      <c r="AI83" s="134"/>
      <c r="AJ83" s="134"/>
      <c r="AK83" s="134"/>
      <c r="AL83" s="134"/>
      <c r="AM83" s="134"/>
      <c r="AN83" s="134">
        <f>ROUND(AN59 + AN81, 2)</f>
        <v>551416.35999999999</v>
      </c>
      <c r="AO83" s="134"/>
      <c r="AP83" s="134"/>
      <c r="AQ83" s="133"/>
      <c r="AR83" s="33"/>
    </row>
    <row r="84" s="1" customFormat="1" ht="6.96" customHeight="1"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33"/>
    </row>
  </sheetData>
  <sheetProtection sheet="1" formatColumns="0" formatRows="0" objects="1" scenarios="1" spinCount="100000" saltValue="ua+1aOg8bZbv8uvUApA+oQ5dgZDQPDW5FLCuLr5xOshl8VTZzir9O4XTpm8bPbb5cuKuBeWUNdqjL2bfOrrXxA==" hashValue="6YE131Cbj0yYbt+4JY1DwuuWU6rNYSxwYpBbhLVrNrSBoNjZY+0sik4gFEmE6QJL+Z7O7OHS03wRTaXURju9dA==" algorithmName="SHA-512" password="CC35"/>
  <mergeCells count="124">
    <mergeCell ref="AS54:AT56"/>
    <mergeCell ref="AM54:AP54"/>
    <mergeCell ref="L50:AO50"/>
    <mergeCell ref="AM52:AN52"/>
    <mergeCell ref="AM55:AP55"/>
    <mergeCell ref="K5:AO5"/>
    <mergeCell ref="K6:AO6"/>
    <mergeCell ref="AR2:BG2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AN79:AP79"/>
    <mergeCell ref="AN78:AP78"/>
    <mergeCell ref="AN81:AP81"/>
    <mergeCell ref="AN83:AP83"/>
    <mergeCell ref="D76:H76"/>
    <mergeCell ref="E75:I75"/>
    <mergeCell ref="E77:I77"/>
    <mergeCell ref="E78:I78"/>
    <mergeCell ref="E79:I79"/>
    <mergeCell ref="AG69:AM69"/>
    <mergeCell ref="AG68:AM68"/>
    <mergeCell ref="AG70:AM70"/>
    <mergeCell ref="AG71:AM71"/>
    <mergeCell ref="AG72:AM72"/>
    <mergeCell ref="AG73:AM73"/>
    <mergeCell ref="AG74:AM74"/>
    <mergeCell ref="AG75:AM75"/>
    <mergeCell ref="AG76:AM76"/>
    <mergeCell ref="AG77:AM77"/>
    <mergeCell ref="AG78:AM78"/>
    <mergeCell ref="AG79:AM79"/>
    <mergeCell ref="AG81:AM81"/>
    <mergeCell ref="AG83:AM83"/>
    <mergeCell ref="K74:AF74"/>
    <mergeCell ref="K73:AF73"/>
    <mergeCell ref="K75:AF75"/>
    <mergeCell ref="J76:AF76"/>
    <mergeCell ref="K77:AF77"/>
    <mergeCell ref="K78:AF78"/>
    <mergeCell ref="K79:AF79"/>
    <mergeCell ref="AN57:AP57"/>
    <mergeCell ref="AG57:AM57"/>
    <mergeCell ref="AN60:AP60"/>
    <mergeCell ref="AG60:AM60"/>
    <mergeCell ref="AN61:AP61"/>
    <mergeCell ref="AG61:AM61"/>
    <mergeCell ref="AN62:AP62"/>
    <mergeCell ref="AG62:AM62"/>
    <mergeCell ref="AG63:AM63"/>
    <mergeCell ref="AG64:AM64"/>
    <mergeCell ref="AG65:AM65"/>
    <mergeCell ref="AG66:AM66"/>
    <mergeCell ref="AG67:AM67"/>
    <mergeCell ref="AG59:AM59"/>
    <mergeCell ref="AN59:AP59"/>
    <mergeCell ref="C57:G57"/>
    <mergeCell ref="I57:AF57"/>
    <mergeCell ref="J60:AF60"/>
    <mergeCell ref="K61:AF61"/>
    <mergeCell ref="K62:AF62"/>
    <mergeCell ref="K63:AF63"/>
    <mergeCell ref="J64:AF64"/>
    <mergeCell ref="K65:AF65"/>
    <mergeCell ref="K66:AF66"/>
    <mergeCell ref="K67:AF67"/>
    <mergeCell ref="J68:AF68"/>
    <mergeCell ref="K69:AF69"/>
    <mergeCell ref="K70:AF70"/>
    <mergeCell ref="K71:AF71"/>
    <mergeCell ref="J72:AF72"/>
    <mergeCell ref="D60:H60"/>
    <mergeCell ref="E67:I67"/>
    <mergeCell ref="E61:I61"/>
    <mergeCell ref="E62:I62"/>
    <mergeCell ref="E63:I63"/>
    <mergeCell ref="D64:H64"/>
    <mergeCell ref="E65:I65"/>
    <mergeCell ref="E66:I66"/>
    <mergeCell ref="D68:H68"/>
    <mergeCell ref="E69:I69"/>
    <mergeCell ref="E70:I70"/>
    <mergeCell ref="E71:I71"/>
    <mergeCell ref="D72:H72"/>
    <mergeCell ref="E73:I73"/>
    <mergeCell ref="E74:I74"/>
    <mergeCell ref="AN63:AP63"/>
    <mergeCell ref="AN66:AP66"/>
    <mergeCell ref="AN64:AP64"/>
    <mergeCell ref="AN65:AP65"/>
    <mergeCell ref="AN67:AP67"/>
    <mergeCell ref="AN68:AP68"/>
    <mergeCell ref="AN69:AP69"/>
    <mergeCell ref="AN70:AP70"/>
    <mergeCell ref="AN71:AP71"/>
    <mergeCell ref="AN72:AP72"/>
    <mergeCell ref="AN73:AP73"/>
    <mergeCell ref="AN74:AP74"/>
    <mergeCell ref="AN75:AP75"/>
    <mergeCell ref="AN76:AP76"/>
    <mergeCell ref="AN77:AP77"/>
  </mergeCells>
  <hyperlinks>
    <hyperlink ref="A61" location="'1 - Baterie'!C2" display="/"/>
    <hyperlink ref="A62" location="'2 - Montáž a demontáž'!C2" display="/"/>
    <hyperlink ref="A63" location="'3 - VRN'!C2" display="/"/>
    <hyperlink ref="A65" location="'1 - Baterie_01'!C2" display="/"/>
    <hyperlink ref="A66" location="'2 - Montáž a demontáž_01'!C2" display="/"/>
    <hyperlink ref="A67" location="'3 - VRN_01'!C2" display="/"/>
    <hyperlink ref="A69" location="'1 - Baterie_02'!C2" display="/"/>
    <hyperlink ref="A70" location="'2 - Montáž a demontáž_02'!C2" display="/"/>
    <hyperlink ref="A71" location="'3 - VRN_02'!C2" display="/"/>
    <hyperlink ref="A73" location="'1 - Baterie_03'!C2" display="/"/>
    <hyperlink ref="A74" location="'2 - Montáž a demontáž_03'!C2" display="/"/>
    <hyperlink ref="A75" location="'3 - VRN_03'!C2" display="/"/>
    <hyperlink ref="A77" location="'1 - Baterie_04'!C2" display="/"/>
    <hyperlink ref="A78" location="'2 - Montáž a demontáž_04'!C2" display="/"/>
    <hyperlink ref="A79" location="'3 - VRN_04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100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196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173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868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SUM(BE94:BE97)),  2)</f>
        <v>868</v>
      </c>
      <c r="I39" s="150">
        <v>0.20999999999999999</v>
      </c>
      <c r="K39" s="145">
        <f>ROUND(((SUM(BE71:BE72) + SUM(BE94:BE97))*I39),  2)</f>
        <v>182.28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SUM(BF94:BF97)),  2)</f>
        <v>0</v>
      </c>
      <c r="I40" s="150">
        <v>0.14999999999999999</v>
      </c>
      <c r="K40" s="145">
        <f>ROUND(((SUM(BF71:BF72) + SUM(BF94:BF97))*I40),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1050.28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196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3 - VRN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868</v>
      </c>
      <c r="K67" s="91">
        <f>K94</f>
        <v>868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174</v>
      </c>
      <c r="E68" s="199"/>
      <c r="F68" s="199"/>
      <c r="G68" s="199"/>
      <c r="H68" s="199"/>
      <c r="I68" s="200">
        <f>Q95</f>
        <v>0</v>
      </c>
      <c r="J68" s="200">
        <f>R95</f>
        <v>868</v>
      </c>
      <c r="K68" s="200">
        <f>K95</f>
        <v>868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868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196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3 - VRN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868</v>
      </c>
      <c r="L94" s="32"/>
      <c r="M94" s="33"/>
      <c r="N94" s="84"/>
      <c r="O94" s="85"/>
      <c r="P94" s="85"/>
      <c r="Q94" s="174">
        <f>Q95</f>
        <v>0</v>
      </c>
      <c r="R94" s="174">
        <f>R95</f>
        <v>868</v>
      </c>
      <c r="S94" s="85"/>
      <c r="T94" s="175">
        <f>T95</f>
        <v>2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868</v>
      </c>
    </row>
    <row r="95" s="10" customFormat="1" ht="25.92" customHeight="1">
      <c r="B95" s="202"/>
      <c r="C95" s="203"/>
      <c r="D95" s="204" t="s">
        <v>69</v>
      </c>
      <c r="E95" s="205" t="s">
        <v>175</v>
      </c>
      <c r="F95" s="205" t="s">
        <v>176</v>
      </c>
      <c r="G95" s="203"/>
      <c r="H95" s="203"/>
      <c r="I95" s="203"/>
      <c r="J95" s="203"/>
      <c r="K95" s="206">
        <f>BK95</f>
        <v>868</v>
      </c>
      <c r="L95" s="203"/>
      <c r="M95" s="207"/>
      <c r="N95" s="208"/>
      <c r="O95" s="209"/>
      <c r="P95" s="209"/>
      <c r="Q95" s="210">
        <f>SUM(Q96:Q97)</f>
        <v>0</v>
      </c>
      <c r="R95" s="210">
        <f>SUM(R96:R97)</f>
        <v>868</v>
      </c>
      <c r="S95" s="209"/>
      <c r="T95" s="211">
        <f>SUM(T96:T97)</f>
        <v>2</v>
      </c>
      <c r="U95" s="209"/>
      <c r="V95" s="211">
        <f>SUM(V96:V97)</f>
        <v>0</v>
      </c>
      <c r="W95" s="209"/>
      <c r="X95" s="211">
        <f>SUM(X96:X97)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SUM(BK96:BK97)</f>
        <v>868</v>
      </c>
    </row>
    <row r="96" s="1" customFormat="1" ht="16.5" customHeight="1">
      <c r="B96" s="31"/>
      <c r="C96" s="216" t="s">
        <v>77</v>
      </c>
      <c r="D96" s="216" t="s">
        <v>164</v>
      </c>
      <c r="E96" s="217" t="s">
        <v>177</v>
      </c>
      <c r="F96" s="218" t="s">
        <v>178</v>
      </c>
      <c r="G96" s="219" t="s">
        <v>179</v>
      </c>
      <c r="H96" s="220">
        <v>2</v>
      </c>
      <c r="I96" s="221">
        <v>0</v>
      </c>
      <c r="J96" s="221">
        <v>434</v>
      </c>
      <c r="K96" s="221">
        <f>ROUND(P96*H96,2)</f>
        <v>868</v>
      </c>
      <c r="L96" s="218" t="s">
        <v>180</v>
      </c>
      <c r="M96" s="33"/>
      <c r="N96" s="70" t="s">
        <v>1</v>
      </c>
      <c r="O96" s="186" t="s">
        <v>39</v>
      </c>
      <c r="P96" s="187">
        <f>I96+J96</f>
        <v>434</v>
      </c>
      <c r="Q96" s="187">
        <f>ROUND(I96*H96,2)</f>
        <v>0</v>
      </c>
      <c r="R96" s="187">
        <f>ROUND(J96*H96,2)</f>
        <v>868</v>
      </c>
      <c r="S96" s="188">
        <v>1</v>
      </c>
      <c r="T96" s="188">
        <f>S96*H96</f>
        <v>2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868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868</v>
      </c>
      <c r="BL96" s="12" t="s">
        <v>167</v>
      </c>
      <c r="BM96" s="12" t="s">
        <v>213</v>
      </c>
    </row>
    <row r="97" s="1" customFormat="1">
      <c r="B97" s="31"/>
      <c r="C97" s="32"/>
      <c r="D97" s="191" t="s">
        <v>159</v>
      </c>
      <c r="E97" s="32"/>
      <c r="F97" s="192" t="s">
        <v>182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77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0lgoMXccNiAdyM7Zo3/nnmp16E832hoLkXL7gaSQXFAYP5IHmHID3+vpYUZfuwagFHhLGseQgVPXBRiN3Wy+Ow==" hashValue="1N8GEV24/+dOlExkYmNf0SLdLu1ulGaPZAAwwkQbF5FNSzuf5mgVLdp+r/E0lOJkfIIpD681d8Zb4YakBL6qNQ==" algorithmName="SHA-512" password="CC35"/>
  <autoFilter ref="C93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104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214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121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85800</v>
      </c>
      <c r="M32" s="33"/>
    </row>
    <row r="33" s="1" customFormat="1">
      <c r="B33" s="33"/>
      <c r="E33" s="138" t="s">
        <v>31</v>
      </c>
      <c r="K33" s="145">
        <f>I67</f>
        <v>85800</v>
      </c>
      <c r="M33" s="33"/>
    </row>
    <row r="34" s="1" customFormat="1">
      <c r="B34" s="33"/>
      <c r="E34" s="138" t="s">
        <v>32</v>
      </c>
      <c r="K34" s="145">
        <f>J67</f>
        <v>0</v>
      </c>
      <c r="M34" s="33"/>
    </row>
    <row r="35" s="1" customFormat="1" ht="14.4" customHeight="1">
      <c r="B35" s="33"/>
      <c r="D35" s="146" t="s">
        <v>123</v>
      </c>
      <c r="K35" s="144">
        <f>K70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85800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ROUND((SUM(BE70:BE71) + SUM(BE93:BE95)),  2)</f>
        <v>85800</v>
      </c>
      <c r="I39" s="150">
        <v>0.20999999999999999</v>
      </c>
      <c r="K39" s="145">
        <f>ROUND(((SUM(BE70:BE71) + SUM(BE93:BE95))*I39),  2)</f>
        <v>18018</v>
      </c>
      <c r="M39" s="33"/>
    </row>
    <row r="40" s="1" customFormat="1" ht="14.4" customHeight="1">
      <c r="B40" s="33"/>
      <c r="E40" s="138" t="s">
        <v>40</v>
      </c>
      <c r="F40" s="145">
        <f>ROUND((SUM(BF70:BF71) + SUM(BF93:BF95)),  2)</f>
        <v>0</v>
      </c>
      <c r="I40" s="150">
        <v>0.14999999999999999</v>
      </c>
      <c r="K40" s="145">
        <f>ROUND(((SUM(BF70:BF71) + SUM(BF93:BF95))*I40),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ROUND((SUM(BG70:BG71) + SUM(BG93:BG95)),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ROUND((SUM(BH70:BH71) + SUM(BH93:BH95)),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ROUND((SUM(BI70:BI71) + SUM(BI93:BI95)),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103818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214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1 - Baterie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Q93</f>
        <v>85800</v>
      </c>
      <c r="J67" s="91">
        <f>R93</f>
        <v>0</v>
      </c>
      <c r="K67" s="91">
        <f>K93</f>
        <v>85800</v>
      </c>
      <c r="L67" s="32"/>
      <c r="M67" s="33"/>
      <c r="AU67" s="12" t="s">
        <v>130</v>
      </c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65" t="s">
        <v>131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38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32" t="s">
        <v>116</v>
      </c>
      <c r="D72" s="133"/>
      <c r="E72" s="133"/>
      <c r="F72" s="133"/>
      <c r="G72" s="133"/>
      <c r="H72" s="133"/>
      <c r="I72" s="133"/>
      <c r="J72" s="133"/>
      <c r="K72" s="134">
        <f>ROUND(K67+K70,2)</f>
        <v>85800</v>
      </c>
      <c r="L72" s="133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132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62" t="str">
        <f>E7</f>
        <v>Výměna akumulátorů zabezpečovacího zařízení u OŘ Brno - SSZT Jihlava 2019</v>
      </c>
      <c r="F81" s="24"/>
      <c r="G81" s="24"/>
      <c r="H81" s="24"/>
      <c r="I81" s="32"/>
      <c r="J81" s="32"/>
      <c r="K81" s="32"/>
      <c r="L81" s="32"/>
      <c r="M81" s="33"/>
    </row>
    <row r="82" ht="12" customHeight="1">
      <c r="B82" s="16"/>
      <c r="C82" s="24" t="s">
        <v>118</v>
      </c>
      <c r="D82" s="17"/>
      <c r="E82" s="17"/>
      <c r="F82" s="17"/>
      <c r="G82" s="17"/>
      <c r="H82" s="17"/>
      <c r="I82" s="17"/>
      <c r="J82" s="17"/>
      <c r="K82" s="17"/>
      <c r="L82" s="17"/>
      <c r="M82" s="15"/>
    </row>
    <row r="83" s="1" customFormat="1" ht="16.5" customHeight="1">
      <c r="B83" s="31"/>
      <c r="C83" s="32"/>
      <c r="D83" s="32"/>
      <c r="E83" s="162" t="s">
        <v>214</v>
      </c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120</v>
      </c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6.5" customHeight="1">
      <c r="B85" s="31"/>
      <c r="C85" s="32"/>
      <c r="D85" s="32"/>
      <c r="E85" s="57" t="str">
        <f>E11</f>
        <v>1 - Baterie</v>
      </c>
      <c r="F85" s="32"/>
      <c r="G85" s="32"/>
      <c r="H85" s="32"/>
      <c r="I85" s="32"/>
      <c r="J85" s="32"/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2" customHeight="1">
      <c r="B87" s="31"/>
      <c r="C87" s="24" t="s">
        <v>19</v>
      </c>
      <c r="D87" s="32"/>
      <c r="E87" s="32"/>
      <c r="F87" s="21" t="str">
        <f>F14</f>
        <v xml:space="preserve"> </v>
      </c>
      <c r="G87" s="32"/>
      <c r="H87" s="32"/>
      <c r="I87" s="24" t="s">
        <v>21</v>
      </c>
      <c r="J87" s="60" t="str">
        <f>IF(J14="","",J14)</f>
        <v>27. 2. 2019</v>
      </c>
      <c r="K87" s="32"/>
      <c r="L87" s="32"/>
      <c r="M87" s="33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1" customFormat="1" ht="13.65" customHeight="1">
      <c r="B89" s="31"/>
      <c r="C89" s="24" t="s">
        <v>23</v>
      </c>
      <c r="D89" s="32"/>
      <c r="E89" s="32"/>
      <c r="F89" s="21" t="str">
        <f>E17</f>
        <v xml:space="preserve"> </v>
      </c>
      <c r="G89" s="32"/>
      <c r="H89" s="32"/>
      <c r="I89" s="24" t="s">
        <v>27</v>
      </c>
      <c r="J89" s="25" t="str">
        <f>E23</f>
        <v xml:space="preserve"> </v>
      </c>
      <c r="K89" s="32"/>
      <c r="L89" s="32"/>
      <c r="M89" s="33"/>
    </row>
    <row r="90" s="1" customFormat="1" ht="13.65" customHeight="1">
      <c r="B90" s="31"/>
      <c r="C90" s="24" t="s">
        <v>26</v>
      </c>
      <c r="D90" s="32"/>
      <c r="E90" s="32"/>
      <c r="F90" s="21" t="str">
        <f>IF(E20="","",E20)</f>
        <v xml:space="preserve"> </v>
      </c>
      <c r="G90" s="32"/>
      <c r="H90" s="32"/>
      <c r="I90" s="24" t="s">
        <v>28</v>
      </c>
      <c r="J90" s="25" t="str">
        <f>E26</f>
        <v xml:space="preserve"> </v>
      </c>
      <c r="K90" s="32"/>
      <c r="L90" s="32"/>
      <c r="M90" s="33"/>
    </row>
    <row r="91" s="1" customFormat="1" ht="10.32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3"/>
    </row>
    <row r="92" s="8" customFormat="1" ht="29.28" customHeight="1">
      <c r="B92" s="168"/>
      <c r="C92" s="169" t="s">
        <v>133</v>
      </c>
      <c r="D92" s="170" t="s">
        <v>53</v>
      </c>
      <c r="E92" s="170" t="s">
        <v>49</v>
      </c>
      <c r="F92" s="170" t="s">
        <v>50</v>
      </c>
      <c r="G92" s="170" t="s">
        <v>134</v>
      </c>
      <c r="H92" s="170" t="s">
        <v>135</v>
      </c>
      <c r="I92" s="170" t="s">
        <v>136</v>
      </c>
      <c r="J92" s="170" t="s">
        <v>137</v>
      </c>
      <c r="K92" s="170" t="s">
        <v>128</v>
      </c>
      <c r="L92" s="171" t="s">
        <v>138</v>
      </c>
      <c r="M92" s="172"/>
      <c r="N92" s="81" t="s">
        <v>1</v>
      </c>
      <c r="O92" s="82" t="s">
        <v>38</v>
      </c>
      <c r="P92" s="82" t="s">
        <v>139</v>
      </c>
      <c r="Q92" s="82" t="s">
        <v>140</v>
      </c>
      <c r="R92" s="82" t="s">
        <v>141</v>
      </c>
      <c r="S92" s="82" t="s">
        <v>142</v>
      </c>
      <c r="T92" s="82" t="s">
        <v>143</v>
      </c>
      <c r="U92" s="82" t="s">
        <v>144</v>
      </c>
      <c r="V92" s="82" t="s">
        <v>145</v>
      </c>
      <c r="W92" s="82" t="s">
        <v>146</v>
      </c>
      <c r="X92" s="82" t="s">
        <v>147</v>
      </c>
      <c r="Y92" s="83" t="s">
        <v>148</v>
      </c>
    </row>
    <row r="93" s="1" customFormat="1" ht="22.8" customHeight="1">
      <c r="B93" s="31"/>
      <c r="C93" s="88" t="s">
        <v>149</v>
      </c>
      <c r="D93" s="32"/>
      <c r="E93" s="32"/>
      <c r="F93" s="32"/>
      <c r="G93" s="32"/>
      <c r="H93" s="32"/>
      <c r="I93" s="32"/>
      <c r="J93" s="32"/>
      <c r="K93" s="173">
        <f>BK93</f>
        <v>85800</v>
      </c>
      <c r="L93" s="32"/>
      <c r="M93" s="33"/>
      <c r="N93" s="84"/>
      <c r="O93" s="85"/>
      <c r="P93" s="85"/>
      <c r="Q93" s="174">
        <f>SUM(Q94:Q95)</f>
        <v>85800</v>
      </c>
      <c r="R93" s="174">
        <f>SUM(R94:R95)</f>
        <v>0</v>
      </c>
      <c r="S93" s="85"/>
      <c r="T93" s="175">
        <f>SUM(T94:T95)</f>
        <v>0</v>
      </c>
      <c r="U93" s="85"/>
      <c r="V93" s="175">
        <f>SUM(V94:V95)</f>
        <v>0</v>
      </c>
      <c r="W93" s="85"/>
      <c r="X93" s="175">
        <f>SUM(X94:X95)</f>
        <v>0</v>
      </c>
      <c r="Y93" s="86"/>
      <c r="AT93" s="12" t="s">
        <v>69</v>
      </c>
      <c r="AU93" s="12" t="s">
        <v>130</v>
      </c>
      <c r="BK93" s="176">
        <f>SUM(BK94:BK95)</f>
        <v>85800</v>
      </c>
    </row>
    <row r="94" s="1" customFormat="1" ht="22.5" customHeight="1">
      <c r="B94" s="31"/>
      <c r="C94" s="177" t="s">
        <v>77</v>
      </c>
      <c r="D94" s="177" t="s">
        <v>150</v>
      </c>
      <c r="E94" s="178" t="s">
        <v>215</v>
      </c>
      <c r="F94" s="179" t="s">
        <v>216</v>
      </c>
      <c r="G94" s="180" t="s">
        <v>153</v>
      </c>
      <c r="H94" s="181">
        <v>12</v>
      </c>
      <c r="I94" s="182">
        <v>7150</v>
      </c>
      <c r="J94" s="183"/>
      <c r="K94" s="182">
        <f>ROUND(P94*H94,2)</f>
        <v>85800</v>
      </c>
      <c r="L94" s="179" t="s">
        <v>154</v>
      </c>
      <c r="M94" s="184"/>
      <c r="N94" s="185" t="s">
        <v>1</v>
      </c>
      <c r="O94" s="186" t="s">
        <v>39</v>
      </c>
      <c r="P94" s="187">
        <f>I94+J94</f>
        <v>7150</v>
      </c>
      <c r="Q94" s="187">
        <f>ROUND(I94*H94,2)</f>
        <v>85800</v>
      </c>
      <c r="R94" s="187">
        <f>ROUND(J94*H94,2)</f>
        <v>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2" t="s">
        <v>155</v>
      </c>
      <c r="AT94" s="12" t="s">
        <v>150</v>
      </c>
      <c r="AU94" s="12" t="s">
        <v>70</v>
      </c>
      <c r="AY94" s="12" t="s">
        <v>156</v>
      </c>
      <c r="BE94" s="190">
        <f>IF(O94="základní",K94,0)</f>
        <v>85800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2" t="s">
        <v>77</v>
      </c>
      <c r="BK94" s="190">
        <f>ROUND(P94*H94,2)</f>
        <v>85800</v>
      </c>
      <c r="BL94" s="12" t="s">
        <v>157</v>
      </c>
      <c r="BM94" s="12" t="s">
        <v>217</v>
      </c>
    </row>
    <row r="95" s="1" customFormat="1">
      <c r="B95" s="31"/>
      <c r="C95" s="32"/>
      <c r="D95" s="191" t="s">
        <v>159</v>
      </c>
      <c r="E95" s="32"/>
      <c r="F95" s="192" t="s">
        <v>216</v>
      </c>
      <c r="G95" s="32"/>
      <c r="H95" s="32"/>
      <c r="I95" s="32"/>
      <c r="J95" s="32"/>
      <c r="K95" s="32"/>
      <c r="L95" s="32"/>
      <c r="M95" s="33"/>
      <c r="N95" s="193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5"/>
      <c r="AT95" s="12" t="s">
        <v>159</v>
      </c>
      <c r="AU95" s="12" t="s">
        <v>70</v>
      </c>
    </row>
    <row r="96" s="1" customFormat="1" ht="6.96" customHeight="1"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33"/>
    </row>
  </sheetData>
  <sheetProtection sheet="1" autoFilter="0" formatColumns="0" formatRows="0" objects="1" scenarios="1" spinCount="100000" saltValue="aAa8TqAOOz/nGYVlqY8HY8EoVgzU0YWnlrtYK4509ZCOq336ImkBjkM4M5cKUr+R9hTYUwGzVkZjCYJM9rLvKQ==" hashValue="9EYaqF3mf7TdiiWIKS3z+mFCm0z/QGz9wA6MHwmcagOEkLoKCchCA/Y93eGEoOo9/X73ZubbicfoDBYghs3MHw==" algorithmName="SHA-512" password="CC35"/>
  <autoFilter ref="C92:L95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105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214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160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13584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13584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13584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SUM(BE94:BE99)),  2)</f>
        <v>13584</v>
      </c>
      <c r="I39" s="150">
        <v>0.20999999999999999</v>
      </c>
      <c r="K39" s="145">
        <f>ROUND(((SUM(BE71:BE72) + SUM(BE94:BE99))*I39),  2)</f>
        <v>2852.6399999999999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SUM(BF94:BF99)),  2)</f>
        <v>0</v>
      </c>
      <c r="I40" s="150">
        <v>0.14999999999999999</v>
      </c>
      <c r="K40" s="145">
        <f>ROUND(((SUM(BF71:BF72) + SUM(BF94:BF99))*I40),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SUM(BG94:BG99)),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SUM(BH94:BH99)),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SUM(BI94:BI99)),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16436.639999999999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214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2 - Montáž a demontáž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13584</v>
      </c>
      <c r="K67" s="91">
        <f>K94</f>
        <v>13584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161</v>
      </c>
      <c r="E68" s="199"/>
      <c r="F68" s="199"/>
      <c r="G68" s="199"/>
      <c r="H68" s="199"/>
      <c r="I68" s="200">
        <f>Q95</f>
        <v>0</v>
      </c>
      <c r="J68" s="200">
        <f>R95</f>
        <v>13584</v>
      </c>
      <c r="K68" s="200">
        <f>K95</f>
        <v>13584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13584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214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2 - Montáž a demontáž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13584</v>
      </c>
      <c r="L94" s="32"/>
      <c r="M94" s="33"/>
      <c r="N94" s="84"/>
      <c r="O94" s="85"/>
      <c r="P94" s="85"/>
      <c r="Q94" s="174">
        <f>Q95</f>
        <v>0</v>
      </c>
      <c r="R94" s="174">
        <f>R95</f>
        <v>13584</v>
      </c>
      <c r="S94" s="85"/>
      <c r="T94" s="175">
        <f>T95</f>
        <v>0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13584</v>
      </c>
    </row>
    <row r="95" s="10" customFormat="1" ht="25.92" customHeight="1">
      <c r="B95" s="202"/>
      <c r="C95" s="203"/>
      <c r="D95" s="204" t="s">
        <v>69</v>
      </c>
      <c r="E95" s="205" t="s">
        <v>162</v>
      </c>
      <c r="F95" s="205" t="s">
        <v>163</v>
      </c>
      <c r="G95" s="203"/>
      <c r="H95" s="203"/>
      <c r="I95" s="203"/>
      <c r="J95" s="203"/>
      <c r="K95" s="206">
        <f>BK95</f>
        <v>13584</v>
      </c>
      <c r="L95" s="203"/>
      <c r="M95" s="207"/>
      <c r="N95" s="208"/>
      <c r="O95" s="209"/>
      <c r="P95" s="209"/>
      <c r="Q95" s="210">
        <f>SUM(Q96:Q99)</f>
        <v>0</v>
      </c>
      <c r="R95" s="210">
        <f>SUM(R96:R99)</f>
        <v>13584</v>
      </c>
      <c r="S95" s="209"/>
      <c r="T95" s="211">
        <f>SUM(T96:T99)</f>
        <v>0</v>
      </c>
      <c r="U95" s="209"/>
      <c r="V95" s="211">
        <f>SUM(V96:V99)</f>
        <v>0</v>
      </c>
      <c r="W95" s="209"/>
      <c r="X95" s="211">
        <f>SUM(X96:X99)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SUM(BK96:BK99)</f>
        <v>13584</v>
      </c>
    </row>
    <row r="96" s="1" customFormat="1" ht="22.5" customHeight="1">
      <c r="B96" s="31"/>
      <c r="C96" s="216" t="s">
        <v>79</v>
      </c>
      <c r="D96" s="216" t="s">
        <v>164</v>
      </c>
      <c r="E96" s="217" t="s">
        <v>218</v>
      </c>
      <c r="F96" s="218" t="s">
        <v>219</v>
      </c>
      <c r="G96" s="219" t="s">
        <v>153</v>
      </c>
      <c r="H96" s="220">
        <v>12</v>
      </c>
      <c r="I96" s="221">
        <v>0</v>
      </c>
      <c r="J96" s="221">
        <v>602</v>
      </c>
      <c r="K96" s="221">
        <f>ROUND(P96*H96,2)</f>
        <v>7224</v>
      </c>
      <c r="L96" s="218" t="s">
        <v>154</v>
      </c>
      <c r="M96" s="33"/>
      <c r="N96" s="70" t="s">
        <v>1</v>
      </c>
      <c r="O96" s="186" t="s">
        <v>39</v>
      </c>
      <c r="P96" s="187">
        <f>I96+J96</f>
        <v>602</v>
      </c>
      <c r="Q96" s="187">
        <f>ROUND(I96*H96,2)</f>
        <v>0</v>
      </c>
      <c r="R96" s="187">
        <f>ROUND(J96*H96,2)</f>
        <v>7224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7224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7224</v>
      </c>
      <c r="BL96" s="12" t="s">
        <v>167</v>
      </c>
      <c r="BM96" s="12" t="s">
        <v>220</v>
      </c>
    </row>
    <row r="97" s="1" customFormat="1">
      <c r="B97" s="31"/>
      <c r="C97" s="32"/>
      <c r="D97" s="191" t="s">
        <v>159</v>
      </c>
      <c r="E97" s="32"/>
      <c r="F97" s="192" t="s">
        <v>221</v>
      </c>
      <c r="G97" s="32"/>
      <c r="H97" s="32"/>
      <c r="I97" s="32"/>
      <c r="J97" s="32"/>
      <c r="K97" s="32"/>
      <c r="L97" s="32"/>
      <c r="M97" s="33"/>
      <c r="N97" s="22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159</v>
      </c>
      <c r="AU97" s="12" t="s">
        <v>77</v>
      </c>
    </row>
    <row r="98" s="1" customFormat="1" ht="22.5" customHeight="1">
      <c r="B98" s="31"/>
      <c r="C98" s="216" t="s">
        <v>77</v>
      </c>
      <c r="D98" s="216" t="s">
        <v>164</v>
      </c>
      <c r="E98" s="217" t="s">
        <v>222</v>
      </c>
      <c r="F98" s="218" t="s">
        <v>223</v>
      </c>
      <c r="G98" s="219" t="s">
        <v>153</v>
      </c>
      <c r="H98" s="220">
        <v>12</v>
      </c>
      <c r="I98" s="221">
        <v>0</v>
      </c>
      <c r="J98" s="221">
        <v>530</v>
      </c>
      <c r="K98" s="221">
        <f>ROUND(P98*H98,2)</f>
        <v>6360</v>
      </c>
      <c r="L98" s="218" t="s">
        <v>154</v>
      </c>
      <c r="M98" s="33"/>
      <c r="N98" s="70" t="s">
        <v>1</v>
      </c>
      <c r="O98" s="186" t="s">
        <v>39</v>
      </c>
      <c r="P98" s="187">
        <f>I98+J98</f>
        <v>530</v>
      </c>
      <c r="Q98" s="187">
        <f>ROUND(I98*H98,2)</f>
        <v>0</v>
      </c>
      <c r="R98" s="187">
        <f>ROUND(J98*H98,2)</f>
        <v>6360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2" t="s">
        <v>167</v>
      </c>
      <c r="AT98" s="12" t="s">
        <v>164</v>
      </c>
      <c r="AU98" s="12" t="s">
        <v>77</v>
      </c>
      <c r="AY98" s="12" t="s">
        <v>156</v>
      </c>
      <c r="BE98" s="190">
        <f>IF(O98="základní",K98,0)</f>
        <v>6360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2" t="s">
        <v>77</v>
      </c>
      <c r="BK98" s="190">
        <f>ROUND(P98*H98,2)</f>
        <v>6360</v>
      </c>
      <c r="BL98" s="12" t="s">
        <v>167</v>
      </c>
      <c r="BM98" s="12" t="s">
        <v>224</v>
      </c>
    </row>
    <row r="99" s="1" customFormat="1">
      <c r="B99" s="31"/>
      <c r="C99" s="32"/>
      <c r="D99" s="191" t="s">
        <v>159</v>
      </c>
      <c r="E99" s="32"/>
      <c r="F99" s="192" t="s">
        <v>223</v>
      </c>
      <c r="G99" s="32"/>
      <c r="H99" s="32"/>
      <c r="I99" s="32"/>
      <c r="J99" s="32"/>
      <c r="K99" s="32"/>
      <c r="L99" s="32"/>
      <c r="M99" s="33"/>
      <c r="N99" s="193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5"/>
      <c r="AT99" s="12" t="s">
        <v>159</v>
      </c>
      <c r="AU99" s="12" t="s">
        <v>77</v>
      </c>
    </row>
    <row r="100" s="1" customFormat="1" ht="6.96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33"/>
    </row>
  </sheetData>
  <sheetProtection sheet="1" autoFilter="0" formatColumns="0" formatRows="0" objects="1" scenarios="1" spinCount="100000" saltValue="hEnlwUsx7rge12mGPUj1PDeiE/QoAfPQ+BqvftiAJK4b9Re5mbkrK/gcAYMWaouD9xLmYQSlLNlSZU09Nx/JAQ==" hashValue="psWTfWlr3nyBg3Pd1Yk/hvTCEfRjWq8TgO5HeLJQPOWKqTyoDHg1gdwV4ii07doFaXvhDXKkOznMG3GpPMN3gA==" algorithmName="SHA-512" password="CC35"/>
  <autoFilter ref="C93:L99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106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214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173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868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SUM(BE94:BE97)),  2)</f>
        <v>868</v>
      </c>
      <c r="I39" s="150">
        <v>0.20999999999999999</v>
      </c>
      <c r="K39" s="145">
        <f>ROUND(((SUM(BE71:BE72) + SUM(BE94:BE97))*I39),  2)</f>
        <v>182.28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SUM(BF94:BF97)),  2)</f>
        <v>0</v>
      </c>
      <c r="I40" s="150">
        <v>0.14999999999999999</v>
      </c>
      <c r="K40" s="145">
        <f>ROUND(((SUM(BF71:BF72) + SUM(BF94:BF97))*I40),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1050.28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214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3 - VRN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868</v>
      </c>
      <c r="K67" s="91">
        <f>K94</f>
        <v>868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174</v>
      </c>
      <c r="E68" s="199"/>
      <c r="F68" s="199"/>
      <c r="G68" s="199"/>
      <c r="H68" s="199"/>
      <c r="I68" s="200">
        <f>Q95</f>
        <v>0</v>
      </c>
      <c r="J68" s="200">
        <f>R95</f>
        <v>868</v>
      </c>
      <c r="K68" s="200">
        <f>K95</f>
        <v>868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868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214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3 - VRN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868</v>
      </c>
      <c r="L94" s="32"/>
      <c r="M94" s="33"/>
      <c r="N94" s="84"/>
      <c r="O94" s="85"/>
      <c r="P94" s="85"/>
      <c r="Q94" s="174">
        <f>Q95</f>
        <v>0</v>
      </c>
      <c r="R94" s="174">
        <f>R95</f>
        <v>868</v>
      </c>
      <c r="S94" s="85"/>
      <c r="T94" s="175">
        <f>T95</f>
        <v>2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868</v>
      </c>
    </row>
    <row r="95" s="10" customFormat="1" ht="25.92" customHeight="1">
      <c r="B95" s="202"/>
      <c r="C95" s="203"/>
      <c r="D95" s="204" t="s">
        <v>69</v>
      </c>
      <c r="E95" s="205" t="s">
        <v>175</v>
      </c>
      <c r="F95" s="205" t="s">
        <v>176</v>
      </c>
      <c r="G95" s="203"/>
      <c r="H95" s="203"/>
      <c r="I95" s="203"/>
      <c r="J95" s="203"/>
      <c r="K95" s="206">
        <f>BK95</f>
        <v>868</v>
      </c>
      <c r="L95" s="203"/>
      <c r="M95" s="207"/>
      <c r="N95" s="208"/>
      <c r="O95" s="209"/>
      <c r="P95" s="209"/>
      <c r="Q95" s="210">
        <f>SUM(Q96:Q97)</f>
        <v>0</v>
      </c>
      <c r="R95" s="210">
        <f>SUM(R96:R97)</f>
        <v>868</v>
      </c>
      <c r="S95" s="209"/>
      <c r="T95" s="211">
        <f>SUM(T96:T97)</f>
        <v>2</v>
      </c>
      <c r="U95" s="209"/>
      <c r="V95" s="211">
        <f>SUM(V96:V97)</f>
        <v>0</v>
      </c>
      <c r="W95" s="209"/>
      <c r="X95" s="211">
        <f>SUM(X96:X97)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SUM(BK96:BK97)</f>
        <v>868</v>
      </c>
    </row>
    <row r="96" s="1" customFormat="1" ht="16.5" customHeight="1">
      <c r="B96" s="31"/>
      <c r="C96" s="216" t="s">
        <v>77</v>
      </c>
      <c r="D96" s="216" t="s">
        <v>164</v>
      </c>
      <c r="E96" s="217" t="s">
        <v>177</v>
      </c>
      <c r="F96" s="218" t="s">
        <v>178</v>
      </c>
      <c r="G96" s="219" t="s">
        <v>179</v>
      </c>
      <c r="H96" s="220">
        <v>2</v>
      </c>
      <c r="I96" s="221">
        <v>0</v>
      </c>
      <c r="J96" s="221">
        <v>434</v>
      </c>
      <c r="K96" s="221">
        <f>ROUND(P96*H96,2)</f>
        <v>868</v>
      </c>
      <c r="L96" s="218" t="s">
        <v>194</v>
      </c>
      <c r="M96" s="33"/>
      <c r="N96" s="70" t="s">
        <v>1</v>
      </c>
      <c r="O96" s="186" t="s">
        <v>39</v>
      </c>
      <c r="P96" s="187">
        <f>I96+J96</f>
        <v>434</v>
      </c>
      <c r="Q96" s="187">
        <f>ROUND(I96*H96,2)</f>
        <v>0</v>
      </c>
      <c r="R96" s="187">
        <f>ROUND(J96*H96,2)</f>
        <v>868</v>
      </c>
      <c r="S96" s="188">
        <v>1</v>
      </c>
      <c r="T96" s="188">
        <f>S96*H96</f>
        <v>2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868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868</v>
      </c>
      <c r="BL96" s="12" t="s">
        <v>167</v>
      </c>
      <c r="BM96" s="12" t="s">
        <v>195</v>
      </c>
    </row>
    <row r="97" s="1" customFormat="1">
      <c r="B97" s="31"/>
      <c r="C97" s="32"/>
      <c r="D97" s="191" t="s">
        <v>159</v>
      </c>
      <c r="E97" s="32"/>
      <c r="F97" s="192" t="s">
        <v>182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77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5LrhKJGWleg4I/BSlgFMZWWs6CbJw+jwGO4cNdEKOFsknEMP3bngsB4bBrdujkOCi9eKoY/ta95zhIeUbTJ75g==" hashValue="6hFWm61Fk9GTK4goRC2me7KLwURFNpUqLj9YhGJtEen+auhHAIpVJwqwHFqY5mY+ddw3GdYJn9aQstqzf2vXqA==" algorithmName="SHA-512" password="CC35"/>
  <autoFilter ref="C93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110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225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121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32840</v>
      </c>
      <c r="M32" s="33"/>
    </row>
    <row r="33" s="1" customFormat="1">
      <c r="B33" s="33"/>
      <c r="E33" s="138" t="s">
        <v>31</v>
      </c>
      <c r="K33" s="145">
        <f>I67</f>
        <v>32840</v>
      </c>
      <c r="M33" s="33"/>
    </row>
    <row r="34" s="1" customFormat="1">
      <c r="B34" s="33"/>
      <c r="E34" s="138" t="s">
        <v>32</v>
      </c>
      <c r="K34" s="145">
        <f>J67</f>
        <v>0</v>
      </c>
      <c r="M34" s="33"/>
    </row>
    <row r="35" s="1" customFormat="1" ht="14.4" customHeight="1">
      <c r="B35" s="33"/>
      <c r="D35" s="146" t="s">
        <v>123</v>
      </c>
      <c r="K35" s="144">
        <f>K70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32840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ROUND((SUM(BE70:BE71) + SUM(BE93:BE97)),  2)</f>
        <v>32840</v>
      </c>
      <c r="I39" s="150">
        <v>0.20999999999999999</v>
      </c>
      <c r="K39" s="145">
        <f>ROUND(((SUM(BE70:BE71) + SUM(BE93:BE97))*I39),  2)</f>
        <v>6896.3999999999996</v>
      </c>
      <c r="M39" s="33"/>
    </row>
    <row r="40" s="1" customFormat="1" ht="14.4" customHeight="1">
      <c r="B40" s="33"/>
      <c r="E40" s="138" t="s">
        <v>40</v>
      </c>
      <c r="F40" s="145">
        <f>ROUND((SUM(BF70:BF71) + SUM(BF93:BF97)),  2)</f>
        <v>0</v>
      </c>
      <c r="I40" s="150">
        <v>0.14999999999999999</v>
      </c>
      <c r="K40" s="145">
        <f>ROUND(((SUM(BF70:BF71) + SUM(BF93:BF97))*I40),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ROUND((SUM(BG70:BG71) + SUM(BG93:BG97)),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ROUND((SUM(BH70:BH71) + SUM(BH93:BH97)),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ROUND((SUM(BI70:BI71) + SUM(BI93:BI97)),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39736.400000000001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225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1 - Baterie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Q93</f>
        <v>32840</v>
      </c>
      <c r="J67" s="91">
        <f>R93</f>
        <v>0</v>
      </c>
      <c r="K67" s="91">
        <f>K93</f>
        <v>32840</v>
      </c>
      <c r="L67" s="32"/>
      <c r="M67" s="33"/>
      <c r="AU67" s="12" t="s">
        <v>130</v>
      </c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65" t="s">
        <v>131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38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32" t="s">
        <v>116</v>
      </c>
      <c r="D72" s="133"/>
      <c r="E72" s="133"/>
      <c r="F72" s="133"/>
      <c r="G72" s="133"/>
      <c r="H72" s="133"/>
      <c r="I72" s="133"/>
      <c r="J72" s="133"/>
      <c r="K72" s="134">
        <f>ROUND(K67+K70,2)</f>
        <v>32840</v>
      </c>
      <c r="L72" s="133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132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62" t="str">
        <f>E7</f>
        <v>Výměna akumulátorů zabezpečovacího zařízení u OŘ Brno - SSZT Jihlava 2019</v>
      </c>
      <c r="F81" s="24"/>
      <c r="G81" s="24"/>
      <c r="H81" s="24"/>
      <c r="I81" s="32"/>
      <c r="J81" s="32"/>
      <c r="K81" s="32"/>
      <c r="L81" s="32"/>
      <c r="M81" s="33"/>
    </row>
    <row r="82" ht="12" customHeight="1">
      <c r="B82" s="16"/>
      <c r="C82" s="24" t="s">
        <v>118</v>
      </c>
      <c r="D82" s="17"/>
      <c r="E82" s="17"/>
      <c r="F82" s="17"/>
      <c r="G82" s="17"/>
      <c r="H82" s="17"/>
      <c r="I82" s="17"/>
      <c r="J82" s="17"/>
      <c r="K82" s="17"/>
      <c r="L82" s="17"/>
      <c r="M82" s="15"/>
    </row>
    <row r="83" s="1" customFormat="1" ht="16.5" customHeight="1">
      <c r="B83" s="31"/>
      <c r="C83" s="32"/>
      <c r="D83" s="32"/>
      <c r="E83" s="162" t="s">
        <v>225</v>
      </c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120</v>
      </c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6.5" customHeight="1">
      <c r="B85" s="31"/>
      <c r="C85" s="32"/>
      <c r="D85" s="32"/>
      <c r="E85" s="57" t="str">
        <f>E11</f>
        <v>1 - Baterie</v>
      </c>
      <c r="F85" s="32"/>
      <c r="G85" s="32"/>
      <c r="H85" s="32"/>
      <c r="I85" s="32"/>
      <c r="J85" s="32"/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2" customHeight="1">
      <c r="B87" s="31"/>
      <c r="C87" s="24" t="s">
        <v>19</v>
      </c>
      <c r="D87" s="32"/>
      <c r="E87" s="32"/>
      <c r="F87" s="21" t="str">
        <f>F14</f>
        <v xml:space="preserve"> </v>
      </c>
      <c r="G87" s="32"/>
      <c r="H87" s="32"/>
      <c r="I87" s="24" t="s">
        <v>21</v>
      </c>
      <c r="J87" s="60" t="str">
        <f>IF(J14="","",J14)</f>
        <v>27. 2. 2019</v>
      </c>
      <c r="K87" s="32"/>
      <c r="L87" s="32"/>
      <c r="M87" s="33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1" customFormat="1" ht="13.65" customHeight="1">
      <c r="B89" s="31"/>
      <c r="C89" s="24" t="s">
        <v>23</v>
      </c>
      <c r="D89" s="32"/>
      <c r="E89" s="32"/>
      <c r="F89" s="21" t="str">
        <f>E17</f>
        <v xml:space="preserve"> </v>
      </c>
      <c r="G89" s="32"/>
      <c r="H89" s="32"/>
      <c r="I89" s="24" t="s">
        <v>27</v>
      </c>
      <c r="J89" s="25" t="str">
        <f>E23</f>
        <v xml:space="preserve"> </v>
      </c>
      <c r="K89" s="32"/>
      <c r="L89" s="32"/>
      <c r="M89" s="33"/>
    </row>
    <row r="90" s="1" customFormat="1" ht="13.65" customHeight="1">
      <c r="B90" s="31"/>
      <c r="C90" s="24" t="s">
        <v>26</v>
      </c>
      <c r="D90" s="32"/>
      <c r="E90" s="32"/>
      <c r="F90" s="21" t="str">
        <f>IF(E20="","",E20)</f>
        <v xml:space="preserve"> </v>
      </c>
      <c r="G90" s="32"/>
      <c r="H90" s="32"/>
      <c r="I90" s="24" t="s">
        <v>28</v>
      </c>
      <c r="J90" s="25" t="str">
        <f>E26</f>
        <v xml:space="preserve"> </v>
      </c>
      <c r="K90" s="32"/>
      <c r="L90" s="32"/>
      <c r="M90" s="33"/>
    </row>
    <row r="91" s="1" customFormat="1" ht="10.32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3"/>
    </row>
    <row r="92" s="8" customFormat="1" ht="29.28" customHeight="1">
      <c r="B92" s="168"/>
      <c r="C92" s="169" t="s">
        <v>133</v>
      </c>
      <c r="D92" s="170" t="s">
        <v>53</v>
      </c>
      <c r="E92" s="170" t="s">
        <v>49</v>
      </c>
      <c r="F92" s="170" t="s">
        <v>50</v>
      </c>
      <c r="G92" s="170" t="s">
        <v>134</v>
      </c>
      <c r="H92" s="170" t="s">
        <v>135</v>
      </c>
      <c r="I92" s="170" t="s">
        <v>136</v>
      </c>
      <c r="J92" s="170" t="s">
        <v>137</v>
      </c>
      <c r="K92" s="170" t="s">
        <v>128</v>
      </c>
      <c r="L92" s="171" t="s">
        <v>138</v>
      </c>
      <c r="M92" s="172"/>
      <c r="N92" s="81" t="s">
        <v>1</v>
      </c>
      <c r="O92" s="82" t="s">
        <v>38</v>
      </c>
      <c r="P92" s="82" t="s">
        <v>139</v>
      </c>
      <c r="Q92" s="82" t="s">
        <v>140</v>
      </c>
      <c r="R92" s="82" t="s">
        <v>141</v>
      </c>
      <c r="S92" s="82" t="s">
        <v>142</v>
      </c>
      <c r="T92" s="82" t="s">
        <v>143</v>
      </c>
      <c r="U92" s="82" t="s">
        <v>144</v>
      </c>
      <c r="V92" s="82" t="s">
        <v>145</v>
      </c>
      <c r="W92" s="82" t="s">
        <v>146</v>
      </c>
      <c r="X92" s="82" t="s">
        <v>147</v>
      </c>
      <c r="Y92" s="83" t="s">
        <v>148</v>
      </c>
    </row>
    <row r="93" s="1" customFormat="1" ht="22.8" customHeight="1">
      <c r="B93" s="31"/>
      <c r="C93" s="88" t="s">
        <v>149</v>
      </c>
      <c r="D93" s="32"/>
      <c r="E93" s="32"/>
      <c r="F93" s="32"/>
      <c r="G93" s="32"/>
      <c r="H93" s="32"/>
      <c r="I93" s="32"/>
      <c r="J93" s="32"/>
      <c r="K93" s="173">
        <f>BK93</f>
        <v>32840</v>
      </c>
      <c r="L93" s="32"/>
      <c r="M93" s="33"/>
      <c r="N93" s="84"/>
      <c r="O93" s="85"/>
      <c r="P93" s="85"/>
      <c r="Q93" s="174">
        <f>SUM(Q94:Q97)</f>
        <v>32840</v>
      </c>
      <c r="R93" s="174">
        <f>SUM(R94:R97)</f>
        <v>0</v>
      </c>
      <c r="S93" s="85"/>
      <c r="T93" s="175">
        <f>SUM(T94:T97)</f>
        <v>0</v>
      </c>
      <c r="U93" s="85"/>
      <c r="V93" s="175">
        <f>SUM(V94:V97)</f>
        <v>0</v>
      </c>
      <c r="W93" s="85"/>
      <c r="X93" s="175">
        <f>SUM(X94:X97)</f>
        <v>0</v>
      </c>
      <c r="Y93" s="86"/>
      <c r="AT93" s="12" t="s">
        <v>69</v>
      </c>
      <c r="AU93" s="12" t="s">
        <v>130</v>
      </c>
      <c r="BK93" s="176">
        <f>SUM(BK94:BK97)</f>
        <v>32840</v>
      </c>
    </row>
    <row r="94" s="1" customFormat="1" ht="22.5" customHeight="1">
      <c r="B94" s="31"/>
      <c r="C94" s="177" t="s">
        <v>77</v>
      </c>
      <c r="D94" s="177" t="s">
        <v>150</v>
      </c>
      <c r="E94" s="178" t="s">
        <v>226</v>
      </c>
      <c r="F94" s="179" t="s">
        <v>227</v>
      </c>
      <c r="G94" s="180" t="s">
        <v>153</v>
      </c>
      <c r="H94" s="181">
        <v>4</v>
      </c>
      <c r="I94" s="182">
        <v>7580</v>
      </c>
      <c r="J94" s="183"/>
      <c r="K94" s="182">
        <f>ROUND(P94*H94,2)</f>
        <v>30320</v>
      </c>
      <c r="L94" s="179" t="s">
        <v>154</v>
      </c>
      <c r="M94" s="184"/>
      <c r="N94" s="185" t="s">
        <v>1</v>
      </c>
      <c r="O94" s="186" t="s">
        <v>39</v>
      </c>
      <c r="P94" s="187">
        <f>I94+J94</f>
        <v>7580</v>
      </c>
      <c r="Q94" s="187">
        <f>ROUND(I94*H94,2)</f>
        <v>30320</v>
      </c>
      <c r="R94" s="187">
        <f>ROUND(J94*H94,2)</f>
        <v>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2" t="s">
        <v>155</v>
      </c>
      <c r="AT94" s="12" t="s">
        <v>150</v>
      </c>
      <c r="AU94" s="12" t="s">
        <v>70</v>
      </c>
      <c r="AY94" s="12" t="s">
        <v>156</v>
      </c>
      <c r="BE94" s="190">
        <f>IF(O94="základní",K94,0)</f>
        <v>30320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2" t="s">
        <v>77</v>
      </c>
      <c r="BK94" s="190">
        <f>ROUND(P94*H94,2)</f>
        <v>30320</v>
      </c>
      <c r="BL94" s="12" t="s">
        <v>157</v>
      </c>
      <c r="BM94" s="12" t="s">
        <v>228</v>
      </c>
    </row>
    <row r="95" s="1" customFormat="1">
      <c r="B95" s="31"/>
      <c r="C95" s="32"/>
      <c r="D95" s="191" t="s">
        <v>159</v>
      </c>
      <c r="E95" s="32"/>
      <c r="F95" s="192" t="s">
        <v>227</v>
      </c>
      <c r="G95" s="32"/>
      <c r="H95" s="32"/>
      <c r="I95" s="32"/>
      <c r="J95" s="32"/>
      <c r="K95" s="32"/>
      <c r="L95" s="32"/>
      <c r="M95" s="33"/>
      <c r="N95" s="22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3"/>
      <c r="AT95" s="12" t="s">
        <v>159</v>
      </c>
      <c r="AU95" s="12" t="s">
        <v>70</v>
      </c>
    </row>
    <row r="96" s="1" customFormat="1" ht="22.5" customHeight="1">
      <c r="B96" s="31"/>
      <c r="C96" s="177" t="s">
        <v>79</v>
      </c>
      <c r="D96" s="177" t="s">
        <v>150</v>
      </c>
      <c r="E96" s="178" t="s">
        <v>200</v>
      </c>
      <c r="F96" s="179" t="s">
        <v>201</v>
      </c>
      <c r="G96" s="180" t="s">
        <v>153</v>
      </c>
      <c r="H96" s="181">
        <v>4</v>
      </c>
      <c r="I96" s="182">
        <v>630</v>
      </c>
      <c r="J96" s="183"/>
      <c r="K96" s="182">
        <f>ROUND(P96*H96,2)</f>
        <v>2520</v>
      </c>
      <c r="L96" s="179" t="s">
        <v>154</v>
      </c>
      <c r="M96" s="184"/>
      <c r="N96" s="185" t="s">
        <v>1</v>
      </c>
      <c r="O96" s="186" t="s">
        <v>39</v>
      </c>
      <c r="P96" s="187">
        <f>I96+J96</f>
        <v>630</v>
      </c>
      <c r="Q96" s="187">
        <f>ROUND(I96*H96,2)</f>
        <v>2520</v>
      </c>
      <c r="R96" s="187">
        <f>ROUND(J96*H96,2)</f>
        <v>0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155</v>
      </c>
      <c r="AT96" s="12" t="s">
        <v>150</v>
      </c>
      <c r="AU96" s="12" t="s">
        <v>70</v>
      </c>
      <c r="AY96" s="12" t="s">
        <v>156</v>
      </c>
      <c r="BE96" s="190">
        <f>IF(O96="základní",K96,0)</f>
        <v>2520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2520</v>
      </c>
      <c r="BL96" s="12" t="s">
        <v>157</v>
      </c>
      <c r="BM96" s="12" t="s">
        <v>229</v>
      </c>
    </row>
    <row r="97" s="1" customFormat="1">
      <c r="B97" s="31"/>
      <c r="C97" s="32"/>
      <c r="D97" s="191" t="s">
        <v>159</v>
      </c>
      <c r="E97" s="32"/>
      <c r="F97" s="192" t="s">
        <v>201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70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tqNjo392SK0a1vUrVgmfmH+PxUbOaPtUL7dCr5rABihRjpy4pvnuwgG3JqkmLiW6crkUiM7NSL4NwWwUPS1rVw==" hashValue="miWasEBITX5eMqt99bxk0SMfdQpfXjzIU4XrWdcChQGo4W0wT5gq0VHgaYs69kxlfjHfibyIjXOIRPS8vlfzuQ==" algorithmName="SHA-512" password="CC35"/>
  <autoFilter ref="C92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111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225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160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1706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1706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1706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SUM(BE94:BE99)),  2)</f>
        <v>1706</v>
      </c>
      <c r="I39" s="150">
        <v>0.20999999999999999</v>
      </c>
      <c r="K39" s="145">
        <f>ROUND(((SUM(BE71:BE72) + SUM(BE94:BE99))*I39),  2)</f>
        <v>358.25999999999999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SUM(BF94:BF99)),  2)</f>
        <v>0</v>
      </c>
      <c r="I40" s="150">
        <v>0.14999999999999999</v>
      </c>
      <c r="K40" s="145">
        <f>ROUND(((SUM(BF71:BF72) + SUM(BF94:BF99))*I40),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SUM(BG94:BG99)),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SUM(BH94:BH99)),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SUM(BI94:BI99)),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2064.2600000000002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225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2 - Montáž a demontáž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1706</v>
      </c>
      <c r="K67" s="91">
        <f>K94</f>
        <v>1706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161</v>
      </c>
      <c r="E68" s="199"/>
      <c r="F68" s="199"/>
      <c r="G68" s="199"/>
      <c r="H68" s="199"/>
      <c r="I68" s="200">
        <f>Q95</f>
        <v>0</v>
      </c>
      <c r="J68" s="200">
        <f>R95</f>
        <v>1706</v>
      </c>
      <c r="K68" s="200">
        <f>K95</f>
        <v>1706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1706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225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2 - Montáž a demontáž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1706</v>
      </c>
      <c r="L94" s="32"/>
      <c r="M94" s="33"/>
      <c r="N94" s="84"/>
      <c r="O94" s="85"/>
      <c r="P94" s="85"/>
      <c r="Q94" s="174">
        <f>Q95</f>
        <v>0</v>
      </c>
      <c r="R94" s="174">
        <f>R95</f>
        <v>1706</v>
      </c>
      <c r="S94" s="85"/>
      <c r="T94" s="175">
        <f>T95</f>
        <v>0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1706</v>
      </c>
    </row>
    <row r="95" s="10" customFormat="1" ht="25.92" customHeight="1">
      <c r="B95" s="202"/>
      <c r="C95" s="203"/>
      <c r="D95" s="204" t="s">
        <v>69</v>
      </c>
      <c r="E95" s="205" t="s">
        <v>162</v>
      </c>
      <c r="F95" s="205" t="s">
        <v>163</v>
      </c>
      <c r="G95" s="203"/>
      <c r="H95" s="203"/>
      <c r="I95" s="203"/>
      <c r="J95" s="203"/>
      <c r="K95" s="206">
        <f>BK95</f>
        <v>1706</v>
      </c>
      <c r="L95" s="203"/>
      <c r="M95" s="207"/>
      <c r="N95" s="208"/>
      <c r="O95" s="209"/>
      <c r="P95" s="209"/>
      <c r="Q95" s="210">
        <f>SUM(Q96:Q99)</f>
        <v>0</v>
      </c>
      <c r="R95" s="210">
        <f>SUM(R96:R99)</f>
        <v>1706</v>
      </c>
      <c r="S95" s="209"/>
      <c r="T95" s="211">
        <f>SUM(T96:T99)</f>
        <v>0</v>
      </c>
      <c r="U95" s="209"/>
      <c r="V95" s="211">
        <f>SUM(V96:V99)</f>
        <v>0</v>
      </c>
      <c r="W95" s="209"/>
      <c r="X95" s="211">
        <f>SUM(X96:X99)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SUM(BK96:BK99)</f>
        <v>1706</v>
      </c>
    </row>
    <row r="96" s="1" customFormat="1" ht="22.5" customHeight="1">
      <c r="B96" s="31"/>
      <c r="C96" s="216" t="s">
        <v>77</v>
      </c>
      <c r="D96" s="216" t="s">
        <v>164</v>
      </c>
      <c r="E96" s="217" t="s">
        <v>230</v>
      </c>
      <c r="F96" s="218" t="s">
        <v>231</v>
      </c>
      <c r="G96" s="219" t="s">
        <v>153</v>
      </c>
      <c r="H96" s="220">
        <v>4</v>
      </c>
      <c r="I96" s="221">
        <v>0</v>
      </c>
      <c r="J96" s="221">
        <v>401</v>
      </c>
      <c r="K96" s="221">
        <f>ROUND(P96*H96,2)</f>
        <v>1604</v>
      </c>
      <c r="L96" s="218" t="s">
        <v>154</v>
      </c>
      <c r="M96" s="33"/>
      <c r="N96" s="70" t="s">
        <v>1</v>
      </c>
      <c r="O96" s="186" t="s">
        <v>39</v>
      </c>
      <c r="P96" s="187">
        <f>I96+J96</f>
        <v>401</v>
      </c>
      <c r="Q96" s="187">
        <f>ROUND(I96*H96,2)</f>
        <v>0</v>
      </c>
      <c r="R96" s="187">
        <f>ROUND(J96*H96,2)</f>
        <v>1604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1604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1604</v>
      </c>
      <c r="BL96" s="12" t="s">
        <v>167</v>
      </c>
      <c r="BM96" s="12" t="s">
        <v>232</v>
      </c>
    </row>
    <row r="97" s="1" customFormat="1">
      <c r="B97" s="31"/>
      <c r="C97" s="32"/>
      <c r="D97" s="191" t="s">
        <v>159</v>
      </c>
      <c r="E97" s="32"/>
      <c r="F97" s="192" t="s">
        <v>233</v>
      </c>
      <c r="G97" s="32"/>
      <c r="H97" s="32"/>
      <c r="I97" s="32"/>
      <c r="J97" s="32"/>
      <c r="K97" s="32"/>
      <c r="L97" s="32"/>
      <c r="M97" s="33"/>
      <c r="N97" s="22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159</v>
      </c>
      <c r="AU97" s="12" t="s">
        <v>77</v>
      </c>
    </row>
    <row r="98" s="1" customFormat="1" ht="22.5" customHeight="1">
      <c r="B98" s="31"/>
      <c r="C98" s="216" t="s">
        <v>79</v>
      </c>
      <c r="D98" s="216" t="s">
        <v>164</v>
      </c>
      <c r="E98" s="217" t="s">
        <v>207</v>
      </c>
      <c r="F98" s="218" t="s">
        <v>208</v>
      </c>
      <c r="G98" s="219" t="s">
        <v>153</v>
      </c>
      <c r="H98" s="220">
        <v>4</v>
      </c>
      <c r="I98" s="221">
        <v>0</v>
      </c>
      <c r="J98" s="221">
        <v>25.5</v>
      </c>
      <c r="K98" s="221">
        <f>ROUND(P98*H98,2)</f>
        <v>102</v>
      </c>
      <c r="L98" s="218" t="s">
        <v>154</v>
      </c>
      <c r="M98" s="33"/>
      <c r="N98" s="70" t="s">
        <v>1</v>
      </c>
      <c r="O98" s="186" t="s">
        <v>39</v>
      </c>
      <c r="P98" s="187">
        <f>I98+J98</f>
        <v>25.5</v>
      </c>
      <c r="Q98" s="187">
        <f>ROUND(I98*H98,2)</f>
        <v>0</v>
      </c>
      <c r="R98" s="187">
        <f>ROUND(J98*H98,2)</f>
        <v>102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2" t="s">
        <v>167</v>
      </c>
      <c r="AT98" s="12" t="s">
        <v>164</v>
      </c>
      <c r="AU98" s="12" t="s">
        <v>77</v>
      </c>
      <c r="AY98" s="12" t="s">
        <v>156</v>
      </c>
      <c r="BE98" s="190">
        <f>IF(O98="základní",K98,0)</f>
        <v>102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2" t="s">
        <v>77</v>
      </c>
      <c r="BK98" s="190">
        <f>ROUND(P98*H98,2)</f>
        <v>102</v>
      </c>
      <c r="BL98" s="12" t="s">
        <v>167</v>
      </c>
      <c r="BM98" s="12" t="s">
        <v>234</v>
      </c>
    </row>
    <row r="99" s="1" customFormat="1">
      <c r="B99" s="31"/>
      <c r="C99" s="32"/>
      <c r="D99" s="191" t="s">
        <v>159</v>
      </c>
      <c r="E99" s="32"/>
      <c r="F99" s="192" t="s">
        <v>208</v>
      </c>
      <c r="G99" s="32"/>
      <c r="H99" s="32"/>
      <c r="I99" s="32"/>
      <c r="J99" s="32"/>
      <c r="K99" s="32"/>
      <c r="L99" s="32"/>
      <c r="M99" s="33"/>
      <c r="N99" s="193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5"/>
      <c r="AT99" s="12" t="s">
        <v>159</v>
      </c>
      <c r="AU99" s="12" t="s">
        <v>77</v>
      </c>
    </row>
    <row r="100" s="1" customFormat="1" ht="6.96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33"/>
    </row>
  </sheetData>
  <sheetProtection sheet="1" autoFilter="0" formatColumns="0" formatRows="0" objects="1" scenarios="1" spinCount="100000" saltValue="1yN6yQjyD1mvrMKyvpm+cYqTwoqlsKbZt9tfviSZ2pXs1x5oS+WOPVUg8Lcv45t+xSx0yXngXSDi2rChr5quXA==" hashValue="7xgRD9Cax8w75ubjEHDY4mw6R5TkV4XiB0J2QVtABoWg6leEd+IFpbgmtR+pEExqRfm0U2mLjkyAU1J+gPpjgw==" algorithmName="SHA-512" password="CC35"/>
  <autoFilter ref="C93:L99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112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225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173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868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SUM(BE94:BE97)),  2)</f>
        <v>868</v>
      </c>
      <c r="I39" s="150">
        <v>0.20999999999999999</v>
      </c>
      <c r="K39" s="145">
        <f>ROUND(((SUM(BE71:BE72) + SUM(BE94:BE97))*I39),  2)</f>
        <v>182.28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SUM(BF94:BF97)),  2)</f>
        <v>0</v>
      </c>
      <c r="I40" s="150">
        <v>0.14999999999999999</v>
      </c>
      <c r="K40" s="145">
        <f>ROUND(((SUM(BF71:BF72) + SUM(BF94:BF97))*I40),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1050.28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225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3 - VRN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868</v>
      </c>
      <c r="K67" s="91">
        <f>K94</f>
        <v>868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174</v>
      </c>
      <c r="E68" s="199"/>
      <c r="F68" s="199"/>
      <c r="G68" s="199"/>
      <c r="H68" s="199"/>
      <c r="I68" s="200">
        <f>Q95</f>
        <v>0</v>
      </c>
      <c r="J68" s="200">
        <f>R95</f>
        <v>868</v>
      </c>
      <c r="K68" s="200">
        <f>K95</f>
        <v>868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868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225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3 - VRN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868</v>
      </c>
      <c r="L94" s="32"/>
      <c r="M94" s="33"/>
      <c r="N94" s="84"/>
      <c r="O94" s="85"/>
      <c r="P94" s="85"/>
      <c r="Q94" s="174">
        <f>Q95</f>
        <v>0</v>
      </c>
      <c r="R94" s="174">
        <f>R95</f>
        <v>868</v>
      </c>
      <c r="S94" s="85"/>
      <c r="T94" s="175">
        <f>T95</f>
        <v>2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868</v>
      </c>
    </row>
    <row r="95" s="10" customFormat="1" ht="25.92" customHeight="1">
      <c r="B95" s="202"/>
      <c r="C95" s="203"/>
      <c r="D95" s="204" t="s">
        <v>69</v>
      </c>
      <c r="E95" s="205" t="s">
        <v>175</v>
      </c>
      <c r="F95" s="205" t="s">
        <v>176</v>
      </c>
      <c r="G95" s="203"/>
      <c r="H95" s="203"/>
      <c r="I95" s="203"/>
      <c r="J95" s="203"/>
      <c r="K95" s="206">
        <f>BK95</f>
        <v>868</v>
      </c>
      <c r="L95" s="203"/>
      <c r="M95" s="207"/>
      <c r="N95" s="208"/>
      <c r="O95" s="209"/>
      <c r="P95" s="209"/>
      <c r="Q95" s="210">
        <f>SUM(Q96:Q97)</f>
        <v>0</v>
      </c>
      <c r="R95" s="210">
        <f>SUM(R96:R97)</f>
        <v>868</v>
      </c>
      <c r="S95" s="209"/>
      <c r="T95" s="211">
        <f>SUM(T96:T97)</f>
        <v>2</v>
      </c>
      <c r="U95" s="209"/>
      <c r="V95" s="211">
        <f>SUM(V96:V97)</f>
        <v>0</v>
      </c>
      <c r="W95" s="209"/>
      <c r="X95" s="211">
        <f>SUM(X96:X97)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SUM(BK96:BK97)</f>
        <v>868</v>
      </c>
    </row>
    <row r="96" s="1" customFormat="1" ht="16.5" customHeight="1">
      <c r="B96" s="31"/>
      <c r="C96" s="216" t="s">
        <v>77</v>
      </c>
      <c r="D96" s="216" t="s">
        <v>164</v>
      </c>
      <c r="E96" s="217" t="s">
        <v>177</v>
      </c>
      <c r="F96" s="218" t="s">
        <v>178</v>
      </c>
      <c r="G96" s="219" t="s">
        <v>179</v>
      </c>
      <c r="H96" s="220">
        <v>2</v>
      </c>
      <c r="I96" s="221">
        <v>0</v>
      </c>
      <c r="J96" s="221">
        <v>434</v>
      </c>
      <c r="K96" s="221">
        <f>ROUND(P96*H96,2)</f>
        <v>868</v>
      </c>
      <c r="L96" s="218" t="s">
        <v>194</v>
      </c>
      <c r="M96" s="33"/>
      <c r="N96" s="70" t="s">
        <v>1</v>
      </c>
      <c r="O96" s="186" t="s">
        <v>39</v>
      </c>
      <c r="P96" s="187">
        <f>I96+J96</f>
        <v>434</v>
      </c>
      <c r="Q96" s="187">
        <f>ROUND(I96*H96,2)</f>
        <v>0</v>
      </c>
      <c r="R96" s="187">
        <f>ROUND(J96*H96,2)</f>
        <v>868</v>
      </c>
      <c r="S96" s="188">
        <v>1</v>
      </c>
      <c r="T96" s="188">
        <f>S96*H96</f>
        <v>2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868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868</v>
      </c>
      <c r="BL96" s="12" t="s">
        <v>167</v>
      </c>
      <c r="BM96" s="12" t="s">
        <v>235</v>
      </c>
    </row>
    <row r="97" s="1" customFormat="1">
      <c r="B97" s="31"/>
      <c r="C97" s="32"/>
      <c r="D97" s="191" t="s">
        <v>159</v>
      </c>
      <c r="E97" s="32"/>
      <c r="F97" s="192" t="s">
        <v>182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77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vw3glQKLszMNOJyHlFzg5YLGrg63w9BSNd9BQkJpo4dc6Te5g5nz0wqsJkFBpYpgq+puKGxpKg3AcMNdtswEUw==" hashValue="jdfahhA4o8uPi07MOX7JfY9oLWhw4Ia0BPtPoKjHDbZ01NZhWYZIhFvFcez993kVDgawRYQbhCD+aVkIr7mOoQ==" algorithmName="SHA-512" password="CC35"/>
  <autoFilter ref="C93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83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119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121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32240</v>
      </c>
      <c r="M32" s="33"/>
    </row>
    <row r="33" s="1" customFormat="1">
      <c r="B33" s="33"/>
      <c r="E33" s="138" t="s">
        <v>31</v>
      </c>
      <c r="K33" s="145">
        <f>I67</f>
        <v>32240</v>
      </c>
      <c r="M33" s="33"/>
    </row>
    <row r="34" s="1" customFormat="1">
      <c r="B34" s="33"/>
      <c r="E34" s="138" t="s">
        <v>32</v>
      </c>
      <c r="K34" s="145">
        <f>J67</f>
        <v>0</v>
      </c>
      <c r="M34" s="33"/>
    </row>
    <row r="35" s="1" customFormat="1" ht="14.4" customHeight="1">
      <c r="B35" s="33"/>
      <c r="D35" s="146" t="s">
        <v>123</v>
      </c>
      <c r="K35" s="144">
        <f>K70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32240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ROUND((SUM(BE70:BE71) + SUM(BE93:BE95)),  2)</f>
        <v>32240</v>
      </c>
      <c r="I39" s="150">
        <v>0.20999999999999999</v>
      </c>
      <c r="K39" s="145">
        <f>ROUND(((SUM(BE70:BE71) + SUM(BE93:BE95))*I39),  2)</f>
        <v>6770.3999999999996</v>
      </c>
      <c r="M39" s="33"/>
    </row>
    <row r="40" s="1" customFormat="1" ht="14.4" customHeight="1">
      <c r="B40" s="33"/>
      <c r="E40" s="138" t="s">
        <v>40</v>
      </c>
      <c r="F40" s="145">
        <f>ROUND((SUM(BF70:BF71) + SUM(BF93:BF95)),  2)</f>
        <v>0</v>
      </c>
      <c r="I40" s="150">
        <v>0.14999999999999999</v>
      </c>
      <c r="K40" s="145">
        <f>ROUND(((SUM(BF70:BF71) + SUM(BF93:BF95))*I40),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ROUND((SUM(BG70:BG71) + SUM(BG93:BG95)),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ROUND((SUM(BH70:BH71) + SUM(BH93:BH95)),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ROUND((SUM(BI70:BI71) + SUM(BI93:BI95)),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39010.400000000001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119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1 - Baterie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Q93</f>
        <v>32240</v>
      </c>
      <c r="J67" s="91">
        <f>R93</f>
        <v>0</v>
      </c>
      <c r="K67" s="91">
        <f>K93</f>
        <v>32240</v>
      </c>
      <c r="L67" s="32"/>
      <c r="M67" s="33"/>
      <c r="AU67" s="12" t="s">
        <v>130</v>
      </c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65" t="s">
        <v>131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38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32" t="s">
        <v>116</v>
      </c>
      <c r="D72" s="133"/>
      <c r="E72" s="133"/>
      <c r="F72" s="133"/>
      <c r="G72" s="133"/>
      <c r="H72" s="133"/>
      <c r="I72" s="133"/>
      <c r="J72" s="133"/>
      <c r="K72" s="134">
        <f>ROUND(K67+K70,2)</f>
        <v>32240</v>
      </c>
      <c r="L72" s="133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132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62" t="str">
        <f>E7</f>
        <v>Výměna akumulátorů zabezpečovacího zařízení u OŘ Brno - SSZT Jihlava 2019</v>
      </c>
      <c r="F81" s="24"/>
      <c r="G81" s="24"/>
      <c r="H81" s="24"/>
      <c r="I81" s="32"/>
      <c r="J81" s="32"/>
      <c r="K81" s="32"/>
      <c r="L81" s="32"/>
      <c r="M81" s="33"/>
    </row>
    <row r="82" ht="12" customHeight="1">
      <c r="B82" s="16"/>
      <c r="C82" s="24" t="s">
        <v>118</v>
      </c>
      <c r="D82" s="17"/>
      <c r="E82" s="17"/>
      <c r="F82" s="17"/>
      <c r="G82" s="17"/>
      <c r="H82" s="17"/>
      <c r="I82" s="17"/>
      <c r="J82" s="17"/>
      <c r="K82" s="17"/>
      <c r="L82" s="17"/>
      <c r="M82" s="15"/>
    </row>
    <row r="83" s="1" customFormat="1" ht="16.5" customHeight="1">
      <c r="B83" s="31"/>
      <c r="C83" s="32"/>
      <c r="D83" s="32"/>
      <c r="E83" s="162" t="s">
        <v>119</v>
      </c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120</v>
      </c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6.5" customHeight="1">
      <c r="B85" s="31"/>
      <c r="C85" s="32"/>
      <c r="D85" s="32"/>
      <c r="E85" s="57" t="str">
        <f>E11</f>
        <v>1 - Baterie</v>
      </c>
      <c r="F85" s="32"/>
      <c r="G85" s="32"/>
      <c r="H85" s="32"/>
      <c r="I85" s="32"/>
      <c r="J85" s="32"/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2" customHeight="1">
      <c r="B87" s="31"/>
      <c r="C87" s="24" t="s">
        <v>19</v>
      </c>
      <c r="D87" s="32"/>
      <c r="E87" s="32"/>
      <c r="F87" s="21" t="str">
        <f>F14</f>
        <v xml:space="preserve"> </v>
      </c>
      <c r="G87" s="32"/>
      <c r="H87" s="32"/>
      <c r="I87" s="24" t="s">
        <v>21</v>
      </c>
      <c r="J87" s="60" t="str">
        <f>IF(J14="","",J14)</f>
        <v>27. 2. 2019</v>
      </c>
      <c r="K87" s="32"/>
      <c r="L87" s="32"/>
      <c r="M87" s="33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1" customFormat="1" ht="13.65" customHeight="1">
      <c r="B89" s="31"/>
      <c r="C89" s="24" t="s">
        <v>23</v>
      </c>
      <c r="D89" s="32"/>
      <c r="E89" s="32"/>
      <c r="F89" s="21" t="str">
        <f>E17</f>
        <v xml:space="preserve"> </v>
      </c>
      <c r="G89" s="32"/>
      <c r="H89" s="32"/>
      <c r="I89" s="24" t="s">
        <v>27</v>
      </c>
      <c r="J89" s="25" t="str">
        <f>E23</f>
        <v xml:space="preserve"> </v>
      </c>
      <c r="K89" s="32"/>
      <c r="L89" s="32"/>
      <c r="M89" s="33"/>
    </row>
    <row r="90" s="1" customFormat="1" ht="13.65" customHeight="1">
      <c r="B90" s="31"/>
      <c r="C90" s="24" t="s">
        <v>26</v>
      </c>
      <c r="D90" s="32"/>
      <c r="E90" s="32"/>
      <c r="F90" s="21" t="str">
        <f>IF(E20="","",E20)</f>
        <v xml:space="preserve"> </v>
      </c>
      <c r="G90" s="32"/>
      <c r="H90" s="32"/>
      <c r="I90" s="24" t="s">
        <v>28</v>
      </c>
      <c r="J90" s="25" t="str">
        <f>E26</f>
        <v xml:space="preserve"> </v>
      </c>
      <c r="K90" s="32"/>
      <c r="L90" s="32"/>
      <c r="M90" s="33"/>
    </row>
    <row r="91" s="1" customFormat="1" ht="10.32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3"/>
    </row>
    <row r="92" s="8" customFormat="1" ht="29.28" customHeight="1">
      <c r="B92" s="168"/>
      <c r="C92" s="169" t="s">
        <v>133</v>
      </c>
      <c r="D92" s="170" t="s">
        <v>53</v>
      </c>
      <c r="E92" s="170" t="s">
        <v>49</v>
      </c>
      <c r="F92" s="170" t="s">
        <v>50</v>
      </c>
      <c r="G92" s="170" t="s">
        <v>134</v>
      </c>
      <c r="H92" s="170" t="s">
        <v>135</v>
      </c>
      <c r="I92" s="170" t="s">
        <v>136</v>
      </c>
      <c r="J92" s="170" t="s">
        <v>137</v>
      </c>
      <c r="K92" s="170" t="s">
        <v>128</v>
      </c>
      <c r="L92" s="171" t="s">
        <v>138</v>
      </c>
      <c r="M92" s="172"/>
      <c r="N92" s="81" t="s">
        <v>1</v>
      </c>
      <c r="O92" s="82" t="s">
        <v>38</v>
      </c>
      <c r="P92" s="82" t="s">
        <v>139</v>
      </c>
      <c r="Q92" s="82" t="s">
        <v>140</v>
      </c>
      <c r="R92" s="82" t="s">
        <v>141</v>
      </c>
      <c r="S92" s="82" t="s">
        <v>142</v>
      </c>
      <c r="T92" s="82" t="s">
        <v>143</v>
      </c>
      <c r="U92" s="82" t="s">
        <v>144</v>
      </c>
      <c r="V92" s="82" t="s">
        <v>145</v>
      </c>
      <c r="W92" s="82" t="s">
        <v>146</v>
      </c>
      <c r="X92" s="82" t="s">
        <v>147</v>
      </c>
      <c r="Y92" s="83" t="s">
        <v>148</v>
      </c>
    </row>
    <row r="93" s="1" customFormat="1" ht="22.8" customHeight="1">
      <c r="B93" s="31"/>
      <c r="C93" s="88" t="s">
        <v>149</v>
      </c>
      <c r="D93" s="32"/>
      <c r="E93" s="32"/>
      <c r="F93" s="32"/>
      <c r="G93" s="32"/>
      <c r="H93" s="32"/>
      <c r="I93" s="32"/>
      <c r="J93" s="32"/>
      <c r="K93" s="173">
        <f>BK93</f>
        <v>32240</v>
      </c>
      <c r="L93" s="32"/>
      <c r="M93" s="33"/>
      <c r="N93" s="84"/>
      <c r="O93" s="85"/>
      <c r="P93" s="85"/>
      <c r="Q93" s="174">
        <f>SUM(Q94:Q95)</f>
        <v>32240</v>
      </c>
      <c r="R93" s="174">
        <f>SUM(R94:R95)</f>
        <v>0</v>
      </c>
      <c r="S93" s="85"/>
      <c r="T93" s="175">
        <f>SUM(T94:T95)</f>
        <v>0</v>
      </c>
      <c r="U93" s="85"/>
      <c r="V93" s="175">
        <f>SUM(V94:V95)</f>
        <v>0</v>
      </c>
      <c r="W93" s="85"/>
      <c r="X93" s="175">
        <f>SUM(X94:X95)</f>
        <v>0</v>
      </c>
      <c r="Y93" s="86"/>
      <c r="AT93" s="12" t="s">
        <v>69</v>
      </c>
      <c r="AU93" s="12" t="s">
        <v>130</v>
      </c>
      <c r="BK93" s="176">
        <f>SUM(BK94:BK95)</f>
        <v>32240</v>
      </c>
    </row>
    <row r="94" s="1" customFormat="1" ht="22.5" customHeight="1">
      <c r="B94" s="31"/>
      <c r="C94" s="177" t="s">
        <v>77</v>
      </c>
      <c r="D94" s="177" t="s">
        <v>150</v>
      </c>
      <c r="E94" s="178" t="s">
        <v>151</v>
      </c>
      <c r="F94" s="179" t="s">
        <v>152</v>
      </c>
      <c r="G94" s="180" t="s">
        <v>153</v>
      </c>
      <c r="H94" s="181">
        <v>4</v>
      </c>
      <c r="I94" s="182">
        <v>8060</v>
      </c>
      <c r="J94" s="183"/>
      <c r="K94" s="182">
        <f>ROUND(P94*H94,2)</f>
        <v>32240</v>
      </c>
      <c r="L94" s="179" t="s">
        <v>154</v>
      </c>
      <c r="M94" s="184"/>
      <c r="N94" s="185" t="s">
        <v>1</v>
      </c>
      <c r="O94" s="186" t="s">
        <v>39</v>
      </c>
      <c r="P94" s="187">
        <f>I94+J94</f>
        <v>8060</v>
      </c>
      <c r="Q94" s="187">
        <f>ROUND(I94*H94,2)</f>
        <v>32240</v>
      </c>
      <c r="R94" s="187">
        <f>ROUND(J94*H94,2)</f>
        <v>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2" t="s">
        <v>155</v>
      </c>
      <c r="AT94" s="12" t="s">
        <v>150</v>
      </c>
      <c r="AU94" s="12" t="s">
        <v>70</v>
      </c>
      <c r="AY94" s="12" t="s">
        <v>156</v>
      </c>
      <c r="BE94" s="190">
        <f>IF(O94="základní",K94,0)</f>
        <v>32240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2" t="s">
        <v>77</v>
      </c>
      <c r="BK94" s="190">
        <f>ROUND(P94*H94,2)</f>
        <v>32240</v>
      </c>
      <c r="BL94" s="12" t="s">
        <v>157</v>
      </c>
      <c r="BM94" s="12" t="s">
        <v>158</v>
      </c>
    </row>
    <row r="95" s="1" customFormat="1">
      <c r="B95" s="31"/>
      <c r="C95" s="32"/>
      <c r="D95" s="191" t="s">
        <v>159</v>
      </c>
      <c r="E95" s="32"/>
      <c r="F95" s="192" t="s">
        <v>152</v>
      </c>
      <c r="G95" s="32"/>
      <c r="H95" s="32"/>
      <c r="I95" s="32"/>
      <c r="J95" s="32"/>
      <c r="K95" s="32"/>
      <c r="L95" s="32"/>
      <c r="M95" s="33"/>
      <c r="N95" s="193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5"/>
      <c r="AT95" s="12" t="s">
        <v>159</v>
      </c>
      <c r="AU95" s="12" t="s">
        <v>70</v>
      </c>
    </row>
    <row r="96" s="1" customFormat="1" ht="6.96" customHeight="1"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33"/>
    </row>
  </sheetData>
  <sheetProtection sheet="1" autoFilter="0" formatColumns="0" formatRows="0" objects="1" scenarios="1" spinCount="100000" saltValue="s4ns7vI4mP3fYISFqD4JMIoohPjkmN6EGGCOX+qQ+4dfRvSCKhEZZ4l2DIEFzqveel1tE0SUsktF9392CPLC+Q==" hashValue="GRt5thYvdj2xlcofvwtHg1jHpOwQFJzY7day5hSnOPYRtliHmpQ8ulzOrZ1z4juWrDTc8QLkFGGhQqj5eq2f+Q==" algorithmName="SHA-512" password="CC35"/>
  <autoFilter ref="C92:L95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85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119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160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3008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3008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3008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SUM(BE94:BE99)),  2)</f>
        <v>3008</v>
      </c>
      <c r="I39" s="150">
        <v>0.20999999999999999</v>
      </c>
      <c r="K39" s="145">
        <f>ROUND(((SUM(BE71:BE72) + SUM(BE94:BE99))*I39),  2)</f>
        <v>631.67999999999995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SUM(BF94:BF99)),  2)</f>
        <v>0</v>
      </c>
      <c r="I40" s="150">
        <v>0.14999999999999999</v>
      </c>
      <c r="K40" s="145">
        <f>ROUND(((SUM(BF71:BF72) + SUM(BF94:BF99))*I40),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SUM(BG94:BG99)),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SUM(BH94:BH99)),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SUM(BI94:BI99)),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3639.6799999999998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119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2 - Montáž a demontáž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3008</v>
      </c>
      <c r="K67" s="91">
        <f>K94</f>
        <v>3008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161</v>
      </c>
      <c r="E68" s="199"/>
      <c r="F68" s="199"/>
      <c r="G68" s="199"/>
      <c r="H68" s="199"/>
      <c r="I68" s="200">
        <f>Q95</f>
        <v>0</v>
      </c>
      <c r="J68" s="200">
        <f>R95</f>
        <v>3008</v>
      </c>
      <c r="K68" s="200">
        <f>K95</f>
        <v>3008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3008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119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2 - Montáž a demontáž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3008</v>
      </c>
      <c r="L94" s="32"/>
      <c r="M94" s="33"/>
      <c r="N94" s="84"/>
      <c r="O94" s="85"/>
      <c r="P94" s="85"/>
      <c r="Q94" s="174">
        <f>Q95</f>
        <v>0</v>
      </c>
      <c r="R94" s="174">
        <f>R95</f>
        <v>3008</v>
      </c>
      <c r="S94" s="85"/>
      <c r="T94" s="175">
        <f>T95</f>
        <v>0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3008</v>
      </c>
    </row>
    <row r="95" s="10" customFormat="1" ht="25.92" customHeight="1">
      <c r="B95" s="202"/>
      <c r="C95" s="203"/>
      <c r="D95" s="204" t="s">
        <v>69</v>
      </c>
      <c r="E95" s="205" t="s">
        <v>162</v>
      </c>
      <c r="F95" s="205" t="s">
        <v>163</v>
      </c>
      <c r="G95" s="203"/>
      <c r="H95" s="203"/>
      <c r="I95" s="203"/>
      <c r="J95" s="203"/>
      <c r="K95" s="206">
        <f>BK95</f>
        <v>3008</v>
      </c>
      <c r="L95" s="203"/>
      <c r="M95" s="207"/>
      <c r="N95" s="208"/>
      <c r="O95" s="209"/>
      <c r="P95" s="209"/>
      <c r="Q95" s="210">
        <f>SUM(Q96:Q99)</f>
        <v>0</v>
      </c>
      <c r="R95" s="210">
        <f>SUM(R96:R99)</f>
        <v>3008</v>
      </c>
      <c r="S95" s="209"/>
      <c r="T95" s="211">
        <f>SUM(T96:T99)</f>
        <v>0</v>
      </c>
      <c r="U95" s="209"/>
      <c r="V95" s="211">
        <f>SUM(V96:V99)</f>
        <v>0</v>
      </c>
      <c r="W95" s="209"/>
      <c r="X95" s="211">
        <f>SUM(X96:X99)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SUM(BK96:BK99)</f>
        <v>3008</v>
      </c>
    </row>
    <row r="96" s="1" customFormat="1" ht="22.5" customHeight="1">
      <c r="B96" s="31"/>
      <c r="C96" s="216" t="s">
        <v>79</v>
      </c>
      <c r="D96" s="216" t="s">
        <v>164</v>
      </c>
      <c r="E96" s="217" t="s">
        <v>165</v>
      </c>
      <c r="F96" s="218" t="s">
        <v>166</v>
      </c>
      <c r="G96" s="219" t="s">
        <v>153</v>
      </c>
      <c r="H96" s="220">
        <v>4</v>
      </c>
      <c r="I96" s="221">
        <v>0</v>
      </c>
      <c r="J96" s="221">
        <v>401</v>
      </c>
      <c r="K96" s="221">
        <f>ROUND(P96*H96,2)</f>
        <v>1604</v>
      </c>
      <c r="L96" s="218" t="s">
        <v>154</v>
      </c>
      <c r="M96" s="33"/>
      <c r="N96" s="70" t="s">
        <v>1</v>
      </c>
      <c r="O96" s="186" t="s">
        <v>39</v>
      </c>
      <c r="P96" s="187">
        <f>I96+J96</f>
        <v>401</v>
      </c>
      <c r="Q96" s="187">
        <f>ROUND(I96*H96,2)</f>
        <v>0</v>
      </c>
      <c r="R96" s="187">
        <f>ROUND(J96*H96,2)</f>
        <v>1604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1604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1604</v>
      </c>
      <c r="BL96" s="12" t="s">
        <v>167</v>
      </c>
      <c r="BM96" s="12" t="s">
        <v>168</v>
      </c>
    </row>
    <row r="97" s="1" customFormat="1">
      <c r="B97" s="31"/>
      <c r="C97" s="32"/>
      <c r="D97" s="191" t="s">
        <v>159</v>
      </c>
      <c r="E97" s="32"/>
      <c r="F97" s="192" t="s">
        <v>169</v>
      </c>
      <c r="G97" s="32"/>
      <c r="H97" s="32"/>
      <c r="I97" s="32"/>
      <c r="J97" s="32"/>
      <c r="K97" s="32"/>
      <c r="L97" s="32"/>
      <c r="M97" s="33"/>
      <c r="N97" s="22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159</v>
      </c>
      <c r="AU97" s="12" t="s">
        <v>77</v>
      </c>
    </row>
    <row r="98" s="1" customFormat="1" ht="22.5" customHeight="1">
      <c r="B98" s="31"/>
      <c r="C98" s="216" t="s">
        <v>77</v>
      </c>
      <c r="D98" s="216" t="s">
        <v>164</v>
      </c>
      <c r="E98" s="217" t="s">
        <v>170</v>
      </c>
      <c r="F98" s="218" t="s">
        <v>171</v>
      </c>
      <c r="G98" s="219" t="s">
        <v>153</v>
      </c>
      <c r="H98" s="220">
        <v>4</v>
      </c>
      <c r="I98" s="221">
        <v>0</v>
      </c>
      <c r="J98" s="221">
        <v>351</v>
      </c>
      <c r="K98" s="221">
        <f>ROUND(P98*H98,2)</f>
        <v>1404</v>
      </c>
      <c r="L98" s="218" t="s">
        <v>154</v>
      </c>
      <c r="M98" s="33"/>
      <c r="N98" s="70" t="s">
        <v>1</v>
      </c>
      <c r="O98" s="186" t="s">
        <v>39</v>
      </c>
      <c r="P98" s="187">
        <f>I98+J98</f>
        <v>351</v>
      </c>
      <c r="Q98" s="187">
        <f>ROUND(I98*H98,2)</f>
        <v>0</v>
      </c>
      <c r="R98" s="187">
        <f>ROUND(J98*H98,2)</f>
        <v>1404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2" t="s">
        <v>167</v>
      </c>
      <c r="AT98" s="12" t="s">
        <v>164</v>
      </c>
      <c r="AU98" s="12" t="s">
        <v>77</v>
      </c>
      <c r="AY98" s="12" t="s">
        <v>156</v>
      </c>
      <c r="BE98" s="190">
        <f>IF(O98="základní",K98,0)</f>
        <v>1404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2" t="s">
        <v>77</v>
      </c>
      <c r="BK98" s="190">
        <f>ROUND(P98*H98,2)</f>
        <v>1404</v>
      </c>
      <c r="BL98" s="12" t="s">
        <v>167</v>
      </c>
      <c r="BM98" s="12" t="s">
        <v>172</v>
      </c>
    </row>
    <row r="99" s="1" customFormat="1">
      <c r="B99" s="31"/>
      <c r="C99" s="32"/>
      <c r="D99" s="191" t="s">
        <v>159</v>
      </c>
      <c r="E99" s="32"/>
      <c r="F99" s="192" t="s">
        <v>171</v>
      </c>
      <c r="G99" s="32"/>
      <c r="H99" s="32"/>
      <c r="I99" s="32"/>
      <c r="J99" s="32"/>
      <c r="K99" s="32"/>
      <c r="L99" s="32"/>
      <c r="M99" s="33"/>
      <c r="N99" s="193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5"/>
      <c r="AT99" s="12" t="s">
        <v>159</v>
      </c>
      <c r="AU99" s="12" t="s">
        <v>77</v>
      </c>
    </row>
    <row r="100" s="1" customFormat="1" ht="6.96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33"/>
    </row>
  </sheetData>
  <sheetProtection sheet="1" autoFilter="0" formatColumns="0" formatRows="0" objects="1" scenarios="1" spinCount="100000" saltValue="5FSZlix6zOcbHmdBKvCJpU90cTBcDSPse1DJHManG0bU249TXl2acjRaOxFLcCMwqNm5StrAuqHCq1x0ijs/YQ==" hashValue="wPQYlCBBhQQrlzOTfurRQ7K/CwxCqGb0ihsobAz/q6RD8pFNynH99ni+307M07gZR5zhDfsGORAHQOU03FrCAw==" algorithmName="SHA-512" password="CC35"/>
  <autoFilter ref="C93:L99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88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119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173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868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SUM(BE94:BE97)),  2)</f>
        <v>868</v>
      </c>
      <c r="I39" s="150">
        <v>0.20999999999999999</v>
      </c>
      <c r="K39" s="145">
        <f>ROUND(((SUM(BE71:BE72) + SUM(BE94:BE97))*I39),  2)</f>
        <v>182.28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SUM(BF94:BF97)),  2)</f>
        <v>0</v>
      </c>
      <c r="I40" s="150">
        <v>0.14999999999999999</v>
      </c>
      <c r="K40" s="145">
        <f>ROUND(((SUM(BF71:BF72) + SUM(BF94:BF97))*I40),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1050.28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119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3 - VRN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868</v>
      </c>
      <c r="K67" s="91">
        <f>K94</f>
        <v>868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174</v>
      </c>
      <c r="E68" s="199"/>
      <c r="F68" s="199"/>
      <c r="G68" s="199"/>
      <c r="H68" s="199"/>
      <c r="I68" s="200">
        <f>Q95</f>
        <v>0</v>
      </c>
      <c r="J68" s="200">
        <f>R95</f>
        <v>868</v>
      </c>
      <c r="K68" s="200">
        <f>K95</f>
        <v>868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868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119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3 - VRN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868</v>
      </c>
      <c r="L94" s="32"/>
      <c r="M94" s="33"/>
      <c r="N94" s="84"/>
      <c r="O94" s="85"/>
      <c r="P94" s="85"/>
      <c r="Q94" s="174">
        <f>Q95</f>
        <v>0</v>
      </c>
      <c r="R94" s="174">
        <f>R95</f>
        <v>868</v>
      </c>
      <c r="S94" s="85"/>
      <c r="T94" s="175">
        <f>T95</f>
        <v>2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868</v>
      </c>
    </row>
    <row r="95" s="10" customFormat="1" ht="25.92" customHeight="1">
      <c r="B95" s="202"/>
      <c r="C95" s="203"/>
      <c r="D95" s="204" t="s">
        <v>69</v>
      </c>
      <c r="E95" s="205" t="s">
        <v>175</v>
      </c>
      <c r="F95" s="205" t="s">
        <v>176</v>
      </c>
      <c r="G95" s="203"/>
      <c r="H95" s="203"/>
      <c r="I95" s="203"/>
      <c r="J95" s="203"/>
      <c r="K95" s="206">
        <f>BK95</f>
        <v>868</v>
      </c>
      <c r="L95" s="203"/>
      <c r="M95" s="207"/>
      <c r="N95" s="208"/>
      <c r="O95" s="209"/>
      <c r="P95" s="209"/>
      <c r="Q95" s="210">
        <f>SUM(Q96:Q97)</f>
        <v>0</v>
      </c>
      <c r="R95" s="210">
        <f>SUM(R96:R97)</f>
        <v>868</v>
      </c>
      <c r="S95" s="209"/>
      <c r="T95" s="211">
        <f>SUM(T96:T97)</f>
        <v>2</v>
      </c>
      <c r="U95" s="209"/>
      <c r="V95" s="211">
        <f>SUM(V96:V97)</f>
        <v>0</v>
      </c>
      <c r="W95" s="209"/>
      <c r="X95" s="211">
        <f>SUM(X96:X97)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SUM(BK96:BK97)</f>
        <v>868</v>
      </c>
    </row>
    <row r="96" s="1" customFormat="1" ht="16.5" customHeight="1">
      <c r="B96" s="31"/>
      <c r="C96" s="216" t="s">
        <v>77</v>
      </c>
      <c r="D96" s="216" t="s">
        <v>164</v>
      </c>
      <c r="E96" s="217" t="s">
        <v>177</v>
      </c>
      <c r="F96" s="218" t="s">
        <v>178</v>
      </c>
      <c r="G96" s="219" t="s">
        <v>179</v>
      </c>
      <c r="H96" s="220">
        <v>2</v>
      </c>
      <c r="I96" s="221">
        <v>0</v>
      </c>
      <c r="J96" s="221">
        <v>434</v>
      </c>
      <c r="K96" s="221">
        <f>ROUND(P96*H96,2)</f>
        <v>868</v>
      </c>
      <c r="L96" s="218" t="s">
        <v>180</v>
      </c>
      <c r="M96" s="33"/>
      <c r="N96" s="70" t="s">
        <v>1</v>
      </c>
      <c r="O96" s="186" t="s">
        <v>39</v>
      </c>
      <c r="P96" s="187">
        <f>I96+J96</f>
        <v>434</v>
      </c>
      <c r="Q96" s="187">
        <f>ROUND(I96*H96,2)</f>
        <v>0</v>
      </c>
      <c r="R96" s="187">
        <f>ROUND(J96*H96,2)</f>
        <v>868</v>
      </c>
      <c r="S96" s="188">
        <v>1</v>
      </c>
      <c r="T96" s="188">
        <f>S96*H96</f>
        <v>2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868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868</v>
      </c>
      <c r="BL96" s="12" t="s">
        <v>167</v>
      </c>
      <c r="BM96" s="12" t="s">
        <v>181</v>
      </c>
    </row>
    <row r="97" s="1" customFormat="1">
      <c r="B97" s="31"/>
      <c r="C97" s="32"/>
      <c r="D97" s="191" t="s">
        <v>159</v>
      </c>
      <c r="E97" s="32"/>
      <c r="F97" s="192" t="s">
        <v>182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77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IQkRZemLVVIDPudZa9uPkoPEziaHDs92xNneaDlyTmU/jxCJslNaZYPdHoHzfJ9sgSqKKaDS23jsFHNNCAYU6Q==" hashValue="IVY69IVkaSaamefs/qi+S0TgIGUbjQEa87W+Crm4TfTdQSSVXVX28kiAi+U+xhTP54VBgfO6vaoOrOpCRe8sOA==" algorithmName="SHA-512" password="CC35"/>
  <autoFilter ref="C93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92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183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121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46000</v>
      </c>
      <c r="M32" s="33"/>
    </row>
    <row r="33" s="1" customFormat="1">
      <c r="B33" s="33"/>
      <c r="E33" s="138" t="s">
        <v>31</v>
      </c>
      <c r="K33" s="145">
        <f>I67</f>
        <v>46000</v>
      </c>
      <c r="M33" s="33"/>
    </row>
    <row r="34" s="1" customFormat="1">
      <c r="B34" s="33"/>
      <c r="E34" s="138" t="s">
        <v>32</v>
      </c>
      <c r="K34" s="145">
        <f>J67</f>
        <v>0</v>
      </c>
      <c r="M34" s="33"/>
    </row>
    <row r="35" s="1" customFormat="1" ht="14.4" customHeight="1">
      <c r="B35" s="33"/>
      <c r="D35" s="146" t="s">
        <v>123</v>
      </c>
      <c r="K35" s="144">
        <f>K70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46000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ROUND((SUM(BE70:BE71) + SUM(BE93:BE95)),  2)</f>
        <v>46000</v>
      </c>
      <c r="I39" s="150">
        <v>0.20999999999999999</v>
      </c>
      <c r="K39" s="145">
        <f>ROUND(((SUM(BE70:BE71) + SUM(BE93:BE95))*I39),  2)</f>
        <v>9660</v>
      </c>
      <c r="M39" s="33"/>
    </row>
    <row r="40" s="1" customFormat="1" ht="14.4" customHeight="1">
      <c r="B40" s="33"/>
      <c r="E40" s="138" t="s">
        <v>40</v>
      </c>
      <c r="F40" s="145">
        <f>ROUND((SUM(BF70:BF71) + SUM(BF93:BF95)),  2)</f>
        <v>0</v>
      </c>
      <c r="I40" s="150">
        <v>0.14999999999999999</v>
      </c>
      <c r="K40" s="145">
        <f>ROUND(((SUM(BF70:BF71) + SUM(BF93:BF95))*I40),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ROUND((SUM(BG70:BG71) + SUM(BG93:BG95)),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ROUND((SUM(BH70:BH71) + SUM(BH93:BH95)),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ROUND((SUM(BI70:BI71) + SUM(BI93:BI95)),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55660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183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1 - Baterie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Q93</f>
        <v>46000</v>
      </c>
      <c r="J67" s="91">
        <f>R93</f>
        <v>0</v>
      </c>
      <c r="K67" s="91">
        <f>K93</f>
        <v>46000</v>
      </c>
      <c r="L67" s="32"/>
      <c r="M67" s="33"/>
      <c r="AU67" s="12" t="s">
        <v>130</v>
      </c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65" t="s">
        <v>131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38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32" t="s">
        <v>116</v>
      </c>
      <c r="D72" s="133"/>
      <c r="E72" s="133"/>
      <c r="F72" s="133"/>
      <c r="G72" s="133"/>
      <c r="H72" s="133"/>
      <c r="I72" s="133"/>
      <c r="J72" s="133"/>
      <c r="K72" s="134">
        <f>ROUND(K67+K70,2)</f>
        <v>46000</v>
      </c>
      <c r="L72" s="133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132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62" t="str">
        <f>E7</f>
        <v>Výměna akumulátorů zabezpečovacího zařízení u OŘ Brno - SSZT Jihlava 2019</v>
      </c>
      <c r="F81" s="24"/>
      <c r="G81" s="24"/>
      <c r="H81" s="24"/>
      <c r="I81" s="32"/>
      <c r="J81" s="32"/>
      <c r="K81" s="32"/>
      <c r="L81" s="32"/>
      <c r="M81" s="33"/>
    </row>
    <row r="82" ht="12" customHeight="1">
      <c r="B82" s="16"/>
      <c r="C82" s="24" t="s">
        <v>118</v>
      </c>
      <c r="D82" s="17"/>
      <c r="E82" s="17"/>
      <c r="F82" s="17"/>
      <c r="G82" s="17"/>
      <c r="H82" s="17"/>
      <c r="I82" s="17"/>
      <c r="J82" s="17"/>
      <c r="K82" s="17"/>
      <c r="L82" s="17"/>
      <c r="M82" s="15"/>
    </row>
    <row r="83" s="1" customFormat="1" ht="16.5" customHeight="1">
      <c r="B83" s="31"/>
      <c r="C83" s="32"/>
      <c r="D83" s="32"/>
      <c r="E83" s="162" t="s">
        <v>183</v>
      </c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120</v>
      </c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6.5" customHeight="1">
      <c r="B85" s="31"/>
      <c r="C85" s="32"/>
      <c r="D85" s="32"/>
      <c r="E85" s="57" t="str">
        <f>E11</f>
        <v>1 - Baterie</v>
      </c>
      <c r="F85" s="32"/>
      <c r="G85" s="32"/>
      <c r="H85" s="32"/>
      <c r="I85" s="32"/>
      <c r="J85" s="32"/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2" customHeight="1">
      <c r="B87" s="31"/>
      <c r="C87" s="24" t="s">
        <v>19</v>
      </c>
      <c r="D87" s="32"/>
      <c r="E87" s="32"/>
      <c r="F87" s="21" t="str">
        <f>F14</f>
        <v xml:space="preserve"> </v>
      </c>
      <c r="G87" s="32"/>
      <c r="H87" s="32"/>
      <c r="I87" s="24" t="s">
        <v>21</v>
      </c>
      <c r="J87" s="60" t="str">
        <f>IF(J14="","",J14)</f>
        <v>27. 2. 2019</v>
      </c>
      <c r="K87" s="32"/>
      <c r="L87" s="32"/>
      <c r="M87" s="33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1" customFormat="1" ht="13.65" customHeight="1">
      <c r="B89" s="31"/>
      <c r="C89" s="24" t="s">
        <v>23</v>
      </c>
      <c r="D89" s="32"/>
      <c r="E89" s="32"/>
      <c r="F89" s="21" t="str">
        <f>E17</f>
        <v xml:space="preserve"> </v>
      </c>
      <c r="G89" s="32"/>
      <c r="H89" s="32"/>
      <c r="I89" s="24" t="s">
        <v>27</v>
      </c>
      <c r="J89" s="25" t="str">
        <f>E23</f>
        <v xml:space="preserve"> </v>
      </c>
      <c r="K89" s="32"/>
      <c r="L89" s="32"/>
      <c r="M89" s="33"/>
    </row>
    <row r="90" s="1" customFormat="1" ht="13.65" customHeight="1">
      <c r="B90" s="31"/>
      <c r="C90" s="24" t="s">
        <v>26</v>
      </c>
      <c r="D90" s="32"/>
      <c r="E90" s="32"/>
      <c r="F90" s="21" t="str">
        <f>IF(E20="","",E20)</f>
        <v xml:space="preserve"> </v>
      </c>
      <c r="G90" s="32"/>
      <c r="H90" s="32"/>
      <c r="I90" s="24" t="s">
        <v>28</v>
      </c>
      <c r="J90" s="25" t="str">
        <f>E26</f>
        <v xml:space="preserve"> </v>
      </c>
      <c r="K90" s="32"/>
      <c r="L90" s="32"/>
      <c r="M90" s="33"/>
    </row>
    <row r="91" s="1" customFormat="1" ht="10.32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3"/>
    </row>
    <row r="92" s="8" customFormat="1" ht="29.28" customHeight="1">
      <c r="B92" s="168"/>
      <c r="C92" s="169" t="s">
        <v>133</v>
      </c>
      <c r="D92" s="170" t="s">
        <v>53</v>
      </c>
      <c r="E92" s="170" t="s">
        <v>49</v>
      </c>
      <c r="F92" s="170" t="s">
        <v>50</v>
      </c>
      <c r="G92" s="170" t="s">
        <v>134</v>
      </c>
      <c r="H92" s="170" t="s">
        <v>135</v>
      </c>
      <c r="I92" s="170" t="s">
        <v>136</v>
      </c>
      <c r="J92" s="170" t="s">
        <v>137</v>
      </c>
      <c r="K92" s="170" t="s">
        <v>128</v>
      </c>
      <c r="L92" s="171" t="s">
        <v>138</v>
      </c>
      <c r="M92" s="172"/>
      <c r="N92" s="81" t="s">
        <v>1</v>
      </c>
      <c r="O92" s="82" t="s">
        <v>38</v>
      </c>
      <c r="P92" s="82" t="s">
        <v>139</v>
      </c>
      <c r="Q92" s="82" t="s">
        <v>140</v>
      </c>
      <c r="R92" s="82" t="s">
        <v>141</v>
      </c>
      <c r="S92" s="82" t="s">
        <v>142</v>
      </c>
      <c r="T92" s="82" t="s">
        <v>143</v>
      </c>
      <c r="U92" s="82" t="s">
        <v>144</v>
      </c>
      <c r="V92" s="82" t="s">
        <v>145</v>
      </c>
      <c r="W92" s="82" t="s">
        <v>146</v>
      </c>
      <c r="X92" s="82" t="s">
        <v>147</v>
      </c>
      <c r="Y92" s="83" t="s">
        <v>148</v>
      </c>
    </row>
    <row r="93" s="1" customFormat="1" ht="22.8" customHeight="1">
      <c r="B93" s="31"/>
      <c r="C93" s="88" t="s">
        <v>149</v>
      </c>
      <c r="D93" s="32"/>
      <c r="E93" s="32"/>
      <c r="F93" s="32"/>
      <c r="G93" s="32"/>
      <c r="H93" s="32"/>
      <c r="I93" s="32"/>
      <c r="J93" s="32"/>
      <c r="K93" s="173">
        <f>BK93</f>
        <v>46000</v>
      </c>
      <c r="L93" s="32"/>
      <c r="M93" s="33"/>
      <c r="N93" s="84"/>
      <c r="O93" s="85"/>
      <c r="P93" s="85"/>
      <c r="Q93" s="174">
        <f>SUM(Q94:Q95)</f>
        <v>46000</v>
      </c>
      <c r="R93" s="174">
        <f>SUM(R94:R95)</f>
        <v>0</v>
      </c>
      <c r="S93" s="85"/>
      <c r="T93" s="175">
        <f>SUM(T94:T95)</f>
        <v>0</v>
      </c>
      <c r="U93" s="85"/>
      <c r="V93" s="175">
        <f>SUM(V94:V95)</f>
        <v>0</v>
      </c>
      <c r="W93" s="85"/>
      <c r="X93" s="175">
        <f>SUM(X94:X95)</f>
        <v>0</v>
      </c>
      <c r="Y93" s="86"/>
      <c r="AT93" s="12" t="s">
        <v>69</v>
      </c>
      <c r="AU93" s="12" t="s">
        <v>130</v>
      </c>
      <c r="BK93" s="176">
        <f>SUM(BK94:BK95)</f>
        <v>46000</v>
      </c>
    </row>
    <row r="94" s="1" customFormat="1" ht="22.5" customHeight="1">
      <c r="B94" s="31"/>
      <c r="C94" s="177" t="s">
        <v>77</v>
      </c>
      <c r="D94" s="177" t="s">
        <v>150</v>
      </c>
      <c r="E94" s="178" t="s">
        <v>184</v>
      </c>
      <c r="F94" s="179" t="s">
        <v>185</v>
      </c>
      <c r="G94" s="180" t="s">
        <v>153</v>
      </c>
      <c r="H94" s="181">
        <v>4</v>
      </c>
      <c r="I94" s="182">
        <v>11500</v>
      </c>
      <c r="J94" s="183"/>
      <c r="K94" s="182">
        <f>ROUND(P94*H94,2)</f>
        <v>46000</v>
      </c>
      <c r="L94" s="179" t="s">
        <v>154</v>
      </c>
      <c r="M94" s="184"/>
      <c r="N94" s="185" t="s">
        <v>1</v>
      </c>
      <c r="O94" s="186" t="s">
        <v>39</v>
      </c>
      <c r="P94" s="187">
        <f>I94+J94</f>
        <v>11500</v>
      </c>
      <c r="Q94" s="187">
        <f>ROUND(I94*H94,2)</f>
        <v>46000</v>
      </c>
      <c r="R94" s="187">
        <f>ROUND(J94*H94,2)</f>
        <v>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2" t="s">
        <v>155</v>
      </c>
      <c r="AT94" s="12" t="s">
        <v>150</v>
      </c>
      <c r="AU94" s="12" t="s">
        <v>70</v>
      </c>
      <c r="AY94" s="12" t="s">
        <v>156</v>
      </c>
      <c r="BE94" s="190">
        <f>IF(O94="základní",K94,0)</f>
        <v>46000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2" t="s">
        <v>77</v>
      </c>
      <c r="BK94" s="190">
        <f>ROUND(P94*H94,2)</f>
        <v>46000</v>
      </c>
      <c r="BL94" s="12" t="s">
        <v>157</v>
      </c>
      <c r="BM94" s="12" t="s">
        <v>186</v>
      </c>
    </row>
    <row r="95" s="1" customFormat="1">
      <c r="B95" s="31"/>
      <c r="C95" s="32"/>
      <c r="D95" s="191" t="s">
        <v>159</v>
      </c>
      <c r="E95" s="32"/>
      <c r="F95" s="192" t="s">
        <v>185</v>
      </c>
      <c r="G95" s="32"/>
      <c r="H95" s="32"/>
      <c r="I95" s="32"/>
      <c r="J95" s="32"/>
      <c r="K95" s="32"/>
      <c r="L95" s="32"/>
      <c r="M95" s="33"/>
      <c r="N95" s="193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5"/>
      <c r="AT95" s="12" t="s">
        <v>159</v>
      </c>
      <c r="AU95" s="12" t="s">
        <v>70</v>
      </c>
    </row>
    <row r="96" s="1" customFormat="1" ht="6.96" customHeight="1"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33"/>
    </row>
  </sheetData>
  <sheetProtection sheet="1" autoFilter="0" formatColumns="0" formatRows="0" objects="1" scenarios="1" spinCount="100000" saltValue="AfIwUqPw1gy01IwPOJ+pVPwWUWAvotaZbm7bkDwXv/GdMnYlLso81NONp8HC3/0XTdnB9Wi9fpRVo8On0cbqqQ==" hashValue="7wDPODOCX6E8fx2ZxNrUZG1pyBVcpsDcMGYRS9n0V7oCBywPKCpJFHY5LrslTDGIiT3Dl3vhHpi9PKN+4kfKsQ==" algorithmName="SHA-512" password="CC35"/>
  <autoFilter ref="C92:L95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93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183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160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3468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3468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3468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SUM(BE94:BE99)),  2)</f>
        <v>3468</v>
      </c>
      <c r="I39" s="150">
        <v>0.20999999999999999</v>
      </c>
      <c r="K39" s="145">
        <f>ROUND(((SUM(BE71:BE72) + SUM(BE94:BE99))*I39),  2)</f>
        <v>728.27999999999997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SUM(BF94:BF99)),  2)</f>
        <v>0</v>
      </c>
      <c r="I40" s="150">
        <v>0.14999999999999999</v>
      </c>
      <c r="K40" s="145">
        <f>ROUND(((SUM(BF71:BF72) + SUM(BF94:BF99))*I40),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SUM(BG94:BG99)),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SUM(BH94:BH99)),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SUM(BI94:BI99)),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4196.2799999999997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183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2 - Montáž a demontáž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3468</v>
      </c>
      <c r="K67" s="91">
        <f>K94</f>
        <v>3468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161</v>
      </c>
      <c r="E68" s="199"/>
      <c r="F68" s="199"/>
      <c r="G68" s="199"/>
      <c r="H68" s="199"/>
      <c r="I68" s="200">
        <f>Q95</f>
        <v>0</v>
      </c>
      <c r="J68" s="200">
        <f>R95</f>
        <v>3468</v>
      </c>
      <c r="K68" s="200">
        <f>K95</f>
        <v>3468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3468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183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2 - Montáž a demontáž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3468</v>
      </c>
      <c r="L94" s="32"/>
      <c r="M94" s="33"/>
      <c r="N94" s="84"/>
      <c r="O94" s="85"/>
      <c r="P94" s="85"/>
      <c r="Q94" s="174">
        <f>Q95</f>
        <v>0</v>
      </c>
      <c r="R94" s="174">
        <f>R95</f>
        <v>3468</v>
      </c>
      <c r="S94" s="85"/>
      <c r="T94" s="175">
        <f>T95</f>
        <v>0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3468</v>
      </c>
    </row>
    <row r="95" s="10" customFormat="1" ht="25.92" customHeight="1">
      <c r="B95" s="202"/>
      <c r="C95" s="203"/>
      <c r="D95" s="204" t="s">
        <v>69</v>
      </c>
      <c r="E95" s="205" t="s">
        <v>162</v>
      </c>
      <c r="F95" s="205" t="s">
        <v>163</v>
      </c>
      <c r="G95" s="203"/>
      <c r="H95" s="203"/>
      <c r="I95" s="203"/>
      <c r="J95" s="203"/>
      <c r="K95" s="206">
        <f>BK95</f>
        <v>3468</v>
      </c>
      <c r="L95" s="203"/>
      <c r="M95" s="207"/>
      <c r="N95" s="208"/>
      <c r="O95" s="209"/>
      <c r="P95" s="209"/>
      <c r="Q95" s="210">
        <f>SUM(Q96:Q99)</f>
        <v>0</v>
      </c>
      <c r="R95" s="210">
        <f>SUM(R96:R99)</f>
        <v>3468</v>
      </c>
      <c r="S95" s="209"/>
      <c r="T95" s="211">
        <f>SUM(T96:T99)</f>
        <v>0</v>
      </c>
      <c r="U95" s="209"/>
      <c r="V95" s="211">
        <f>SUM(V96:V99)</f>
        <v>0</v>
      </c>
      <c r="W95" s="209"/>
      <c r="X95" s="211">
        <f>SUM(X96:X99)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SUM(BK96:BK99)</f>
        <v>3468</v>
      </c>
    </row>
    <row r="96" s="1" customFormat="1" ht="22.5" customHeight="1">
      <c r="B96" s="31"/>
      <c r="C96" s="216" t="s">
        <v>77</v>
      </c>
      <c r="D96" s="216" t="s">
        <v>164</v>
      </c>
      <c r="E96" s="217" t="s">
        <v>187</v>
      </c>
      <c r="F96" s="218" t="s">
        <v>188</v>
      </c>
      <c r="G96" s="219" t="s">
        <v>153</v>
      </c>
      <c r="H96" s="220">
        <v>4</v>
      </c>
      <c r="I96" s="221">
        <v>0</v>
      </c>
      <c r="J96" s="221">
        <v>602</v>
      </c>
      <c r="K96" s="221">
        <f>ROUND(P96*H96,2)</f>
        <v>2408</v>
      </c>
      <c r="L96" s="218" t="s">
        <v>154</v>
      </c>
      <c r="M96" s="33"/>
      <c r="N96" s="70" t="s">
        <v>1</v>
      </c>
      <c r="O96" s="186" t="s">
        <v>39</v>
      </c>
      <c r="P96" s="187">
        <f>I96+J96</f>
        <v>602</v>
      </c>
      <c r="Q96" s="187">
        <f>ROUND(I96*H96,2)</f>
        <v>0</v>
      </c>
      <c r="R96" s="187">
        <f>ROUND(J96*H96,2)</f>
        <v>2408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2408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2408</v>
      </c>
      <c r="BL96" s="12" t="s">
        <v>167</v>
      </c>
      <c r="BM96" s="12" t="s">
        <v>189</v>
      </c>
    </row>
    <row r="97" s="1" customFormat="1">
      <c r="B97" s="31"/>
      <c r="C97" s="32"/>
      <c r="D97" s="191" t="s">
        <v>159</v>
      </c>
      <c r="E97" s="32"/>
      <c r="F97" s="192" t="s">
        <v>190</v>
      </c>
      <c r="G97" s="32"/>
      <c r="H97" s="32"/>
      <c r="I97" s="32"/>
      <c r="J97" s="32"/>
      <c r="K97" s="32"/>
      <c r="L97" s="32"/>
      <c r="M97" s="33"/>
      <c r="N97" s="22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159</v>
      </c>
      <c r="AU97" s="12" t="s">
        <v>77</v>
      </c>
    </row>
    <row r="98" s="1" customFormat="1" ht="22.5" customHeight="1">
      <c r="B98" s="31"/>
      <c r="C98" s="216" t="s">
        <v>79</v>
      </c>
      <c r="D98" s="216" t="s">
        <v>164</v>
      </c>
      <c r="E98" s="217" t="s">
        <v>191</v>
      </c>
      <c r="F98" s="218" t="s">
        <v>192</v>
      </c>
      <c r="G98" s="219" t="s">
        <v>153</v>
      </c>
      <c r="H98" s="220">
        <v>2</v>
      </c>
      <c r="I98" s="221">
        <v>0</v>
      </c>
      <c r="J98" s="221">
        <v>530</v>
      </c>
      <c r="K98" s="221">
        <f>ROUND(P98*H98,2)</f>
        <v>1060</v>
      </c>
      <c r="L98" s="218" t="s">
        <v>154</v>
      </c>
      <c r="M98" s="33"/>
      <c r="N98" s="70" t="s">
        <v>1</v>
      </c>
      <c r="O98" s="186" t="s">
        <v>39</v>
      </c>
      <c r="P98" s="187">
        <f>I98+J98</f>
        <v>530</v>
      </c>
      <c r="Q98" s="187">
        <f>ROUND(I98*H98,2)</f>
        <v>0</v>
      </c>
      <c r="R98" s="187">
        <f>ROUND(J98*H98,2)</f>
        <v>1060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2" t="s">
        <v>167</v>
      </c>
      <c r="AT98" s="12" t="s">
        <v>164</v>
      </c>
      <c r="AU98" s="12" t="s">
        <v>77</v>
      </c>
      <c r="AY98" s="12" t="s">
        <v>156</v>
      </c>
      <c r="BE98" s="190">
        <f>IF(O98="základní",K98,0)</f>
        <v>1060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2" t="s">
        <v>77</v>
      </c>
      <c r="BK98" s="190">
        <f>ROUND(P98*H98,2)</f>
        <v>1060</v>
      </c>
      <c r="BL98" s="12" t="s">
        <v>167</v>
      </c>
      <c r="BM98" s="12" t="s">
        <v>193</v>
      </c>
    </row>
    <row r="99" s="1" customFormat="1">
      <c r="B99" s="31"/>
      <c r="C99" s="32"/>
      <c r="D99" s="191" t="s">
        <v>159</v>
      </c>
      <c r="E99" s="32"/>
      <c r="F99" s="192" t="s">
        <v>192</v>
      </c>
      <c r="G99" s="32"/>
      <c r="H99" s="32"/>
      <c r="I99" s="32"/>
      <c r="J99" s="32"/>
      <c r="K99" s="32"/>
      <c r="L99" s="32"/>
      <c r="M99" s="33"/>
      <c r="N99" s="193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5"/>
      <c r="AT99" s="12" t="s">
        <v>159</v>
      </c>
      <c r="AU99" s="12" t="s">
        <v>77</v>
      </c>
    </row>
    <row r="100" s="1" customFormat="1" ht="6.96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33"/>
    </row>
  </sheetData>
  <sheetProtection sheet="1" autoFilter="0" formatColumns="0" formatRows="0" objects="1" scenarios="1" spinCount="100000" saltValue="iaGQZhdzPwP2A0y7qw0ObaBGVTWJsyO0qWT+9+4S9O2b0goJxtc4peH9zvliAemnVMH/i8l0IFeBIl68cUp5ng==" hashValue="WJEag7jC7XcFOvq6uSszTwvKmbGBGmIP9H50WEn6Sraq7WJrlrxhOXjVUTkl4aPtnZm+5Fm7CFjSzS+8cuk9TQ==" algorithmName="SHA-512" password="CC35"/>
  <autoFilter ref="C93:L99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94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183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173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868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868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868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SUM(BE94:BE97)),  2)</f>
        <v>868</v>
      </c>
      <c r="I39" s="150">
        <v>0.20999999999999999</v>
      </c>
      <c r="K39" s="145">
        <f>ROUND(((SUM(BE71:BE72) + SUM(BE94:BE97))*I39),  2)</f>
        <v>182.28</v>
      </c>
      <c r="M39" s="33"/>
    </row>
    <row r="40" s="1" customFormat="1" ht="14.4" customHeight="1">
      <c r="B40" s="33"/>
      <c r="E40" s="138" t="s">
        <v>40</v>
      </c>
      <c r="F40" s="145">
        <f>ROUND((SUM(BF71:BF72) + SUM(BF94:BF97)),  2)</f>
        <v>0</v>
      </c>
      <c r="I40" s="150">
        <v>0.14999999999999999</v>
      </c>
      <c r="K40" s="145">
        <f>ROUND(((SUM(BF71:BF72) + SUM(BF94:BF97))*I40),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1050.28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183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3 - VRN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868</v>
      </c>
      <c r="K67" s="91">
        <f>K94</f>
        <v>868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174</v>
      </c>
      <c r="E68" s="199"/>
      <c r="F68" s="199"/>
      <c r="G68" s="199"/>
      <c r="H68" s="199"/>
      <c r="I68" s="200">
        <f>Q95</f>
        <v>0</v>
      </c>
      <c r="J68" s="200">
        <f>R95</f>
        <v>868</v>
      </c>
      <c r="K68" s="200">
        <f>K95</f>
        <v>868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868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183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3 - VRN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868</v>
      </c>
      <c r="L94" s="32"/>
      <c r="M94" s="33"/>
      <c r="N94" s="84"/>
      <c r="O94" s="85"/>
      <c r="P94" s="85"/>
      <c r="Q94" s="174">
        <f>Q95</f>
        <v>0</v>
      </c>
      <c r="R94" s="174">
        <f>R95</f>
        <v>868</v>
      </c>
      <c r="S94" s="85"/>
      <c r="T94" s="175">
        <f>T95</f>
        <v>2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868</v>
      </c>
    </row>
    <row r="95" s="10" customFormat="1" ht="25.92" customHeight="1">
      <c r="B95" s="202"/>
      <c r="C95" s="203"/>
      <c r="D95" s="204" t="s">
        <v>69</v>
      </c>
      <c r="E95" s="205" t="s">
        <v>175</v>
      </c>
      <c r="F95" s="205" t="s">
        <v>176</v>
      </c>
      <c r="G95" s="203"/>
      <c r="H95" s="203"/>
      <c r="I95" s="203"/>
      <c r="J95" s="203"/>
      <c r="K95" s="206">
        <f>BK95</f>
        <v>868</v>
      </c>
      <c r="L95" s="203"/>
      <c r="M95" s="207"/>
      <c r="N95" s="208"/>
      <c r="O95" s="209"/>
      <c r="P95" s="209"/>
      <c r="Q95" s="210">
        <f>SUM(Q96:Q97)</f>
        <v>0</v>
      </c>
      <c r="R95" s="210">
        <f>SUM(R96:R97)</f>
        <v>868</v>
      </c>
      <c r="S95" s="209"/>
      <c r="T95" s="211">
        <f>SUM(T96:T97)</f>
        <v>2</v>
      </c>
      <c r="U95" s="209"/>
      <c r="V95" s="211">
        <f>SUM(V96:V97)</f>
        <v>0</v>
      </c>
      <c r="W95" s="209"/>
      <c r="X95" s="211">
        <f>SUM(X96:X97)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SUM(BK96:BK97)</f>
        <v>868</v>
      </c>
    </row>
    <row r="96" s="1" customFormat="1" ht="16.5" customHeight="1">
      <c r="B96" s="31"/>
      <c r="C96" s="216" t="s">
        <v>77</v>
      </c>
      <c r="D96" s="216" t="s">
        <v>164</v>
      </c>
      <c r="E96" s="217" t="s">
        <v>177</v>
      </c>
      <c r="F96" s="218" t="s">
        <v>178</v>
      </c>
      <c r="G96" s="219" t="s">
        <v>179</v>
      </c>
      <c r="H96" s="220">
        <v>2</v>
      </c>
      <c r="I96" s="221">
        <v>0</v>
      </c>
      <c r="J96" s="221">
        <v>434</v>
      </c>
      <c r="K96" s="221">
        <f>ROUND(P96*H96,2)</f>
        <v>868</v>
      </c>
      <c r="L96" s="218" t="s">
        <v>194</v>
      </c>
      <c r="M96" s="33"/>
      <c r="N96" s="70" t="s">
        <v>1</v>
      </c>
      <c r="O96" s="186" t="s">
        <v>39</v>
      </c>
      <c r="P96" s="187">
        <f>I96+J96</f>
        <v>434</v>
      </c>
      <c r="Q96" s="187">
        <f>ROUND(I96*H96,2)</f>
        <v>0</v>
      </c>
      <c r="R96" s="187">
        <f>ROUND(J96*H96,2)</f>
        <v>868</v>
      </c>
      <c r="S96" s="188">
        <v>1</v>
      </c>
      <c r="T96" s="188">
        <f>S96*H96</f>
        <v>2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868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868</v>
      </c>
      <c r="BL96" s="12" t="s">
        <v>167</v>
      </c>
      <c r="BM96" s="12" t="s">
        <v>195</v>
      </c>
    </row>
    <row r="97" s="1" customFormat="1">
      <c r="B97" s="31"/>
      <c r="C97" s="32"/>
      <c r="D97" s="191" t="s">
        <v>159</v>
      </c>
      <c r="E97" s="32"/>
      <c r="F97" s="192" t="s">
        <v>182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77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bQj7mkeMjWVzAe47H04l0+egqDKQYPyC+78yI+ZNZ9tH30Jz/W+XSLmaMqRZX+jQDAh1+62aWvTNpeXVClNX9Q==" hashValue="T+bRm9DRxodP4aB4pUD/9o0oCmbgdwb+8V31taAfu3uC1M1GbahyDZ/dABkqC8p0OjYi0s7D7TYEQ492w1rMSA==" algorithmName="SHA-512" password="CC35"/>
  <autoFilter ref="C93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98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196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121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214600</v>
      </c>
      <c r="M32" s="33"/>
    </row>
    <row r="33" s="1" customFormat="1">
      <c r="B33" s="33"/>
      <c r="E33" s="138" t="s">
        <v>31</v>
      </c>
      <c r="K33" s="145">
        <f>I67</f>
        <v>214600</v>
      </c>
      <c r="M33" s="33"/>
    </row>
    <row r="34" s="1" customFormat="1">
      <c r="B34" s="33"/>
      <c r="E34" s="138" t="s">
        <v>32</v>
      </c>
      <c r="K34" s="145">
        <f>J67</f>
        <v>0</v>
      </c>
      <c r="M34" s="33"/>
    </row>
    <row r="35" s="1" customFormat="1" ht="14.4" customHeight="1">
      <c r="B35" s="33"/>
      <c r="D35" s="146" t="s">
        <v>123</v>
      </c>
      <c r="K35" s="144">
        <f>K70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214600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ROUND((SUM(BE70:BE71) + SUM(BE93:BE97)),  2)</f>
        <v>214600</v>
      </c>
      <c r="I39" s="150">
        <v>0.20999999999999999</v>
      </c>
      <c r="K39" s="145">
        <f>ROUND(((SUM(BE70:BE71) + SUM(BE93:BE97))*I39),  2)</f>
        <v>45066</v>
      </c>
      <c r="M39" s="33"/>
    </row>
    <row r="40" s="1" customFormat="1" ht="14.4" customHeight="1">
      <c r="B40" s="33"/>
      <c r="E40" s="138" t="s">
        <v>40</v>
      </c>
      <c r="F40" s="145">
        <f>ROUND((SUM(BF70:BF71) + SUM(BF93:BF97)),  2)</f>
        <v>0</v>
      </c>
      <c r="I40" s="150">
        <v>0.14999999999999999</v>
      </c>
      <c r="K40" s="145">
        <f>ROUND(((SUM(BF70:BF71) + SUM(BF93:BF97))*I40),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ROUND((SUM(BG70:BG71) + SUM(BG93:BG97)),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ROUND((SUM(BH70:BH71) + SUM(BH93:BH97)),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ROUND((SUM(BI70:BI71) + SUM(BI93:BI97)),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259666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196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1 - Baterie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Q93</f>
        <v>214600</v>
      </c>
      <c r="J67" s="91">
        <f>R93</f>
        <v>0</v>
      </c>
      <c r="K67" s="91">
        <f>K93</f>
        <v>214600</v>
      </c>
      <c r="L67" s="32"/>
      <c r="M67" s="33"/>
      <c r="AU67" s="12" t="s">
        <v>130</v>
      </c>
    </row>
    <row r="68" s="1" customFormat="1" ht="21.84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6.96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65" t="s">
        <v>131</v>
      </c>
      <c r="D70" s="32"/>
      <c r="E70" s="32"/>
      <c r="F70" s="32"/>
      <c r="G70" s="32"/>
      <c r="H70" s="32"/>
      <c r="I70" s="32"/>
      <c r="J70" s="32"/>
      <c r="K70" s="166">
        <v>0</v>
      </c>
      <c r="L70" s="32"/>
      <c r="M70" s="33"/>
      <c r="O70" s="167" t="s">
        <v>38</v>
      </c>
    </row>
    <row r="71" s="1" customFormat="1" ht="18" customHeight="1"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3"/>
    </row>
    <row r="72" s="1" customFormat="1" ht="29.28" customHeight="1">
      <c r="B72" s="31"/>
      <c r="C72" s="132" t="s">
        <v>116</v>
      </c>
      <c r="D72" s="133"/>
      <c r="E72" s="133"/>
      <c r="F72" s="133"/>
      <c r="G72" s="133"/>
      <c r="H72" s="133"/>
      <c r="I72" s="133"/>
      <c r="J72" s="133"/>
      <c r="K72" s="134">
        <f>ROUND(K67+K70,2)</f>
        <v>214600</v>
      </c>
      <c r="L72" s="133"/>
      <c r="M72" s="33"/>
    </row>
    <row r="73" s="1" customFormat="1" ht="6.96" customHeight="1"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33"/>
    </row>
    <row r="77" s="1" customFormat="1" ht="6.96" customHeight="1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33"/>
    </row>
    <row r="78" s="1" customFormat="1" ht="24.96" customHeight="1">
      <c r="B78" s="31"/>
      <c r="C78" s="18" t="s">
        <v>132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6.96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2" customHeight="1">
      <c r="B80" s="31"/>
      <c r="C80" s="24" t="s">
        <v>15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162" t="str">
        <f>E7</f>
        <v>Výměna akumulátorů zabezpečovacího zařízení u OŘ Brno - SSZT Jihlava 2019</v>
      </c>
      <c r="F81" s="24"/>
      <c r="G81" s="24"/>
      <c r="H81" s="24"/>
      <c r="I81" s="32"/>
      <c r="J81" s="32"/>
      <c r="K81" s="32"/>
      <c r="L81" s="32"/>
      <c r="M81" s="33"/>
    </row>
    <row r="82" ht="12" customHeight="1">
      <c r="B82" s="16"/>
      <c r="C82" s="24" t="s">
        <v>118</v>
      </c>
      <c r="D82" s="17"/>
      <c r="E82" s="17"/>
      <c r="F82" s="17"/>
      <c r="G82" s="17"/>
      <c r="H82" s="17"/>
      <c r="I82" s="17"/>
      <c r="J82" s="17"/>
      <c r="K82" s="17"/>
      <c r="L82" s="17"/>
      <c r="M82" s="15"/>
    </row>
    <row r="83" s="1" customFormat="1" ht="16.5" customHeight="1">
      <c r="B83" s="31"/>
      <c r="C83" s="32"/>
      <c r="D83" s="32"/>
      <c r="E83" s="162" t="s">
        <v>196</v>
      </c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120</v>
      </c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6.5" customHeight="1">
      <c r="B85" s="31"/>
      <c r="C85" s="32"/>
      <c r="D85" s="32"/>
      <c r="E85" s="57" t="str">
        <f>E11</f>
        <v>1 - Baterie</v>
      </c>
      <c r="F85" s="32"/>
      <c r="G85" s="32"/>
      <c r="H85" s="32"/>
      <c r="I85" s="32"/>
      <c r="J85" s="32"/>
      <c r="K85" s="32"/>
      <c r="L85" s="32"/>
      <c r="M85" s="33"/>
    </row>
    <row r="86" s="1" customFormat="1" ht="6.96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3"/>
    </row>
    <row r="87" s="1" customFormat="1" ht="12" customHeight="1">
      <c r="B87" s="31"/>
      <c r="C87" s="24" t="s">
        <v>19</v>
      </c>
      <c r="D87" s="32"/>
      <c r="E87" s="32"/>
      <c r="F87" s="21" t="str">
        <f>F14</f>
        <v xml:space="preserve"> </v>
      </c>
      <c r="G87" s="32"/>
      <c r="H87" s="32"/>
      <c r="I87" s="24" t="s">
        <v>21</v>
      </c>
      <c r="J87" s="60" t="str">
        <f>IF(J14="","",J14)</f>
        <v>27. 2. 2019</v>
      </c>
      <c r="K87" s="32"/>
      <c r="L87" s="32"/>
      <c r="M87" s="33"/>
    </row>
    <row r="88" s="1" customFormat="1" ht="6.96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1" customFormat="1" ht="13.65" customHeight="1">
      <c r="B89" s="31"/>
      <c r="C89" s="24" t="s">
        <v>23</v>
      </c>
      <c r="D89" s="32"/>
      <c r="E89" s="32"/>
      <c r="F89" s="21" t="str">
        <f>E17</f>
        <v xml:space="preserve"> </v>
      </c>
      <c r="G89" s="32"/>
      <c r="H89" s="32"/>
      <c r="I89" s="24" t="s">
        <v>27</v>
      </c>
      <c r="J89" s="25" t="str">
        <f>E23</f>
        <v xml:space="preserve"> </v>
      </c>
      <c r="K89" s="32"/>
      <c r="L89" s="32"/>
      <c r="M89" s="33"/>
    </row>
    <row r="90" s="1" customFormat="1" ht="13.65" customHeight="1">
      <c r="B90" s="31"/>
      <c r="C90" s="24" t="s">
        <v>26</v>
      </c>
      <c r="D90" s="32"/>
      <c r="E90" s="32"/>
      <c r="F90" s="21" t="str">
        <f>IF(E20="","",E20)</f>
        <v xml:space="preserve"> </v>
      </c>
      <c r="G90" s="32"/>
      <c r="H90" s="32"/>
      <c r="I90" s="24" t="s">
        <v>28</v>
      </c>
      <c r="J90" s="25" t="str">
        <f>E26</f>
        <v xml:space="preserve"> </v>
      </c>
      <c r="K90" s="32"/>
      <c r="L90" s="32"/>
      <c r="M90" s="33"/>
    </row>
    <row r="91" s="1" customFormat="1" ht="10.32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3"/>
    </row>
    <row r="92" s="8" customFormat="1" ht="29.28" customHeight="1">
      <c r="B92" s="168"/>
      <c r="C92" s="169" t="s">
        <v>133</v>
      </c>
      <c r="D92" s="170" t="s">
        <v>53</v>
      </c>
      <c r="E92" s="170" t="s">
        <v>49</v>
      </c>
      <c r="F92" s="170" t="s">
        <v>50</v>
      </c>
      <c r="G92" s="170" t="s">
        <v>134</v>
      </c>
      <c r="H92" s="170" t="s">
        <v>135</v>
      </c>
      <c r="I92" s="170" t="s">
        <v>136</v>
      </c>
      <c r="J92" s="170" t="s">
        <v>137</v>
      </c>
      <c r="K92" s="170" t="s">
        <v>128</v>
      </c>
      <c r="L92" s="171" t="s">
        <v>138</v>
      </c>
      <c r="M92" s="172"/>
      <c r="N92" s="81" t="s">
        <v>1</v>
      </c>
      <c r="O92" s="82" t="s">
        <v>38</v>
      </c>
      <c r="P92" s="82" t="s">
        <v>139</v>
      </c>
      <c r="Q92" s="82" t="s">
        <v>140</v>
      </c>
      <c r="R92" s="82" t="s">
        <v>141</v>
      </c>
      <c r="S92" s="82" t="s">
        <v>142</v>
      </c>
      <c r="T92" s="82" t="s">
        <v>143</v>
      </c>
      <c r="U92" s="82" t="s">
        <v>144</v>
      </c>
      <c r="V92" s="82" t="s">
        <v>145</v>
      </c>
      <c r="W92" s="82" t="s">
        <v>146</v>
      </c>
      <c r="X92" s="82" t="s">
        <v>147</v>
      </c>
      <c r="Y92" s="83" t="s">
        <v>148</v>
      </c>
    </row>
    <row r="93" s="1" customFormat="1" ht="22.8" customHeight="1">
      <c r="B93" s="31"/>
      <c r="C93" s="88" t="s">
        <v>149</v>
      </c>
      <c r="D93" s="32"/>
      <c r="E93" s="32"/>
      <c r="F93" s="32"/>
      <c r="G93" s="32"/>
      <c r="H93" s="32"/>
      <c r="I93" s="32"/>
      <c r="J93" s="32"/>
      <c r="K93" s="173">
        <f>BK93</f>
        <v>214600</v>
      </c>
      <c r="L93" s="32"/>
      <c r="M93" s="33"/>
      <c r="N93" s="84"/>
      <c r="O93" s="85"/>
      <c r="P93" s="85"/>
      <c r="Q93" s="174">
        <f>SUM(Q94:Q97)</f>
        <v>214600</v>
      </c>
      <c r="R93" s="174">
        <f>SUM(R94:R97)</f>
        <v>0</v>
      </c>
      <c r="S93" s="85"/>
      <c r="T93" s="175">
        <f>SUM(T94:T97)</f>
        <v>0</v>
      </c>
      <c r="U93" s="85"/>
      <c r="V93" s="175">
        <f>SUM(V94:V97)</f>
        <v>0</v>
      </c>
      <c r="W93" s="85"/>
      <c r="X93" s="175">
        <f>SUM(X94:X97)</f>
        <v>0</v>
      </c>
      <c r="Y93" s="86"/>
      <c r="AT93" s="12" t="s">
        <v>69</v>
      </c>
      <c r="AU93" s="12" t="s">
        <v>130</v>
      </c>
      <c r="BK93" s="176">
        <f>SUM(BK94:BK97)</f>
        <v>214600</v>
      </c>
    </row>
    <row r="94" s="1" customFormat="1" ht="22.5" customHeight="1">
      <c r="B94" s="31"/>
      <c r="C94" s="177" t="s">
        <v>77</v>
      </c>
      <c r="D94" s="177" t="s">
        <v>150</v>
      </c>
      <c r="E94" s="178" t="s">
        <v>197</v>
      </c>
      <c r="F94" s="179" t="s">
        <v>198</v>
      </c>
      <c r="G94" s="180" t="s">
        <v>153</v>
      </c>
      <c r="H94" s="181">
        <v>20</v>
      </c>
      <c r="I94" s="182">
        <v>10100</v>
      </c>
      <c r="J94" s="183"/>
      <c r="K94" s="182">
        <f>ROUND(P94*H94,2)</f>
        <v>202000</v>
      </c>
      <c r="L94" s="179" t="s">
        <v>154</v>
      </c>
      <c r="M94" s="184"/>
      <c r="N94" s="185" t="s">
        <v>1</v>
      </c>
      <c r="O94" s="186" t="s">
        <v>39</v>
      </c>
      <c r="P94" s="187">
        <f>I94+J94</f>
        <v>10100</v>
      </c>
      <c r="Q94" s="187">
        <f>ROUND(I94*H94,2)</f>
        <v>202000</v>
      </c>
      <c r="R94" s="187">
        <f>ROUND(J94*H94,2)</f>
        <v>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2" t="s">
        <v>155</v>
      </c>
      <c r="AT94" s="12" t="s">
        <v>150</v>
      </c>
      <c r="AU94" s="12" t="s">
        <v>70</v>
      </c>
      <c r="AY94" s="12" t="s">
        <v>156</v>
      </c>
      <c r="BE94" s="190">
        <f>IF(O94="základní",K94,0)</f>
        <v>202000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2" t="s">
        <v>77</v>
      </c>
      <c r="BK94" s="190">
        <f>ROUND(P94*H94,2)</f>
        <v>202000</v>
      </c>
      <c r="BL94" s="12" t="s">
        <v>157</v>
      </c>
      <c r="BM94" s="12" t="s">
        <v>199</v>
      </c>
    </row>
    <row r="95" s="1" customFormat="1">
      <c r="B95" s="31"/>
      <c r="C95" s="32"/>
      <c r="D95" s="191" t="s">
        <v>159</v>
      </c>
      <c r="E95" s="32"/>
      <c r="F95" s="192" t="s">
        <v>198</v>
      </c>
      <c r="G95" s="32"/>
      <c r="H95" s="32"/>
      <c r="I95" s="32"/>
      <c r="J95" s="32"/>
      <c r="K95" s="32"/>
      <c r="L95" s="32"/>
      <c r="M95" s="33"/>
      <c r="N95" s="22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3"/>
      <c r="AT95" s="12" t="s">
        <v>159</v>
      </c>
      <c r="AU95" s="12" t="s">
        <v>70</v>
      </c>
    </row>
    <row r="96" s="1" customFormat="1" ht="22.5" customHeight="1">
      <c r="B96" s="31"/>
      <c r="C96" s="177" t="s">
        <v>79</v>
      </c>
      <c r="D96" s="177" t="s">
        <v>150</v>
      </c>
      <c r="E96" s="178" t="s">
        <v>200</v>
      </c>
      <c r="F96" s="179" t="s">
        <v>201</v>
      </c>
      <c r="G96" s="180" t="s">
        <v>153</v>
      </c>
      <c r="H96" s="181">
        <v>20</v>
      </c>
      <c r="I96" s="182">
        <v>630</v>
      </c>
      <c r="J96" s="183"/>
      <c r="K96" s="182">
        <f>ROUND(P96*H96,2)</f>
        <v>12600</v>
      </c>
      <c r="L96" s="179" t="s">
        <v>154</v>
      </c>
      <c r="M96" s="184"/>
      <c r="N96" s="185" t="s">
        <v>1</v>
      </c>
      <c r="O96" s="186" t="s">
        <v>39</v>
      </c>
      <c r="P96" s="187">
        <f>I96+J96</f>
        <v>630</v>
      </c>
      <c r="Q96" s="187">
        <f>ROUND(I96*H96,2)</f>
        <v>12600</v>
      </c>
      <c r="R96" s="187">
        <f>ROUND(J96*H96,2)</f>
        <v>0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155</v>
      </c>
      <c r="AT96" s="12" t="s">
        <v>150</v>
      </c>
      <c r="AU96" s="12" t="s">
        <v>70</v>
      </c>
      <c r="AY96" s="12" t="s">
        <v>156</v>
      </c>
      <c r="BE96" s="190">
        <f>IF(O96="základní",K96,0)</f>
        <v>12600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12600</v>
      </c>
      <c r="BL96" s="12" t="s">
        <v>157</v>
      </c>
      <c r="BM96" s="12" t="s">
        <v>202</v>
      </c>
    </row>
    <row r="97" s="1" customFormat="1">
      <c r="B97" s="31"/>
      <c r="C97" s="32"/>
      <c r="D97" s="191" t="s">
        <v>159</v>
      </c>
      <c r="E97" s="32"/>
      <c r="F97" s="192" t="s">
        <v>201</v>
      </c>
      <c r="G97" s="32"/>
      <c r="H97" s="32"/>
      <c r="I97" s="32"/>
      <c r="J97" s="32"/>
      <c r="K97" s="32"/>
      <c r="L97" s="32"/>
      <c r="M97" s="33"/>
      <c r="N97" s="193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5"/>
      <c r="AT97" s="12" t="s">
        <v>159</v>
      </c>
      <c r="AU97" s="12" t="s">
        <v>70</v>
      </c>
    </row>
    <row r="98" s="1" customFormat="1" ht="6.96" customHeight="1"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33"/>
    </row>
  </sheetData>
  <sheetProtection sheet="1" autoFilter="0" formatColumns="0" formatRows="0" objects="1" scenarios="1" spinCount="100000" saltValue="o30SfmV63mCB49g8bYDtdv44smMtQMutL2a2Jhdka93DBxyu7nLLI52Gdg6lM8dCt59D0xe9rDXayF+sNfoHPQ==" hashValue="O2sLhWsdRRGJqqQb8ydsorewKUtwM6HPmMnDmtJjcVhG6UokbBmgqwoRtTZ99OsZypo3gjny9I9NlabDOA4q5Q==" algorithmName="SHA-512" password="CC35"/>
  <autoFilter ref="C92:L97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1:H8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99</v>
      </c>
    </row>
    <row r="3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79</v>
      </c>
    </row>
    <row r="4" ht="24.96" customHeight="1">
      <c r="B4" s="15"/>
      <c r="D4" s="137" t="s">
        <v>117</v>
      </c>
      <c r="M4" s="15"/>
      <c r="N4" s="19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8" t="s">
        <v>15</v>
      </c>
      <c r="M6" s="15"/>
    </row>
    <row r="7" ht="16.5" customHeight="1">
      <c r="B7" s="15"/>
      <c r="E7" s="139" t="str">
        <f>'Rekapitulace stavby'!K6</f>
        <v>Výměna akumulátorů zabezpečovacího zařízení u OŘ Brno - SSZT Jihlava 2019</v>
      </c>
      <c r="F7" s="138"/>
      <c r="G7" s="138"/>
      <c r="H7" s="138"/>
      <c r="M7" s="15"/>
    </row>
    <row r="8" ht="12" customHeight="1">
      <c r="B8" s="15"/>
      <c r="D8" s="138" t="s">
        <v>118</v>
      </c>
      <c r="M8" s="15"/>
    </row>
    <row r="9" s="1" customFormat="1" ht="16.5" customHeight="1">
      <c r="B9" s="33"/>
      <c r="E9" s="139" t="s">
        <v>196</v>
      </c>
      <c r="F9" s="1"/>
      <c r="G9" s="1"/>
      <c r="H9" s="1"/>
      <c r="M9" s="33"/>
    </row>
    <row r="10" s="1" customFormat="1" ht="12" customHeight="1">
      <c r="B10" s="33"/>
      <c r="D10" s="138" t="s">
        <v>120</v>
      </c>
      <c r="M10" s="33"/>
    </row>
    <row r="11" s="1" customFormat="1" ht="36.96" customHeight="1">
      <c r="B11" s="33"/>
      <c r="E11" s="140" t="s">
        <v>160</v>
      </c>
      <c r="F11" s="1"/>
      <c r="G11" s="1"/>
      <c r="H11" s="1"/>
      <c r="M11" s="33"/>
    </row>
    <row r="12" s="1" customFormat="1">
      <c r="B12" s="33"/>
      <c r="M12" s="33"/>
    </row>
    <row r="13" s="1" customFormat="1" ht="12" customHeight="1">
      <c r="B13" s="33"/>
      <c r="D13" s="138" t="s">
        <v>17</v>
      </c>
      <c r="F13" s="12" t="s">
        <v>1</v>
      </c>
      <c r="I13" s="138" t="s">
        <v>18</v>
      </c>
      <c r="J13" s="12" t="s">
        <v>1</v>
      </c>
      <c r="M13" s="33"/>
    </row>
    <row r="14" s="1" customFormat="1" ht="12" customHeight="1">
      <c r="B14" s="33"/>
      <c r="D14" s="138" t="s">
        <v>19</v>
      </c>
      <c r="F14" s="12" t="s">
        <v>20</v>
      </c>
      <c r="I14" s="138" t="s">
        <v>21</v>
      </c>
      <c r="J14" s="141" t="str">
        <f>'Rekapitulace stavby'!AN8</f>
        <v>27. 2. 2019</v>
      </c>
      <c r="M14" s="33"/>
    </row>
    <row r="15" s="1" customFormat="1" ht="10.8" customHeight="1">
      <c r="B15" s="33"/>
      <c r="M15" s="33"/>
    </row>
    <row r="16" s="1" customFormat="1" ht="12" customHeight="1">
      <c r="B16" s="33"/>
      <c r="D16" s="138" t="s">
        <v>23</v>
      </c>
      <c r="I16" s="138" t="s">
        <v>24</v>
      </c>
      <c r="J16" s="12" t="str">
        <f>IF('Rekapitulace stavby'!AN10="","",'Rekapitulace stavby'!AN10)</f>
        <v/>
      </c>
      <c r="M16" s="33"/>
    </row>
    <row r="17" s="1" customFormat="1" ht="18" customHeight="1">
      <c r="B17" s="33"/>
      <c r="E17" s="12" t="str">
        <f>IF('Rekapitulace stavby'!E11="","",'Rekapitulace stavby'!E11)</f>
        <v xml:space="preserve"> </v>
      </c>
      <c r="I17" s="138" t="s">
        <v>25</v>
      </c>
      <c r="J17" s="12" t="str">
        <f>IF('Rekapitulace stavby'!AN11="","",'Rekapitulace stavby'!AN11)</f>
        <v/>
      </c>
      <c r="M17" s="33"/>
    </row>
    <row r="18" s="1" customFormat="1" ht="6.96" customHeight="1">
      <c r="B18" s="33"/>
      <c r="M18" s="33"/>
    </row>
    <row r="19" s="1" customFormat="1" ht="12" customHeight="1">
      <c r="B19" s="33"/>
      <c r="D19" s="138" t="s">
        <v>26</v>
      </c>
      <c r="I19" s="138" t="s">
        <v>24</v>
      </c>
      <c r="J19" s="12" t="str">
        <f>'Rekapitulace stavby'!AN13</f>
        <v/>
      </c>
      <c r="M19" s="33"/>
    </row>
    <row r="20" s="1" customFormat="1" ht="18" customHeight="1">
      <c r="B20" s="33"/>
      <c r="E20" s="12" t="str">
        <f>'Rekapitulace stavby'!E14</f>
        <v xml:space="preserve"> </v>
      </c>
      <c r="F20" s="12"/>
      <c r="G20" s="12"/>
      <c r="H20" s="12"/>
      <c r="I20" s="138" t="s">
        <v>25</v>
      </c>
      <c r="J20" s="12" t="str">
        <f>'Rekapitulace stavby'!AN14</f>
        <v/>
      </c>
      <c r="M20" s="33"/>
    </row>
    <row r="21" s="1" customFormat="1" ht="6.96" customHeight="1">
      <c r="B21" s="33"/>
      <c r="M21" s="33"/>
    </row>
    <row r="22" s="1" customFormat="1" ht="12" customHeight="1">
      <c r="B22" s="33"/>
      <c r="D22" s="138" t="s">
        <v>27</v>
      </c>
      <c r="I22" s="138" t="s">
        <v>24</v>
      </c>
      <c r="J22" s="12" t="str">
        <f>IF('Rekapitulace stavby'!AN16="","",'Rekapitulace stavby'!AN16)</f>
        <v/>
      </c>
      <c r="M22" s="33"/>
    </row>
    <row r="23" s="1" customFormat="1" ht="18" customHeight="1">
      <c r="B23" s="33"/>
      <c r="E23" s="12" t="str">
        <f>IF('Rekapitulace stavby'!E17="","",'Rekapitulace stavby'!E17)</f>
        <v xml:space="preserve"> </v>
      </c>
      <c r="I23" s="138" t="s">
        <v>25</v>
      </c>
      <c r="J23" s="12" t="str">
        <f>IF('Rekapitulace stavby'!AN17="","",'Rekapitulace stavby'!AN17)</f>
        <v/>
      </c>
      <c r="M23" s="33"/>
    </row>
    <row r="24" s="1" customFormat="1" ht="6.96" customHeight="1">
      <c r="B24" s="33"/>
      <c r="M24" s="33"/>
    </row>
    <row r="25" s="1" customFormat="1" ht="12" customHeight="1">
      <c r="B25" s="33"/>
      <c r="D25" s="138" t="s">
        <v>28</v>
      </c>
      <c r="I25" s="138" t="s">
        <v>24</v>
      </c>
      <c r="J25" s="12" t="str">
        <f>IF('Rekapitulace stavby'!AN19="","",'Rekapitulace stavby'!AN19)</f>
        <v/>
      </c>
      <c r="M25" s="33"/>
    </row>
    <row r="26" s="1" customFormat="1" ht="18" customHeight="1">
      <c r="B26" s="33"/>
      <c r="E26" s="12" t="str">
        <f>IF('Rekapitulace stavby'!E20="","",'Rekapitulace stavby'!E20)</f>
        <v xml:space="preserve"> </v>
      </c>
      <c r="I26" s="138" t="s">
        <v>25</v>
      </c>
      <c r="J26" s="12" t="str">
        <f>IF('Rekapitulace stavby'!AN20="","",'Rekapitulace stavby'!AN20)</f>
        <v/>
      </c>
      <c r="M26" s="33"/>
    </row>
    <row r="27" s="1" customFormat="1" ht="6.96" customHeight="1">
      <c r="B27" s="33"/>
      <c r="M27" s="33"/>
    </row>
    <row r="28" s="1" customFormat="1" ht="12" customHeight="1">
      <c r="B28" s="33"/>
      <c r="D28" s="138" t="s">
        <v>29</v>
      </c>
      <c r="M28" s="33"/>
    </row>
    <row r="29" s="7" customFormat="1" ht="16.5" customHeight="1">
      <c r="B29" s="142"/>
      <c r="E29" s="143" t="s">
        <v>1</v>
      </c>
      <c r="F29" s="143"/>
      <c r="G29" s="143"/>
      <c r="H29" s="143"/>
      <c r="M29" s="142"/>
    </row>
    <row r="30" s="1" customFormat="1" ht="6.96" customHeight="1">
      <c r="B30" s="33"/>
      <c r="M30" s="33"/>
    </row>
    <row r="31" s="1" customFormat="1" ht="6.96" customHeight="1">
      <c r="B31" s="33"/>
      <c r="D31" s="64"/>
      <c r="E31" s="64"/>
      <c r="F31" s="64"/>
      <c r="G31" s="64"/>
      <c r="H31" s="64"/>
      <c r="I31" s="64"/>
      <c r="J31" s="64"/>
      <c r="K31" s="64"/>
      <c r="L31" s="64"/>
      <c r="M31" s="33"/>
    </row>
    <row r="32" s="1" customFormat="1" ht="14.4" customHeight="1">
      <c r="B32" s="33"/>
      <c r="D32" s="126" t="s">
        <v>122</v>
      </c>
      <c r="K32" s="144">
        <f>K67</f>
        <v>18130</v>
      </c>
      <c r="M32" s="33"/>
    </row>
    <row r="33" s="1" customFormat="1">
      <c r="B33" s="33"/>
      <c r="E33" s="138" t="s">
        <v>31</v>
      </c>
      <c r="K33" s="145">
        <f>I67</f>
        <v>0</v>
      </c>
      <c r="M33" s="33"/>
    </row>
    <row r="34" s="1" customFormat="1">
      <c r="B34" s="33"/>
      <c r="E34" s="138" t="s">
        <v>32</v>
      </c>
      <c r="K34" s="145">
        <f>J67</f>
        <v>18130</v>
      </c>
      <c r="M34" s="33"/>
    </row>
    <row r="35" s="1" customFormat="1" ht="14.4" customHeight="1">
      <c r="B35" s="33"/>
      <c r="D35" s="146" t="s">
        <v>123</v>
      </c>
      <c r="K35" s="144">
        <f>K71</f>
        <v>0</v>
      </c>
      <c r="M35" s="33"/>
    </row>
    <row r="36" s="1" customFormat="1" ht="25.44" customHeight="1">
      <c r="B36" s="33"/>
      <c r="D36" s="147" t="s">
        <v>34</v>
      </c>
      <c r="K36" s="148">
        <f>ROUND(K32 + K35, 2)</f>
        <v>18130</v>
      </c>
      <c r="M36" s="33"/>
    </row>
    <row r="37" s="1" customFormat="1" ht="6.96" customHeight="1">
      <c r="B37" s="33"/>
      <c r="D37" s="64"/>
      <c r="E37" s="64"/>
      <c r="F37" s="64"/>
      <c r="G37" s="64"/>
      <c r="H37" s="64"/>
      <c r="I37" s="64"/>
      <c r="J37" s="64"/>
      <c r="K37" s="64"/>
      <c r="L37" s="64"/>
      <c r="M37" s="33"/>
    </row>
    <row r="38" s="1" customFormat="1" ht="14.4" customHeight="1">
      <c r="B38" s="33"/>
      <c r="F38" s="149" t="s">
        <v>36</v>
      </c>
      <c r="I38" s="149" t="s">
        <v>35</v>
      </c>
      <c r="K38" s="149" t="s">
        <v>37</v>
      </c>
      <c r="M38" s="33"/>
    </row>
    <row r="39" s="1" customFormat="1" ht="14.4" customHeight="1">
      <c r="B39" s="33"/>
      <c r="D39" s="138" t="s">
        <v>38</v>
      </c>
      <c r="E39" s="138" t="s">
        <v>39</v>
      </c>
      <c r="F39" s="145">
        <f>ROUND((SUM(BE71:BE72) + SUM(BE94:BE101)),  2)</f>
        <v>18130</v>
      </c>
      <c r="I39" s="150">
        <v>0.20999999999999999</v>
      </c>
      <c r="K39" s="145">
        <f>ROUND(((SUM(BE71:BE72) + SUM(BE94:BE101))*I39),  2)</f>
        <v>3807.3000000000002</v>
      </c>
      <c r="M39" s="33"/>
    </row>
    <row r="40" s="1" customFormat="1" ht="14.4" customHeight="1">
      <c r="B40" s="33"/>
      <c r="E40" s="138" t="s">
        <v>40</v>
      </c>
      <c r="F40" s="145">
        <f>ROUND((SUM(BF71:BF72) + SUM(BF94:BF101)),  2)</f>
        <v>0</v>
      </c>
      <c r="I40" s="150">
        <v>0.14999999999999999</v>
      </c>
      <c r="K40" s="145">
        <f>ROUND(((SUM(BF71:BF72) + SUM(BF94:BF101))*I40),  2)</f>
        <v>0</v>
      </c>
      <c r="M40" s="33"/>
    </row>
    <row r="41" hidden="1" s="1" customFormat="1" ht="14.4" customHeight="1">
      <c r="B41" s="33"/>
      <c r="E41" s="138" t="s">
        <v>41</v>
      </c>
      <c r="F41" s="145">
        <f>ROUND((SUM(BG71:BG72) + SUM(BG94:BG101)),  2)</f>
        <v>0</v>
      </c>
      <c r="I41" s="150">
        <v>0.20999999999999999</v>
      </c>
      <c r="K41" s="145">
        <f>0</f>
        <v>0</v>
      </c>
      <c r="M41" s="33"/>
    </row>
    <row r="42" hidden="1" s="1" customFormat="1" ht="14.4" customHeight="1">
      <c r="B42" s="33"/>
      <c r="E42" s="138" t="s">
        <v>42</v>
      </c>
      <c r="F42" s="145">
        <f>ROUND((SUM(BH71:BH72) + SUM(BH94:BH101)),  2)</f>
        <v>0</v>
      </c>
      <c r="I42" s="150">
        <v>0.14999999999999999</v>
      </c>
      <c r="K42" s="145">
        <f>0</f>
        <v>0</v>
      </c>
      <c r="M42" s="33"/>
    </row>
    <row r="43" hidden="1" s="1" customFormat="1" ht="14.4" customHeight="1">
      <c r="B43" s="33"/>
      <c r="E43" s="138" t="s">
        <v>43</v>
      </c>
      <c r="F43" s="145">
        <f>ROUND((SUM(BI71:BI72) + SUM(BI94:BI101)),  2)</f>
        <v>0</v>
      </c>
      <c r="I43" s="150">
        <v>0</v>
      </c>
      <c r="K43" s="145">
        <f>0</f>
        <v>0</v>
      </c>
      <c r="M43" s="33"/>
    </row>
    <row r="44" s="1" customFormat="1" ht="6.96" customHeight="1">
      <c r="B44" s="33"/>
      <c r="M44" s="33"/>
    </row>
    <row r="45" s="1" customFormat="1" ht="25.44" customHeight="1">
      <c r="B45" s="33"/>
      <c r="C45" s="151"/>
      <c r="D45" s="152" t="s">
        <v>44</v>
      </c>
      <c r="E45" s="153"/>
      <c r="F45" s="153"/>
      <c r="G45" s="154" t="s">
        <v>45</v>
      </c>
      <c r="H45" s="155" t="s">
        <v>46</v>
      </c>
      <c r="I45" s="153"/>
      <c r="J45" s="153"/>
      <c r="K45" s="156">
        <f>SUM(K36:K43)</f>
        <v>21937.299999999999</v>
      </c>
      <c r="L45" s="157"/>
      <c r="M45" s="33"/>
    </row>
    <row r="46" s="1" customFormat="1" ht="14.4" customHeigh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33"/>
    </row>
    <row r="50" s="1" customFormat="1" ht="6.96" customHeight="1">
      <c r="B50" s="160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33"/>
    </row>
    <row r="51" s="1" customFormat="1" ht="24.96" customHeight="1">
      <c r="B51" s="31"/>
      <c r="C51" s="18" t="s">
        <v>124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6.96" customHeight="1"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3"/>
    </row>
    <row r="53" s="1" customFormat="1" ht="12" customHeight="1">
      <c r="B53" s="31"/>
      <c r="C53" s="24" t="s">
        <v>15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162" t="str">
        <f>E7</f>
        <v>Výměna akumulátorů zabezpečovacího zařízení u OŘ Brno - SSZT Jihlava 2019</v>
      </c>
      <c r="F54" s="24"/>
      <c r="G54" s="24"/>
      <c r="H54" s="24"/>
      <c r="I54" s="32"/>
      <c r="J54" s="32"/>
      <c r="K54" s="32"/>
      <c r="L54" s="32"/>
      <c r="M54" s="33"/>
    </row>
    <row r="55" ht="12" customHeight="1">
      <c r="B55" s="16"/>
      <c r="C55" s="24" t="s">
        <v>118</v>
      </c>
      <c r="D55" s="17"/>
      <c r="E55" s="17"/>
      <c r="F55" s="17"/>
      <c r="G55" s="17"/>
      <c r="H55" s="17"/>
      <c r="I55" s="17"/>
      <c r="J55" s="17"/>
      <c r="K55" s="17"/>
      <c r="L55" s="17"/>
      <c r="M55" s="15"/>
    </row>
    <row r="56" s="1" customFormat="1" ht="16.5" customHeight="1">
      <c r="B56" s="31"/>
      <c r="C56" s="32"/>
      <c r="D56" s="32"/>
      <c r="E56" s="162" t="s">
        <v>196</v>
      </c>
      <c r="F56" s="32"/>
      <c r="G56" s="32"/>
      <c r="H56" s="32"/>
      <c r="I56" s="32"/>
      <c r="J56" s="32"/>
      <c r="K56" s="32"/>
      <c r="L56" s="32"/>
      <c r="M56" s="33"/>
    </row>
    <row r="57" s="1" customFormat="1" ht="12" customHeight="1">
      <c r="B57" s="31"/>
      <c r="C57" s="24" t="s">
        <v>120</v>
      </c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6.5" customHeight="1">
      <c r="B58" s="31"/>
      <c r="C58" s="32"/>
      <c r="D58" s="32"/>
      <c r="E58" s="57" t="str">
        <f>E11</f>
        <v>2 - Montáž a demontáž</v>
      </c>
      <c r="F58" s="32"/>
      <c r="G58" s="32"/>
      <c r="H58" s="32"/>
      <c r="I58" s="32"/>
      <c r="J58" s="32"/>
      <c r="K58" s="32"/>
      <c r="L58" s="32"/>
      <c r="M58" s="33"/>
    </row>
    <row r="59" s="1" customFormat="1" ht="6.96" customHeight="1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</row>
    <row r="60" s="1" customFormat="1" ht="12" customHeight="1">
      <c r="B60" s="31"/>
      <c r="C60" s="24" t="s">
        <v>19</v>
      </c>
      <c r="D60" s="32"/>
      <c r="E60" s="32"/>
      <c r="F60" s="21" t="str">
        <f>F14</f>
        <v xml:space="preserve"> </v>
      </c>
      <c r="G60" s="32"/>
      <c r="H60" s="32"/>
      <c r="I60" s="24" t="s">
        <v>21</v>
      </c>
      <c r="J60" s="60" t="str">
        <f>IF(J14="","",J14)</f>
        <v>27. 2. 2019</v>
      </c>
      <c r="K60" s="32"/>
      <c r="L60" s="32"/>
      <c r="M60" s="33"/>
    </row>
    <row r="61" s="1" customFormat="1" ht="6.96" customHeight="1"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3"/>
    </row>
    <row r="62" s="1" customFormat="1" ht="13.65" customHeight="1">
      <c r="B62" s="31"/>
      <c r="C62" s="24" t="s">
        <v>23</v>
      </c>
      <c r="D62" s="32"/>
      <c r="E62" s="32"/>
      <c r="F62" s="21" t="str">
        <f>E17</f>
        <v xml:space="preserve"> </v>
      </c>
      <c r="G62" s="32"/>
      <c r="H62" s="32"/>
      <c r="I62" s="24" t="s">
        <v>27</v>
      </c>
      <c r="J62" s="25" t="str">
        <f>E23</f>
        <v xml:space="preserve"> </v>
      </c>
      <c r="K62" s="32"/>
      <c r="L62" s="32"/>
      <c r="M62" s="33"/>
    </row>
    <row r="63" s="1" customFormat="1" ht="13.65" customHeight="1">
      <c r="B63" s="31"/>
      <c r="C63" s="24" t="s">
        <v>26</v>
      </c>
      <c r="D63" s="32"/>
      <c r="E63" s="32"/>
      <c r="F63" s="21" t="str">
        <f>IF(E20="","",E20)</f>
        <v xml:space="preserve"> </v>
      </c>
      <c r="G63" s="32"/>
      <c r="H63" s="32"/>
      <c r="I63" s="24" t="s">
        <v>28</v>
      </c>
      <c r="J63" s="25" t="str">
        <f>E26</f>
        <v xml:space="preserve"> </v>
      </c>
      <c r="K63" s="32"/>
      <c r="L63" s="32"/>
      <c r="M63" s="33"/>
    </row>
    <row r="64" s="1" customFormat="1" ht="10.32" customHeight="1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</row>
    <row r="65" s="1" customFormat="1" ht="29.28" customHeight="1">
      <c r="B65" s="31"/>
      <c r="C65" s="163" t="s">
        <v>125</v>
      </c>
      <c r="D65" s="133"/>
      <c r="E65" s="133"/>
      <c r="F65" s="133"/>
      <c r="G65" s="133"/>
      <c r="H65" s="133"/>
      <c r="I65" s="164" t="s">
        <v>126</v>
      </c>
      <c r="J65" s="164" t="s">
        <v>127</v>
      </c>
      <c r="K65" s="164" t="s">
        <v>128</v>
      </c>
      <c r="L65" s="133"/>
      <c r="M65" s="33"/>
    </row>
    <row r="66" s="1" customFormat="1" ht="10.32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22.8" customHeight="1">
      <c r="B67" s="31"/>
      <c r="C67" s="165" t="s">
        <v>129</v>
      </c>
      <c r="D67" s="32"/>
      <c r="E67" s="32"/>
      <c r="F67" s="32"/>
      <c r="G67" s="32"/>
      <c r="H67" s="32"/>
      <c r="I67" s="91">
        <f>Q94</f>
        <v>0</v>
      </c>
      <c r="J67" s="91">
        <f>R94</f>
        <v>18130</v>
      </c>
      <c r="K67" s="91">
        <f>K94</f>
        <v>18130</v>
      </c>
      <c r="L67" s="32"/>
      <c r="M67" s="33"/>
      <c r="AU67" s="12" t="s">
        <v>130</v>
      </c>
    </row>
    <row r="68" s="9" customFormat="1" ht="24.96" customHeight="1">
      <c r="B68" s="196"/>
      <c r="C68" s="197"/>
      <c r="D68" s="198" t="s">
        <v>161</v>
      </c>
      <c r="E68" s="199"/>
      <c r="F68" s="199"/>
      <c r="G68" s="199"/>
      <c r="H68" s="199"/>
      <c r="I68" s="200">
        <f>Q95</f>
        <v>0</v>
      </c>
      <c r="J68" s="200">
        <f>R95</f>
        <v>18130</v>
      </c>
      <c r="K68" s="200">
        <f>K95</f>
        <v>18130</v>
      </c>
      <c r="L68" s="197"/>
      <c r="M68" s="201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65" t="s">
        <v>131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38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32" t="s">
        <v>116</v>
      </c>
      <c r="D73" s="133"/>
      <c r="E73" s="133"/>
      <c r="F73" s="133"/>
      <c r="G73" s="133"/>
      <c r="H73" s="133"/>
      <c r="I73" s="133"/>
      <c r="J73" s="133"/>
      <c r="K73" s="134">
        <f>ROUND(K67+K71,2)</f>
        <v>18130</v>
      </c>
      <c r="L73" s="133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132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62" t="str">
        <f>E7</f>
        <v>Výměna akumulátorů zabezpečovacího zařízení u OŘ Brno - SSZT Jihlava 2019</v>
      </c>
      <c r="F82" s="24"/>
      <c r="G82" s="24"/>
      <c r="H82" s="24"/>
      <c r="I82" s="32"/>
      <c r="J82" s="32"/>
      <c r="K82" s="32"/>
      <c r="L82" s="32"/>
      <c r="M82" s="33"/>
    </row>
    <row r="83" ht="12" customHeight="1">
      <c r="B83" s="16"/>
      <c r="C83" s="24" t="s">
        <v>118</v>
      </c>
      <c r="D83" s="17"/>
      <c r="E83" s="17"/>
      <c r="F83" s="17"/>
      <c r="G83" s="17"/>
      <c r="H83" s="17"/>
      <c r="I83" s="17"/>
      <c r="J83" s="17"/>
      <c r="K83" s="17"/>
      <c r="L83" s="17"/>
      <c r="M83" s="15"/>
    </row>
    <row r="84" s="1" customFormat="1" ht="16.5" customHeight="1">
      <c r="B84" s="31"/>
      <c r="C84" s="32"/>
      <c r="D84" s="32"/>
      <c r="E84" s="162" t="s">
        <v>196</v>
      </c>
      <c r="F84" s="32"/>
      <c r="G84" s="32"/>
      <c r="H84" s="32"/>
      <c r="I84" s="32"/>
      <c r="J84" s="32"/>
      <c r="K84" s="32"/>
      <c r="L84" s="32"/>
      <c r="M84" s="33"/>
    </row>
    <row r="85" s="1" customFormat="1" ht="12" customHeight="1">
      <c r="B85" s="31"/>
      <c r="C85" s="24" t="s">
        <v>120</v>
      </c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6.5" customHeight="1">
      <c r="B86" s="31"/>
      <c r="C86" s="32"/>
      <c r="D86" s="32"/>
      <c r="E86" s="57" t="str">
        <f>E11</f>
        <v>2 - Montáž a demontáž</v>
      </c>
      <c r="F86" s="32"/>
      <c r="G86" s="32"/>
      <c r="H86" s="32"/>
      <c r="I86" s="32"/>
      <c r="J86" s="32"/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2" customHeight="1">
      <c r="B88" s="31"/>
      <c r="C88" s="24" t="s">
        <v>19</v>
      </c>
      <c r="D88" s="32"/>
      <c r="E88" s="32"/>
      <c r="F88" s="21" t="str">
        <f>F14</f>
        <v xml:space="preserve"> </v>
      </c>
      <c r="G88" s="32"/>
      <c r="H88" s="32"/>
      <c r="I88" s="24" t="s">
        <v>21</v>
      </c>
      <c r="J88" s="60" t="str">
        <f>IF(J14="","",J14)</f>
        <v>27. 2. 2019</v>
      </c>
      <c r="K88" s="32"/>
      <c r="L88" s="32"/>
      <c r="M88" s="33"/>
    </row>
    <row r="89" s="1" customFormat="1" ht="6.96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3"/>
    </row>
    <row r="90" s="1" customFormat="1" ht="13.65" customHeight="1">
      <c r="B90" s="31"/>
      <c r="C90" s="24" t="s">
        <v>23</v>
      </c>
      <c r="D90" s="32"/>
      <c r="E90" s="32"/>
      <c r="F90" s="21" t="str">
        <f>E17</f>
        <v xml:space="preserve"> </v>
      </c>
      <c r="G90" s="32"/>
      <c r="H90" s="32"/>
      <c r="I90" s="24" t="s">
        <v>27</v>
      </c>
      <c r="J90" s="25" t="str">
        <f>E23</f>
        <v xml:space="preserve"> </v>
      </c>
      <c r="K90" s="32"/>
      <c r="L90" s="32"/>
      <c r="M90" s="33"/>
    </row>
    <row r="91" s="1" customFormat="1" ht="13.65" customHeight="1">
      <c r="B91" s="31"/>
      <c r="C91" s="24" t="s">
        <v>26</v>
      </c>
      <c r="D91" s="32"/>
      <c r="E91" s="32"/>
      <c r="F91" s="21" t="str">
        <f>IF(E20="","",E20)</f>
        <v xml:space="preserve"> </v>
      </c>
      <c r="G91" s="32"/>
      <c r="H91" s="32"/>
      <c r="I91" s="24" t="s">
        <v>28</v>
      </c>
      <c r="J91" s="25" t="str">
        <f>E26</f>
        <v xml:space="preserve"> </v>
      </c>
      <c r="K91" s="32"/>
      <c r="L91" s="32"/>
      <c r="M91" s="33"/>
    </row>
    <row r="92" s="1" customFormat="1" ht="10.32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3"/>
    </row>
    <row r="93" s="8" customFormat="1" ht="29.28" customHeight="1">
      <c r="B93" s="168"/>
      <c r="C93" s="169" t="s">
        <v>133</v>
      </c>
      <c r="D93" s="170" t="s">
        <v>53</v>
      </c>
      <c r="E93" s="170" t="s">
        <v>49</v>
      </c>
      <c r="F93" s="170" t="s">
        <v>50</v>
      </c>
      <c r="G93" s="170" t="s">
        <v>134</v>
      </c>
      <c r="H93" s="170" t="s">
        <v>135</v>
      </c>
      <c r="I93" s="170" t="s">
        <v>136</v>
      </c>
      <c r="J93" s="170" t="s">
        <v>137</v>
      </c>
      <c r="K93" s="170" t="s">
        <v>128</v>
      </c>
      <c r="L93" s="171" t="s">
        <v>138</v>
      </c>
      <c r="M93" s="172"/>
      <c r="N93" s="81" t="s">
        <v>1</v>
      </c>
      <c r="O93" s="82" t="s">
        <v>38</v>
      </c>
      <c r="P93" s="82" t="s">
        <v>139</v>
      </c>
      <c r="Q93" s="82" t="s">
        <v>140</v>
      </c>
      <c r="R93" s="82" t="s">
        <v>141</v>
      </c>
      <c r="S93" s="82" t="s">
        <v>142</v>
      </c>
      <c r="T93" s="82" t="s">
        <v>143</v>
      </c>
      <c r="U93" s="82" t="s">
        <v>144</v>
      </c>
      <c r="V93" s="82" t="s">
        <v>145</v>
      </c>
      <c r="W93" s="82" t="s">
        <v>146</v>
      </c>
      <c r="X93" s="82" t="s">
        <v>147</v>
      </c>
      <c r="Y93" s="83" t="s">
        <v>148</v>
      </c>
    </row>
    <row r="94" s="1" customFormat="1" ht="22.8" customHeight="1">
      <c r="B94" s="31"/>
      <c r="C94" s="88" t="s">
        <v>149</v>
      </c>
      <c r="D94" s="32"/>
      <c r="E94" s="32"/>
      <c r="F94" s="32"/>
      <c r="G94" s="32"/>
      <c r="H94" s="32"/>
      <c r="I94" s="32"/>
      <c r="J94" s="32"/>
      <c r="K94" s="173">
        <f>BK94</f>
        <v>18130</v>
      </c>
      <c r="L94" s="32"/>
      <c r="M94" s="33"/>
      <c r="N94" s="84"/>
      <c r="O94" s="85"/>
      <c r="P94" s="85"/>
      <c r="Q94" s="174">
        <f>Q95</f>
        <v>0</v>
      </c>
      <c r="R94" s="174">
        <f>R95</f>
        <v>18130</v>
      </c>
      <c r="S94" s="85"/>
      <c r="T94" s="175">
        <f>T95</f>
        <v>0</v>
      </c>
      <c r="U94" s="85"/>
      <c r="V94" s="175">
        <f>V95</f>
        <v>0</v>
      </c>
      <c r="W94" s="85"/>
      <c r="X94" s="175">
        <f>X95</f>
        <v>0</v>
      </c>
      <c r="Y94" s="86"/>
      <c r="AT94" s="12" t="s">
        <v>69</v>
      </c>
      <c r="AU94" s="12" t="s">
        <v>130</v>
      </c>
      <c r="BK94" s="176">
        <f>BK95</f>
        <v>18130</v>
      </c>
    </row>
    <row r="95" s="10" customFormat="1" ht="25.92" customHeight="1">
      <c r="B95" s="202"/>
      <c r="C95" s="203"/>
      <c r="D95" s="204" t="s">
        <v>69</v>
      </c>
      <c r="E95" s="205" t="s">
        <v>162</v>
      </c>
      <c r="F95" s="205" t="s">
        <v>163</v>
      </c>
      <c r="G95" s="203"/>
      <c r="H95" s="203"/>
      <c r="I95" s="203"/>
      <c r="J95" s="203"/>
      <c r="K95" s="206">
        <f>BK95</f>
        <v>18130</v>
      </c>
      <c r="L95" s="203"/>
      <c r="M95" s="207"/>
      <c r="N95" s="208"/>
      <c r="O95" s="209"/>
      <c r="P95" s="209"/>
      <c r="Q95" s="210">
        <f>SUM(Q96:Q101)</f>
        <v>0</v>
      </c>
      <c r="R95" s="210">
        <f>SUM(R96:R101)</f>
        <v>18130</v>
      </c>
      <c r="S95" s="209"/>
      <c r="T95" s="211">
        <f>SUM(T96:T101)</f>
        <v>0</v>
      </c>
      <c r="U95" s="209"/>
      <c r="V95" s="211">
        <f>SUM(V96:V101)</f>
        <v>0</v>
      </c>
      <c r="W95" s="209"/>
      <c r="X95" s="211">
        <f>SUM(X96:X101)</f>
        <v>0</v>
      </c>
      <c r="Y95" s="212"/>
      <c r="AR95" s="213" t="s">
        <v>157</v>
      </c>
      <c r="AT95" s="214" t="s">
        <v>69</v>
      </c>
      <c r="AU95" s="214" t="s">
        <v>70</v>
      </c>
      <c r="AY95" s="213" t="s">
        <v>156</v>
      </c>
      <c r="BK95" s="215">
        <f>SUM(BK96:BK101)</f>
        <v>18130</v>
      </c>
    </row>
    <row r="96" s="1" customFormat="1" ht="22.5" customHeight="1">
      <c r="B96" s="31"/>
      <c r="C96" s="216" t="s">
        <v>79</v>
      </c>
      <c r="D96" s="216" t="s">
        <v>164</v>
      </c>
      <c r="E96" s="217" t="s">
        <v>203</v>
      </c>
      <c r="F96" s="218" t="s">
        <v>204</v>
      </c>
      <c r="G96" s="219" t="s">
        <v>153</v>
      </c>
      <c r="H96" s="220">
        <v>20</v>
      </c>
      <c r="I96" s="221">
        <v>0</v>
      </c>
      <c r="J96" s="221">
        <v>602</v>
      </c>
      <c r="K96" s="221">
        <f>ROUND(P96*H96,2)</f>
        <v>12040</v>
      </c>
      <c r="L96" s="218" t="s">
        <v>154</v>
      </c>
      <c r="M96" s="33"/>
      <c r="N96" s="70" t="s">
        <v>1</v>
      </c>
      <c r="O96" s="186" t="s">
        <v>39</v>
      </c>
      <c r="P96" s="187">
        <f>I96+J96</f>
        <v>602</v>
      </c>
      <c r="Q96" s="187">
        <f>ROUND(I96*H96,2)</f>
        <v>0</v>
      </c>
      <c r="R96" s="187">
        <f>ROUND(J96*H96,2)</f>
        <v>12040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2" t="s">
        <v>167</v>
      </c>
      <c r="AT96" s="12" t="s">
        <v>164</v>
      </c>
      <c r="AU96" s="12" t="s">
        <v>77</v>
      </c>
      <c r="AY96" s="12" t="s">
        <v>156</v>
      </c>
      <c r="BE96" s="190">
        <f>IF(O96="základní",K96,0)</f>
        <v>12040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2" t="s">
        <v>77</v>
      </c>
      <c r="BK96" s="190">
        <f>ROUND(P96*H96,2)</f>
        <v>12040</v>
      </c>
      <c r="BL96" s="12" t="s">
        <v>167</v>
      </c>
      <c r="BM96" s="12" t="s">
        <v>205</v>
      </c>
    </row>
    <row r="97" s="1" customFormat="1">
      <c r="B97" s="31"/>
      <c r="C97" s="32"/>
      <c r="D97" s="191" t="s">
        <v>159</v>
      </c>
      <c r="E97" s="32"/>
      <c r="F97" s="192" t="s">
        <v>206</v>
      </c>
      <c r="G97" s="32"/>
      <c r="H97" s="32"/>
      <c r="I97" s="32"/>
      <c r="J97" s="32"/>
      <c r="K97" s="32"/>
      <c r="L97" s="32"/>
      <c r="M97" s="33"/>
      <c r="N97" s="22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3"/>
      <c r="AT97" s="12" t="s">
        <v>159</v>
      </c>
      <c r="AU97" s="12" t="s">
        <v>77</v>
      </c>
    </row>
    <row r="98" s="1" customFormat="1" ht="22.5" customHeight="1">
      <c r="B98" s="31"/>
      <c r="C98" s="216" t="s">
        <v>86</v>
      </c>
      <c r="D98" s="216" t="s">
        <v>164</v>
      </c>
      <c r="E98" s="217" t="s">
        <v>207</v>
      </c>
      <c r="F98" s="218" t="s">
        <v>208</v>
      </c>
      <c r="G98" s="219" t="s">
        <v>153</v>
      </c>
      <c r="H98" s="220">
        <v>20</v>
      </c>
      <c r="I98" s="221">
        <v>0</v>
      </c>
      <c r="J98" s="221">
        <v>25.5</v>
      </c>
      <c r="K98" s="221">
        <f>ROUND(P98*H98,2)</f>
        <v>510</v>
      </c>
      <c r="L98" s="218" t="s">
        <v>154</v>
      </c>
      <c r="M98" s="33"/>
      <c r="N98" s="70" t="s">
        <v>1</v>
      </c>
      <c r="O98" s="186" t="s">
        <v>39</v>
      </c>
      <c r="P98" s="187">
        <f>I98+J98</f>
        <v>25.5</v>
      </c>
      <c r="Q98" s="187">
        <f>ROUND(I98*H98,2)</f>
        <v>0</v>
      </c>
      <c r="R98" s="187">
        <f>ROUND(J98*H98,2)</f>
        <v>510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2" t="s">
        <v>167</v>
      </c>
      <c r="AT98" s="12" t="s">
        <v>164</v>
      </c>
      <c r="AU98" s="12" t="s">
        <v>77</v>
      </c>
      <c r="AY98" s="12" t="s">
        <v>156</v>
      </c>
      <c r="BE98" s="190">
        <f>IF(O98="základní",K98,0)</f>
        <v>510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2" t="s">
        <v>77</v>
      </c>
      <c r="BK98" s="190">
        <f>ROUND(P98*H98,2)</f>
        <v>510</v>
      </c>
      <c r="BL98" s="12" t="s">
        <v>167</v>
      </c>
      <c r="BM98" s="12" t="s">
        <v>209</v>
      </c>
    </row>
    <row r="99" s="1" customFormat="1">
      <c r="B99" s="31"/>
      <c r="C99" s="32"/>
      <c r="D99" s="191" t="s">
        <v>159</v>
      </c>
      <c r="E99" s="32"/>
      <c r="F99" s="192" t="s">
        <v>208</v>
      </c>
      <c r="G99" s="32"/>
      <c r="H99" s="32"/>
      <c r="I99" s="32"/>
      <c r="J99" s="32"/>
      <c r="K99" s="32"/>
      <c r="L99" s="32"/>
      <c r="M99" s="33"/>
      <c r="N99" s="22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3"/>
      <c r="AT99" s="12" t="s">
        <v>159</v>
      </c>
      <c r="AU99" s="12" t="s">
        <v>77</v>
      </c>
    </row>
    <row r="100" s="1" customFormat="1" ht="22.5" customHeight="1">
      <c r="B100" s="31"/>
      <c r="C100" s="216" t="s">
        <v>77</v>
      </c>
      <c r="D100" s="216" t="s">
        <v>164</v>
      </c>
      <c r="E100" s="217" t="s">
        <v>210</v>
      </c>
      <c r="F100" s="218" t="s">
        <v>211</v>
      </c>
      <c r="G100" s="219" t="s">
        <v>153</v>
      </c>
      <c r="H100" s="220">
        <v>20</v>
      </c>
      <c r="I100" s="221">
        <v>0</v>
      </c>
      <c r="J100" s="221">
        <v>279</v>
      </c>
      <c r="K100" s="221">
        <f>ROUND(P100*H100,2)</f>
        <v>5580</v>
      </c>
      <c r="L100" s="218" t="s">
        <v>154</v>
      </c>
      <c r="M100" s="33"/>
      <c r="N100" s="70" t="s">
        <v>1</v>
      </c>
      <c r="O100" s="186" t="s">
        <v>39</v>
      </c>
      <c r="P100" s="187">
        <f>I100+J100</f>
        <v>279</v>
      </c>
      <c r="Q100" s="187">
        <f>ROUND(I100*H100,2)</f>
        <v>0</v>
      </c>
      <c r="R100" s="187">
        <f>ROUND(J100*H100,2)</f>
        <v>5580</v>
      </c>
      <c r="S100" s="188">
        <v>0</v>
      </c>
      <c r="T100" s="188">
        <f>S100*H100</f>
        <v>0</v>
      </c>
      <c r="U100" s="188">
        <v>0</v>
      </c>
      <c r="V100" s="188">
        <f>U100*H100</f>
        <v>0</v>
      </c>
      <c r="W100" s="188">
        <v>0</v>
      </c>
      <c r="X100" s="188">
        <f>W100*H100</f>
        <v>0</v>
      </c>
      <c r="Y100" s="189" t="s">
        <v>1</v>
      </c>
      <c r="AR100" s="12" t="s">
        <v>167</v>
      </c>
      <c r="AT100" s="12" t="s">
        <v>164</v>
      </c>
      <c r="AU100" s="12" t="s">
        <v>77</v>
      </c>
      <c r="AY100" s="12" t="s">
        <v>156</v>
      </c>
      <c r="BE100" s="190">
        <f>IF(O100="základní",K100,0)</f>
        <v>5580</v>
      </c>
      <c r="BF100" s="190">
        <f>IF(O100="snížená",K100,0)</f>
        <v>0</v>
      </c>
      <c r="BG100" s="190">
        <f>IF(O100="zákl. přenesená",K100,0)</f>
        <v>0</v>
      </c>
      <c r="BH100" s="190">
        <f>IF(O100="sníž. přenesená",K100,0)</f>
        <v>0</v>
      </c>
      <c r="BI100" s="190">
        <f>IF(O100="nulová",K100,0)</f>
        <v>0</v>
      </c>
      <c r="BJ100" s="12" t="s">
        <v>77</v>
      </c>
      <c r="BK100" s="190">
        <f>ROUND(P100*H100,2)</f>
        <v>5580</v>
      </c>
      <c r="BL100" s="12" t="s">
        <v>167</v>
      </c>
      <c r="BM100" s="12" t="s">
        <v>212</v>
      </c>
    </row>
    <row r="101" s="1" customFormat="1">
      <c r="B101" s="31"/>
      <c r="C101" s="32"/>
      <c r="D101" s="191" t="s">
        <v>159</v>
      </c>
      <c r="E101" s="32"/>
      <c r="F101" s="192" t="s">
        <v>211</v>
      </c>
      <c r="G101" s="32"/>
      <c r="H101" s="32"/>
      <c r="I101" s="32"/>
      <c r="J101" s="32"/>
      <c r="K101" s="32"/>
      <c r="L101" s="32"/>
      <c r="M101" s="33"/>
      <c r="N101" s="193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5"/>
      <c r="AT101" s="12" t="s">
        <v>159</v>
      </c>
      <c r="AU101" s="12" t="s">
        <v>77</v>
      </c>
    </row>
    <row r="102" s="1" customFormat="1" ht="6.96" customHeight="1"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33"/>
    </row>
  </sheetData>
  <sheetProtection sheet="1" autoFilter="0" formatColumns="0" formatRows="0" objects="1" scenarios="1" spinCount="100000" saltValue="sw+UMby+sFqAh9hN5GWuzxU5M3pyy/4yaieRBgi4M2+uQ/jcmTsaJzd/b/rGxYnne676oE9vpB42m2VwPDJrfw==" hashValue="+UY9x7X9Ua1Nnnsyd/J2B5KXm2ATyR7ngUSs9gILtY8xp6TxzIkRePd7b8nfrdinuw0MOd+Yc5jM1sS0WMADQA==" algorithmName="SHA-512" password="CC35"/>
  <autoFilter ref="C93:L101"/>
  <mergeCells count="12">
    <mergeCell ref="E7:H7"/>
    <mergeCell ref="E9:H9"/>
    <mergeCell ref="E11:H11"/>
    <mergeCell ref="E20:H20"/>
    <mergeCell ref="E29:H29"/>
    <mergeCell ref="E54:H54"/>
    <mergeCell ref="E56:H56"/>
    <mergeCell ref="E58:H58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2019-02-27T11:51:15Z</dcterms:created>
  <dcterms:modified xsi:type="dcterms:W3CDTF">2019-02-27T11:51:25Z</dcterms:modified>
</cp:coreProperties>
</file>