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Dle Sborníku" sheetId="2" r:id="rId2"/>
    <sheet name="2 - Dle ÚRS" sheetId="3" r:id="rId3"/>
    <sheet name="3 - VR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'1 - Dle Sborníku'!$C$117:$K$150</definedName>
    <definedName name="_xlnm.Print_Area" localSheetId="1">'1 - Dle Sborníku'!$C$4:$J$76,'1 - Dle Sborníku'!$C$82:$J$99,'1 - Dle Sborníku'!$C$105:$J$150</definedName>
    <definedName name="_xlnm.Print_Titles" localSheetId="1">'1 - Dle Sborníku'!$117:$117</definedName>
    <definedName name="_xlnm._FilterDatabase" localSheetId="2" hidden="1">'2 - Dle ÚRS'!$C$117:$K$145</definedName>
    <definedName name="_xlnm.Print_Area" localSheetId="2">'2 - Dle ÚRS'!$C$4:$J$76,'2 - Dle ÚRS'!$C$82:$J$99,'2 - Dle ÚRS'!$C$105:$J$145</definedName>
    <definedName name="_xlnm.Print_Titles" localSheetId="2">'2 - Dle ÚRS'!$117:$117</definedName>
    <definedName name="_xlnm._FilterDatabase" localSheetId="3" hidden="1">'3 - VRN'!$C$121:$K$138</definedName>
    <definedName name="_xlnm.Print_Area" localSheetId="3">'3 - VRN'!$C$4:$J$76,'3 - VRN'!$C$82:$J$103,'3 - VRN'!$C$109:$J$138</definedName>
    <definedName name="_xlnm.Print_Titles" localSheetId="3">'3 - VRN'!$121:$121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T131"/>
  <c r="R132"/>
  <c r="R131"/>
  <c r="P132"/>
  <c r="P131"/>
  <c r="BI130"/>
  <c r="BH130"/>
  <c r="BG130"/>
  <c r="BF130"/>
  <c r="T130"/>
  <c r="T129"/>
  <c r="R130"/>
  <c r="R129"/>
  <c r="P130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118"/>
  <c r="J14"/>
  <c r="J12"/>
  <c r="J116"/>
  <c r="E7"/>
  <c r="E85"/>
  <c i="3" r="J37"/>
  <c r="J36"/>
  <c i="1" r="AY96"/>
  <c i="3" r="J35"/>
  <c i="1" r="AX96"/>
  <c i="3"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91"/>
  <c r="J20"/>
  <c r="J18"/>
  <c r="E18"/>
  <c r="F115"/>
  <c r="J17"/>
  <c r="J15"/>
  <c r="E15"/>
  <c r="F114"/>
  <c r="J14"/>
  <c r="J12"/>
  <c r="J89"/>
  <c r="E7"/>
  <c r="E108"/>
  <c i="2" r="J37"/>
  <c r="J36"/>
  <c i="1" r="AY95"/>
  <c i="2" r="J35"/>
  <c i="1" r="AX95"/>
  <c i="2"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91"/>
  <c r="J14"/>
  <c r="J12"/>
  <c r="J112"/>
  <c r="E7"/>
  <c r="E85"/>
  <c i="1" r="L90"/>
  <c r="AM90"/>
  <c r="AM89"/>
  <c r="L89"/>
  <c r="AM87"/>
  <c r="L87"/>
  <c r="L85"/>
  <c r="L84"/>
  <c i="2" r="BK146"/>
  <c r="BK128"/>
  <c r="BK145"/>
  <c r="BK141"/>
  <c r="J129"/>
  <c r="BK125"/>
  <c r="J147"/>
  <c r="J145"/>
  <c r="J140"/>
  <c r="BK135"/>
  <c r="BK129"/>
  <c r="J123"/>
  <c r="BK148"/>
  <c r="J143"/>
  <c r="BK140"/>
  <c r="J135"/>
  <c r="J133"/>
  <c r="BK136"/>
  <c r="J127"/>
  <c r="BK150"/>
  <c r="J144"/>
  <c r="J132"/>
  <c r="J128"/>
  <c r="BK123"/>
  <c r="BK120"/>
  <c r="J146"/>
  <c r="J142"/>
  <c r="J138"/>
  <c r="BK131"/>
  <c r="BK126"/>
  <c r="BK149"/>
  <c r="J148"/>
  <c r="J141"/>
  <c r="BK138"/>
  <c r="J121"/>
  <c i="3" r="BK144"/>
  <c r="BK141"/>
  <c r="J139"/>
  <c r="J135"/>
  <c r="J131"/>
  <c r="J125"/>
  <c r="BK121"/>
  <c r="BK127"/>
  <c r="BK125"/>
  <c r="BK123"/>
  <c r="J145"/>
  <c r="J141"/>
  <c r="J134"/>
  <c r="BK131"/>
  <c r="BK128"/>
  <c r="J123"/>
  <c r="J144"/>
  <c r="J140"/>
  <c r="J136"/>
  <c r="BK134"/>
  <c r="J129"/>
  <c i="4" r="BK137"/>
  <c r="BK134"/>
  <c r="BK138"/>
  <c r="J135"/>
  <c r="J130"/>
  <c r="BK127"/>
  <c r="J125"/>
  <c r="BK128"/>
  <c i="2" r="J150"/>
  <c r="J131"/>
  <c r="J125"/>
  <c r="J124"/>
  <c r="BK144"/>
  <c r="BK143"/>
  <c r="BK133"/>
  <c r="BK130"/>
  <c r="J126"/>
  <c r="BK124"/>
  <c r="BK122"/>
  <c i="1" r="AS94"/>
  <c i="2" r="J139"/>
  <c r="J134"/>
  <c r="J130"/>
  <c r="BK127"/>
  <c r="BK121"/>
  <c r="J149"/>
  <c r="BK147"/>
  <c r="BK142"/>
  <c r="BK139"/>
  <c r="J136"/>
  <c r="BK134"/>
  <c r="BK132"/>
  <c r="J122"/>
  <c r="J120"/>
  <c i="3" r="J143"/>
  <c r="J142"/>
  <c r="BK140"/>
  <c r="BK137"/>
  <c r="BK132"/>
  <c r="BK130"/>
  <c r="BK129"/>
  <c r="J127"/>
  <c r="BK122"/>
  <c r="J128"/>
  <c r="J126"/>
  <c r="J124"/>
  <c r="J121"/>
  <c r="BK142"/>
  <c r="BK138"/>
  <c r="BK136"/>
  <c r="BK133"/>
  <c r="J130"/>
  <c r="BK126"/>
  <c r="J122"/>
  <c r="BK145"/>
  <c r="BK143"/>
  <c r="BK139"/>
  <c r="J138"/>
  <c r="J137"/>
  <c r="BK135"/>
  <c r="J133"/>
  <c r="J132"/>
  <c r="BK124"/>
  <c i="4" r="J134"/>
  <c r="J138"/>
  <c r="BK135"/>
  <c r="BK126"/>
  <c r="BK125"/>
  <c r="J137"/>
  <c r="J132"/>
  <c r="J128"/>
  <c r="J126"/>
  <c r="BK132"/>
  <c r="BK130"/>
  <c r="J127"/>
  <c i="2" l="1" r="P119"/>
  <c r="BK137"/>
  <c r="J137"/>
  <c r="J98"/>
  <c r="R137"/>
  <c i="3" r="P120"/>
  <c r="P119"/>
  <c r="P118"/>
  <c i="1" r="AU96"/>
  <c i="3" r="T120"/>
  <c r="T119"/>
  <c r="T118"/>
  <c i="4" r="BK124"/>
  <c i="2" r="R119"/>
  <c r="R118"/>
  <c r="P137"/>
  <c i="4" r="R124"/>
  <c r="P124"/>
  <c i="2" r="BK119"/>
  <c r="J119"/>
  <c r="J97"/>
  <c r="T119"/>
  <c r="T118"/>
  <c r="T137"/>
  <c i="3" r="BK120"/>
  <c r="J120"/>
  <c r="J98"/>
  <c r="R120"/>
  <c r="R119"/>
  <c r="R118"/>
  <c i="4" r="T124"/>
  <c r="BK133"/>
  <c r="J133"/>
  <c r="J101"/>
  <c r="P133"/>
  <c r="R133"/>
  <c r="T133"/>
  <c r="BK136"/>
  <c r="J136"/>
  <c r="J102"/>
  <c r="P136"/>
  <c r="R136"/>
  <c r="T136"/>
  <c r="BK129"/>
  <c r="J129"/>
  <c r="J99"/>
  <c r="BK131"/>
  <c r="J131"/>
  <c r="J100"/>
  <c i="3" r="BK119"/>
  <c r="J119"/>
  <c r="J97"/>
  <c i="4" r="J91"/>
  <c r="J92"/>
  <c r="F119"/>
  <c r="BE135"/>
  <c r="BE138"/>
  <c r="F91"/>
  <c r="BE132"/>
  <c r="BE134"/>
  <c r="BE137"/>
  <c r="J89"/>
  <c r="E112"/>
  <c r="BE127"/>
  <c r="BE125"/>
  <c r="BE126"/>
  <c r="BE128"/>
  <c r="BE130"/>
  <c i="3" r="F91"/>
  <c r="J114"/>
  <c r="BE122"/>
  <c r="BE125"/>
  <c r="BE127"/>
  <c r="BE128"/>
  <c r="BE129"/>
  <c r="BE130"/>
  <c r="BE131"/>
  <c r="BE133"/>
  <c r="BE134"/>
  <c r="BE138"/>
  <c r="BE142"/>
  <c r="J92"/>
  <c r="J112"/>
  <c r="BE124"/>
  <c r="BE132"/>
  <c r="BE137"/>
  <c r="BE140"/>
  <c r="BE141"/>
  <c r="BE144"/>
  <c r="E85"/>
  <c r="F92"/>
  <c r="BE121"/>
  <c r="BE123"/>
  <c r="BE126"/>
  <c r="BE135"/>
  <c r="BE136"/>
  <c r="BE139"/>
  <c r="BE143"/>
  <c r="BE145"/>
  <c i="2" r="J89"/>
  <c r="J91"/>
  <c r="E108"/>
  <c r="BE120"/>
  <c r="BE124"/>
  <c r="BE125"/>
  <c r="BE130"/>
  <c r="BE147"/>
  <c r="BE148"/>
  <c r="BE149"/>
  <c r="J92"/>
  <c r="F114"/>
  <c r="BE123"/>
  <c r="BE133"/>
  <c r="BE134"/>
  <c r="BE146"/>
  <c r="F92"/>
  <c r="BE127"/>
  <c r="BE131"/>
  <c r="BE136"/>
  <c r="BE138"/>
  <c r="BE143"/>
  <c r="BE144"/>
  <c r="BE150"/>
  <c r="BE121"/>
  <c r="BE122"/>
  <c r="BE126"/>
  <c r="BE128"/>
  <c r="BE129"/>
  <c r="BE132"/>
  <c r="BE135"/>
  <c r="BE139"/>
  <c r="BE140"/>
  <c r="BE141"/>
  <c r="BE142"/>
  <c r="BE145"/>
  <c r="F34"/>
  <c i="1" r="BA95"/>
  <c i="3" r="F34"/>
  <c i="1" r="BA96"/>
  <c i="3" r="F37"/>
  <c i="1" r="BD96"/>
  <c i="4" r="F34"/>
  <c i="1" r="BA97"/>
  <c i="2" r="F36"/>
  <c i="1" r="BC95"/>
  <c i="2" r="F35"/>
  <c i="1" r="BB95"/>
  <c i="3" r="F36"/>
  <c i="1" r="BC96"/>
  <c i="4" r="F36"/>
  <c i="1" r="BC97"/>
  <c i="4" r="J34"/>
  <c i="1" r="AW97"/>
  <c i="2" r="J34"/>
  <c i="1" r="AW95"/>
  <c i="2" r="F37"/>
  <c i="1" r="BD95"/>
  <c i="3" r="J34"/>
  <c i="1" r="AW96"/>
  <c i="3" r="F35"/>
  <c i="1" r="BB96"/>
  <c i="4" r="F35"/>
  <c i="1" r="BB97"/>
  <c i="4" r="F37"/>
  <c i="1" r="BD97"/>
  <c i="4" l="1" r="R123"/>
  <c r="R122"/>
  <c r="BK123"/>
  <c r="J123"/>
  <c r="J97"/>
  <c r="P123"/>
  <c r="P122"/>
  <c i="1" r="AU97"/>
  <c i="4" r="T123"/>
  <c r="T122"/>
  <c i="2" r="P118"/>
  <c i="1" r="AU95"/>
  <c i="4" r="J124"/>
  <c r="J98"/>
  <c i="2" r="BK118"/>
  <c r="J118"/>
  <c r="J96"/>
  <c i="3" r="BK118"/>
  <c r="J118"/>
  <c r="J96"/>
  <c i="2" r="F33"/>
  <c i="1" r="AZ95"/>
  <c i="2" r="J33"/>
  <c i="1" r="AV95"/>
  <c r="AT95"/>
  <c i="3" r="J33"/>
  <c i="1" r="AV96"/>
  <c r="AT96"/>
  <c i="3" r="F33"/>
  <c i="1" r="AZ96"/>
  <c i="4" r="F33"/>
  <c i="1" r="AZ97"/>
  <c r="BB94"/>
  <c r="AX94"/>
  <c i="4" r="J33"/>
  <c i="1" r="AV97"/>
  <c r="AT97"/>
  <c r="BC94"/>
  <c r="W32"/>
  <c r="BA94"/>
  <c r="W30"/>
  <c r="BD94"/>
  <c r="W33"/>
  <c i="4" l="1" r="BK122"/>
  <c r="J122"/>
  <c r="J96"/>
  <c i="1" r="AU94"/>
  <c r="W31"/>
  <c i="2" r="J30"/>
  <c i="1" r="AG95"/>
  <c r="AW94"/>
  <c r="AK30"/>
  <c r="AY94"/>
  <c i="3" r="J30"/>
  <c i="1" r="AG96"/>
  <c r="AZ94"/>
  <c r="W29"/>
  <c i="2" l="1" r="J39"/>
  <c i="3" r="J39"/>
  <c i="1" r="AN96"/>
  <c r="AN95"/>
  <c i="4" r="J30"/>
  <c i="1" r="AG97"/>
  <c r="AV94"/>
  <c r="AK29"/>
  <c i="4" l="1" r="J39"/>
  <c i="1" r="AN97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<sst xmlns="http://schemas.openxmlformats.org/spreadsheetml/2006/main">
  <si>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</si>
  <si>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</si>
  <si>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</si>
  <si>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</si>
  <si>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</si>
  <si>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{7cf4e12a-7da5-4304-a699-cfa1c4f3a14f}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</si>
  <si>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</si>
  <si>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</si>
  <si>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</si>
  <si>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</si>
  <si>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</si>
  <si>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</si>
  <si>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</si>
  <si>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2021/22</t>
  </si>
  <si>
    <t>Stavba:</t>
  </si>
  <si>
    <t>Doplnění kabelizace Tišnov - Žďár nad Sázavou</t>
  </si>
  <si>
    <t>KSO:</t>
  </si>
  <si>
    <t>CC-CZ:</t>
  </si>
  <si>
    <t>Místo:</t>
  </si>
  <si>
    <t xml:space="preserve"> </t>
  </si>
  <si>
    <t>Datum:</t>
  </si>
  <si>
    <t>25. 10. 2021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</si>
  <si>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</si>
  <si>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</si>
  <si>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</si>
  <si>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</si>
  <si>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</si>
  <si>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</si>
  <si>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</si>
  <si>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</si>
  <si>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</si>
  <si>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</si>
  <si>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</si>
  <si>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</si>
  <si>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</si>
  <si>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</si>
  <si>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</si>
  <si>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</si>
  <si>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</si>
  <si>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</si>
  <si>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</si>
  <si>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</si>
  <si>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</si>
  <si>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</si>
  <si>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</si>
  <si>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</si>
  <si>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</si>
  <si>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</si>
  <si>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</si>
  <si>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</si>
  <si>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</si>
  <si>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</si>
  <si>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</si>
  <si>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</si>
  <si>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</si>
  <si>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</si>
  <si>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</si>
  <si>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</si>
  <si>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</si>
  <si>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</si>
  <si>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</si>
  <si>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</si>
  <si>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</si>
  <si>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</si>
  <si>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</si>
  <si>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</si>
  <si>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</si>
  <si>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</si>
  <si>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</si>
  <si>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</si>
  <si>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</si>
  <si>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</si>
  <si>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</si>
  <si>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</si>
  <si>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</si>
  <si>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</si>
  <si>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Dle Sborníku</t>
  </si>
  <si>
    <t>STA</t>
  </si>
  <si>
    <t>{1453dea0-7ed9-42a3-90b9-bd0ee5ec8bfe}</t>
  </si>
  <si>
    <t>2</t>
  </si>
  <si>
    <t>Dle ÚRS</t>
  </si>
  <si>
    <t>{dc9a5438-0794-4904-8b6f-20bf49e03f46}</t>
  </si>
  <si>
    <t>3</t>
  </si>
  <si>
    <t>VRN</t>
  </si>
  <si>
    <t>{2471b8da-39ef-4c95-a66b-ed51200bb450}</t>
  </si>
  <si>
    <t>KRYCÍ LIST SOUPISU PRACÍ</t>
  </si>
  <si>
    <t>Objekt:</t>
  </si>
  <si>
    <t>1 - Dle Sborníku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</si>
  <si>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</si>
  <si>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</si>
  <si>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</si>
  <si>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</si>
  <si>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</si>
  <si>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</si>
  <si>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>HSV - Práce a dodávky HSV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</si>
  <si>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</si>
  <si>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</si>
  <si>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</si>
  <si>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</si>
  <si>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</si>
  <si>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</si>
  <si>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</si>
  <si>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</si>
  <si>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</si>
  <si>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</si>
  <si>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</si>
  <si>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</si>
  <si>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</si>
  <si>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</si>
  <si>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</si>
  <si>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ROZPOCET</t>
  </si>
  <si>
    <t>K</t>
  </si>
  <si>
    <t>7491652010</t>
  </si>
  <si>
    <t>Montáž vnějšího uzemnění uzemňovacích vodičů v zemi z pozinkované oceli (FeZn) do 120 mm2</t>
  </si>
  <si>
    <t>m</t>
  </si>
  <si>
    <t>64</t>
  </si>
  <si>
    <t>7590155040</t>
  </si>
  <si>
    <t>Montáž pasivní ochrany pro omezení atmosférických vlivů u neelektrizovaných tratí jednoduché včetně uzemnění</t>
  </si>
  <si>
    <t>kus</t>
  </si>
  <si>
    <t>4</t>
  </si>
  <si>
    <t>7590145046</t>
  </si>
  <si>
    <t>Montáž závěru kabelového zabezpečovacího na zemní podpěru UPMP</t>
  </si>
  <si>
    <t>6</t>
  </si>
  <si>
    <t>7590525230</t>
  </si>
  <si>
    <t>Montáž kabelu návěstního volně uloženého s jádrem 1 mm Cu TCEKEZE, TCEKFE, TCEKPFLEY, TCEKPFLEZE do 7 P</t>
  </si>
  <si>
    <t>8</t>
  </si>
  <si>
    <t>5</t>
  </si>
  <si>
    <t>7590525178</t>
  </si>
  <si>
    <t>Montáž kabelu úložného volně uloženého s jádrem 0,8 mm TCEKE do 50 XN</t>
  </si>
  <si>
    <t>10</t>
  </si>
  <si>
    <t>7590555132</t>
  </si>
  <si>
    <t>Montáž forma pro kabely TCEKPFLE, TCEKPFLEY, TCEKPFLEZE, TCEKPFLEZY do 3 P 1,0</t>
  </si>
  <si>
    <t>12</t>
  </si>
  <si>
    <t>7</t>
  </si>
  <si>
    <t>7590525710</t>
  </si>
  <si>
    <t>Montáž ukončení celoplastového kabelu v závěru nebo rozvaděči se svorkovnicemi Sv12 bez pancíře 3p</t>
  </si>
  <si>
    <t>14</t>
  </si>
  <si>
    <t>7590525699</t>
  </si>
  <si>
    <t>Montáž ukončení celoplastového kabelu v závěru nebo rozvaděči se zářezovými svorkovnicemi s pancířem do 100 žil</t>
  </si>
  <si>
    <t>16</t>
  </si>
  <si>
    <t>9</t>
  </si>
  <si>
    <t>7590525410</t>
  </si>
  <si>
    <t>Montáž spojky rovné pro plastové kabely párové rovné o průměru 1,0 mm PE plášť bez pancíře S 1 do 6 žil</t>
  </si>
  <si>
    <t>18</t>
  </si>
  <si>
    <t>7590525482</t>
  </si>
  <si>
    <t>Montáž spojky rovné pro plastové kabely párové Raychem XAGA s konektory UDW2 2 plášť s pancířem do 60 žil</t>
  </si>
  <si>
    <t>20</t>
  </si>
  <si>
    <t>11</t>
  </si>
  <si>
    <t>7492756040</t>
  </si>
  <si>
    <t>Pomocné práce pro montáž kabelů zatažení kabelů do chráničky do 4 kg/m</t>
  </si>
  <si>
    <t>22</t>
  </si>
  <si>
    <t>7593505200</t>
  </si>
  <si>
    <t>Uložení HDPE trubky pro optický kabel do kabelového žlabu</t>
  </si>
  <si>
    <t>24</t>
  </si>
  <si>
    <t>13</t>
  </si>
  <si>
    <t>7593505220</t>
  </si>
  <si>
    <t>Montáž spojky Plasson na HDPE trubce rovné nebo redukční</t>
  </si>
  <si>
    <t>26</t>
  </si>
  <si>
    <t>7593505240</t>
  </si>
  <si>
    <t>Montáž koncovky nebo záslepky Plasson na HDPE trubku</t>
  </si>
  <si>
    <t>28</t>
  </si>
  <si>
    <t>7598035170</t>
  </si>
  <si>
    <t>Kontrola tlakutěsnosti HDPE trubky v úseku do 2 000 m</t>
  </si>
  <si>
    <t>30</t>
  </si>
  <si>
    <t>7598035175</t>
  </si>
  <si>
    <t>Kontrola tlakutěsnosti HDPE trubky za každý metr přes 2 000 m</t>
  </si>
  <si>
    <t>32</t>
  </si>
  <si>
    <t>17</t>
  </si>
  <si>
    <t>7593505270</t>
  </si>
  <si>
    <t>Montáž kabelového označníku Ball Marker</t>
  </si>
  <si>
    <t>34</t>
  </si>
  <si>
    <t>HSV</t>
  </si>
  <si>
    <t>Práce a dodávky HSV</t>
  </si>
  <si>
    <t>7491600180</t>
  </si>
  <si>
    <t>Uzemnění Vnější Uzemňovací vedení v zemi, páskem FeZn do 120 mm2</t>
  </si>
  <si>
    <t>36</t>
  </si>
  <si>
    <t>19</t>
  </si>
  <si>
    <t>7590140160</t>
  </si>
  <si>
    <t>Závěry Závěr kabelový UPMP-WM II. norma 73670B (CV736709002)</t>
  </si>
  <si>
    <t>38</t>
  </si>
  <si>
    <t>7590520995</t>
  </si>
  <si>
    <t>Venkovní vedení kabelová - metalické sítě Plněné, párované s ochr. Vodičem TCEKPFLEY 3 P 1,0 D</t>
  </si>
  <si>
    <t>40</t>
  </si>
  <si>
    <t>7590520934</t>
  </si>
  <si>
    <t>Venkovní vedení kabelová - metalické sítě Plněné, armované Al dráty, ochranný obal z PE 4x0,8 TCEPKPFLEZE 15 x 4 x 0,8</t>
  </si>
  <si>
    <t>42</t>
  </si>
  <si>
    <t>7492103690</t>
  </si>
  <si>
    <t>Spojovací vedení, podpěrné izolátory Spojky, ukončení pasu, ostatní Spojka XAGA 500 43/8-150</t>
  </si>
  <si>
    <t>44</t>
  </si>
  <si>
    <t>23</t>
  </si>
  <si>
    <t>7590541432</t>
  </si>
  <si>
    <t>Slaboproudé rozvody, kabely pro přívod a vnitřní instalaci Spojky metalických kabelů a příslušenství Teplem smrštitelná zesílená spojka pro netlakované kabely XAGA 500-43/8-150/EZE</t>
  </si>
  <si>
    <t>46</t>
  </si>
  <si>
    <t>7593500940</t>
  </si>
  <si>
    <t>Trasy kabelového vedení Ohebná dvouplášťová korugovaná chránička 110/92 smotek</t>
  </si>
  <si>
    <t>48</t>
  </si>
  <si>
    <t>25</t>
  </si>
  <si>
    <t>7593501125</t>
  </si>
  <si>
    <t>Trasy kabelového vedení Chráničky optického kabelu HDPE 6040 průměr 40/33 mm</t>
  </si>
  <si>
    <t>50</t>
  </si>
  <si>
    <t>7492104620</t>
  </si>
  <si>
    <t>Spojovací vedení, podpěrné izolátory Spojky, ukončení pasu, ostatní Spojka HDPE 05040 pr.40</t>
  </si>
  <si>
    <t>52</t>
  </si>
  <si>
    <t>27</t>
  </si>
  <si>
    <t>7593501143</t>
  </si>
  <si>
    <t xml:space="preserve">Trasy kabelového vedení Chráničky optického kabelu HDPE Koncová zátka Jackmoon  38-46 mm</t>
  </si>
  <si>
    <t>54</t>
  </si>
  <si>
    <t>7593500600</t>
  </si>
  <si>
    <t>Trasy kabelového vedení Kabelové krycí desky a pásy Fólie výstražná modrá š. 34 cm</t>
  </si>
  <si>
    <t>56</t>
  </si>
  <si>
    <t>29</t>
  </si>
  <si>
    <t>20550300</t>
  </si>
  <si>
    <t>Forma kabelová, drátová a doplňky vnitřní instalace LSA lišty LSA-PLUS lišta připojovací 2/8</t>
  </si>
  <si>
    <t>58</t>
  </si>
  <si>
    <t>7593311022</t>
  </si>
  <si>
    <t>Konstrukční díly Svorkovnice LSA rozpojovací, krone ekvivalent 10 párové svorkovnice pro průměr drátu 0,8mm</t>
  </si>
  <si>
    <t>60</t>
  </si>
  <si>
    <t>2 - Dle ÚRS</t>
  </si>
  <si>
    <t xml:space="preserve">    1 - Zemní práce</t>
  </si>
  <si>
    <t>Zemní práce</t>
  </si>
  <si>
    <t>460010021</t>
  </si>
  <si>
    <t>Vytyčení trasy vedení podzemního v obvodu železniční stanice</t>
  </si>
  <si>
    <t>km</t>
  </si>
  <si>
    <t>460010023</t>
  </si>
  <si>
    <t>Vytyčení trasy vedení kabelového podzemního v terénu volném</t>
  </si>
  <si>
    <t>460030011</t>
  </si>
  <si>
    <t>Sejmutí drnu jakékoliv tloušťky</t>
  </si>
  <si>
    <t>m2</t>
  </si>
  <si>
    <t>460030015</t>
  </si>
  <si>
    <t>Odstranění travnatého porostu, kosení a shrabávání trávy</t>
  </si>
  <si>
    <t>460030021</t>
  </si>
  <si>
    <t>Odstranění dřevitého porostu z křovin a stromů měkkého středně hustého</t>
  </si>
  <si>
    <t>132302511</t>
  </si>
  <si>
    <t>Hloubení rýh š do 600 mm pod kolejí ručně přes 2 m3 v hornině tř. 4</t>
  </si>
  <si>
    <t>m3</t>
  </si>
  <si>
    <t>460150134</t>
  </si>
  <si>
    <t>Hloubení kabelových zapažených i nezapažených rýh ručně š 35 cm, hl 50 cm, v hornině tř 4</t>
  </si>
  <si>
    <t>460150164</t>
  </si>
  <si>
    <t>Hloubení kabelových zapažených i nezapažených rýh ručně š 35 cm, hl 80 cm, v hornině tř 4</t>
  </si>
  <si>
    <t>460150304</t>
  </si>
  <si>
    <t>Hloubení kabelových zapažených i nezapažených rýh ručně š 50 cm, hl 120 cm, v hornině tř 4</t>
  </si>
  <si>
    <t>141721116</t>
  </si>
  <si>
    <t>Řízený zemní protlak hloubky do 6 m vnějšího průměru do 225 mm v hornině tř 1 až 4</t>
  </si>
  <si>
    <t>460070214</t>
  </si>
  <si>
    <t>Hloubení nezapažených jam pro základy kabelových objektů ručně v hornině tř 4</t>
  </si>
  <si>
    <t>899722113</t>
  </si>
  <si>
    <t>Krytí potrubí z plastů výstražnou fólií z PVC 34cm</t>
  </si>
  <si>
    <t>460752112</t>
  </si>
  <si>
    <t>Osazení kabelových kanálů do rýhy ze žlabů plastových šířky přes 10 do 20 cm</t>
  </si>
  <si>
    <t>460560134</t>
  </si>
  <si>
    <t>Zásyp rýh ručně šířky 35 cm, hloubky 50 cm, z horniny třídy 4</t>
  </si>
  <si>
    <t>460560164</t>
  </si>
  <si>
    <t>Zásyp rýh ručně šířky 35 cm, hloubky 80 cm, z horniny třídy 4</t>
  </si>
  <si>
    <t>460561604</t>
  </si>
  <si>
    <t>Zásyp rýh ručně ostatních rozměrů, z horniny třídy 4</t>
  </si>
  <si>
    <t>460560304</t>
  </si>
  <si>
    <t>Zásyp rýh ručně šířky 50 cm, hloubky 120 cm, z horniny třídy 4</t>
  </si>
  <si>
    <t>181102302</t>
  </si>
  <si>
    <t>Úprava pláně v zářezech se zhutněním</t>
  </si>
  <si>
    <t>460620014</t>
  </si>
  <si>
    <t>Provizorní úprava terénu se zhutněním, v hornině tř 4</t>
  </si>
  <si>
    <t>HZS4151</t>
  </si>
  <si>
    <t>Hodinová zúčtovací sazba mechanik</t>
  </si>
  <si>
    <t>hod</t>
  </si>
  <si>
    <t>34575496R</t>
  </si>
  <si>
    <t>žlab kabelový pozinkovaný 3m/ks , včetně víka a spojovacího materiálu</t>
  </si>
  <si>
    <t>ks</t>
  </si>
  <si>
    <t>34575138</t>
  </si>
  <si>
    <t>žlab kabelový s víkem PVC (120x100)</t>
  </si>
  <si>
    <t>34575139</t>
  </si>
  <si>
    <t>spojka kabelového žlabu PVC (120x100)</t>
  </si>
  <si>
    <t>35711733R</t>
  </si>
  <si>
    <t>skříň plastová SIS</t>
  </si>
  <si>
    <t>59212715R</t>
  </si>
  <si>
    <t>označník kabelový Ball Marker</t>
  </si>
  <si>
    <t>3 -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</si>
  <si>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</si>
  <si>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</si>
  <si>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</si>
  <si>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</si>
  <si>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VRN8 - Přesun stavebních kapacit</t>
  </si>
  <si>
    <t xml:space="preserve">    46-M - Zemní práce při extr.mont.pracích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</si>
  <si>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</si>
  <si>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</si>
  <si>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</si>
  <si>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</si>
  <si>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</si>
  <si>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případ</t>
  </si>
  <si>
    <t>012303000</t>
  </si>
  <si>
    <t>Geodetické práce po výstavbě</t>
  </si>
  <si>
    <t>013244000</t>
  </si>
  <si>
    <t>Dokumentace pro provádění stavby</t>
  </si>
  <si>
    <t>soubor</t>
  </si>
  <si>
    <t>013254000</t>
  </si>
  <si>
    <t>Dokumentace skutečného provedení stavby</t>
  </si>
  <si>
    <t>VRN3</t>
  </si>
  <si>
    <t>Zařízení staveniště</t>
  </si>
  <si>
    <t>031002000</t>
  </si>
  <si>
    <t>Související práce pro zařízení staveniště</t>
  </si>
  <si>
    <t>VRN7</t>
  </si>
  <si>
    <t>Provozní vlivy</t>
  </si>
  <si>
    <t>074002000</t>
  </si>
  <si>
    <t>Železniční a městský kolejový provoz</t>
  </si>
  <si>
    <t>úsek</t>
  </si>
  <si>
    <t>VRN8</t>
  </si>
  <si>
    <t>Přesun stavebních kapacit</t>
  </si>
  <si>
    <t>081103000</t>
  </si>
  <si>
    <t>Denní doprava pracovníků na pracoviště</t>
  </si>
  <si>
    <t>065002000</t>
  </si>
  <si>
    <t>Mimostaveništní doprava materiálů</t>
  </si>
  <si>
    <t>46-M</t>
  </si>
  <si>
    <t>Zemní práce při extr.mont.pracích</t>
  </si>
  <si>
    <t>469981111</t>
  </si>
  <si>
    <t>Přesun hmot pro pomocné stavební práce při elektromotážích</t>
  </si>
  <si>
    <t>t</t>
  </si>
  <si>
    <t>460361121</t>
  </si>
  <si>
    <t>Poplatek za uložení zeminy na recyklační skládce (skládkovné) kód odpadu 17 05 04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</si>
</sst>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0" fontId="17" fillId="3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17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22" xfId="0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center" vertical="center"/>
    </xf>
    <xf numFmtId="0" fontId="29" fillId="0" borderId="19" xfId="0" applyFont="1" applyBorder="1" applyAlignment="1" applyProtection="1">
      <alignment horizontal="left" vertical="center"/>
    </xf>
    <xf numFmtId="0" fontId="29" fillId="0" borderId="20" xfId="0" applyFont="1" applyBorder="1" applyAlignment="1" applyProtection="1">
      <alignment horizontal="center" vertical="center"/>
    </xf>
    <xf numFmtId="166" fontId="18" fillId="0" borderId="20" xfId="0" applyNumberFormat="1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18" fillId="0" borderId="19" xfId="0" applyFont="1" applyBorder="1" applyAlignment="1" applyProtection="1">
      <alignment horizontal="left" vertical="center"/>
    </xf>
    <xf numFmtId="0" fontId="18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3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5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16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17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18</v>
      </c>
      <c r="E8" s="19"/>
      <c r="F8" s="19"/>
      <c r="G8" s="19"/>
      <c r="H8" s="19"/>
      <c r="I8" s="19"/>
      <c r="J8" s="19"/>
      <c r="K8" s="23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20</v>
      </c>
      <c r="AL8" s="19"/>
      <c r="AM8" s="19"/>
      <c r="AN8" s="23" t="s">
        <v>21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23</v>
      </c>
      <c r="AL10" s="19"/>
      <c r="AM10" s="19"/>
      <c r="AN10" s="23" t="s">
        <v>1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19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24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25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23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19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24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26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23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19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24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27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28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23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19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24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27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29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15857911.199999999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31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32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33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34</v>
      </c>
      <c r="E29" s="38"/>
      <c r="F29" s="26" t="s">
        <v>35</v>
      </c>
      <c r="G29" s="38"/>
      <c r="H29" s="38"/>
      <c r="I29" s="38"/>
      <c r="J29" s="38"/>
      <c r="K29" s="38"/>
      <c r="L29" s="39">
        <v>0.20999999999999999</v>
      </c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>
        <f>ROUND(AZ94, 2)</f>
        <v>15857911.199999999</v>
      </c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40">
        <f>ROUND(AV94, 2)</f>
        <v>3330161.3500000001</v>
      </c>
      <c r="AL29" s="38"/>
      <c r="AM29" s="38"/>
      <c r="AN29" s="38"/>
      <c r="AO29" s="38"/>
      <c r="AP29" s="38"/>
      <c r="AQ29" s="38"/>
      <c r="AR29" s="41"/>
      <c r="BE29" s="3"/>
    </row>
    <row r="30" s="3" customFormat="1" ht="14.4" customHeight="1">
      <c r="A30" s="3"/>
      <c r="B30" s="37"/>
      <c r="C30" s="38"/>
      <c r="D30" s="38"/>
      <c r="E30" s="38"/>
      <c r="F30" s="26" t="s">
        <v>36</v>
      </c>
      <c r="G30" s="38"/>
      <c r="H30" s="38"/>
      <c r="I30" s="38"/>
      <c r="J30" s="38"/>
      <c r="K30" s="38"/>
      <c r="L30" s="39">
        <v>0.14999999999999999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0">
        <f>ROUND(BA94, 2)</f>
        <v>0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0">
        <f>ROUND(AW94, 2)</f>
        <v>0</v>
      </c>
      <c r="AL30" s="38"/>
      <c r="AM30" s="38"/>
      <c r="AN30" s="38"/>
      <c r="AO30" s="38"/>
      <c r="AP30" s="38"/>
      <c r="AQ30" s="38"/>
      <c r="AR30" s="41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37</v>
      </c>
      <c r="G31" s="38"/>
      <c r="H31" s="38"/>
      <c r="I31" s="38"/>
      <c r="J31" s="38"/>
      <c r="K31" s="38"/>
      <c r="L31" s="39">
        <v>0.20999999999999999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0">
        <f>ROUND(BB94,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0">
        <v>0</v>
      </c>
      <c r="AL31" s="38"/>
      <c r="AM31" s="38"/>
      <c r="AN31" s="38"/>
      <c r="AO31" s="38"/>
      <c r="AP31" s="38"/>
      <c r="AQ31" s="38"/>
      <c r="AR31" s="41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38</v>
      </c>
      <c r="G32" s="38"/>
      <c r="H32" s="38"/>
      <c r="I32" s="38"/>
      <c r="J32" s="38"/>
      <c r="K32" s="38"/>
      <c r="L32" s="39">
        <v>0.14999999999999999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0">
        <v>0</v>
      </c>
      <c r="AL32" s="38"/>
      <c r="AM32" s="38"/>
      <c r="AN32" s="38"/>
      <c r="AO32" s="38"/>
      <c r="AP32" s="38"/>
      <c r="AQ32" s="38"/>
      <c r="AR32" s="41"/>
      <c r="BE32" s="3"/>
    </row>
    <row r="33" hidden="1" s="3" customFormat="1" ht="14.4" customHeight="1">
      <c r="A33" s="3"/>
      <c r="B33" s="37"/>
      <c r="C33" s="38"/>
      <c r="D33" s="38"/>
      <c r="E33" s="38"/>
      <c r="F33" s="26" t="s">
        <v>39</v>
      </c>
      <c r="G33" s="38"/>
      <c r="H33" s="38"/>
      <c r="I33" s="38"/>
      <c r="J33" s="38"/>
      <c r="K33" s="38"/>
      <c r="L33" s="39">
        <v>0</v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40">
        <f>ROUND(BD94, 2)</f>
        <v>0</v>
      </c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40">
        <v>0</v>
      </c>
      <c r="AL33" s="38"/>
      <c r="AM33" s="38"/>
      <c r="AN33" s="38"/>
      <c r="AO33" s="38"/>
      <c r="AP33" s="38"/>
      <c r="AQ33" s="38"/>
      <c r="AR33" s="41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2"/>
      <c r="D35" s="43" t="s">
        <v>40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41</v>
      </c>
      <c r="U35" s="44"/>
      <c r="V35" s="44"/>
      <c r="W35" s="44"/>
      <c r="X35" s="46" t="s">
        <v>42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19188072.550000001</v>
      </c>
      <c r="AL35" s="44"/>
      <c r="AM35" s="44"/>
      <c r="AN35" s="44"/>
      <c r="AO35" s="48"/>
      <c r="AP35" s="42"/>
      <c r="AQ35" s="42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49"/>
      <c r="C49" s="50"/>
      <c r="D49" s="51" t="s">
        <v>43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44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54" t="s">
        <v>45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54" t="s">
        <v>46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54" t="s">
        <v>45</v>
      </c>
      <c r="AI60" s="33"/>
      <c r="AJ60" s="33"/>
      <c r="AK60" s="33"/>
      <c r="AL60" s="33"/>
      <c r="AM60" s="54" t="s">
        <v>46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1" t="s">
        <v>47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48</v>
      </c>
      <c r="AI64" s="55"/>
      <c r="AJ64" s="55"/>
      <c r="AK64" s="55"/>
      <c r="AL64" s="55"/>
      <c r="AM64" s="55"/>
      <c r="AN64" s="55"/>
      <c r="AO64" s="55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54" t="s">
        <v>45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54" t="s">
        <v>46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54" t="s">
        <v>45</v>
      </c>
      <c r="AI75" s="33"/>
      <c r="AJ75" s="33"/>
      <c r="AK75" s="33"/>
      <c r="AL75" s="33"/>
      <c r="AM75" s="54" t="s">
        <v>46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29"/>
    </row>
    <row r="81" s="2" customFormat="1" ht="6.96" customHeight="1">
      <c r="A81" s="29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29"/>
    </row>
    <row r="82" s="2" customFormat="1" ht="24.96" customHeight="1">
      <c r="A82" s="29"/>
      <c r="B82" s="30"/>
      <c r="C82" s="20" t="s">
        <v>49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0"/>
      <c r="C84" s="26" t="s">
        <v>12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2021/22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  <c r="BE84" s="4"/>
    </row>
    <row r="85" s="5" customFormat="1" ht="36.96" customHeight="1">
      <c r="A85" s="5"/>
      <c r="B85" s="63"/>
      <c r="C85" s="64" t="s">
        <v>14</v>
      </c>
      <c r="D85" s="65"/>
      <c r="E85" s="65"/>
      <c r="F85" s="65"/>
      <c r="G85" s="65"/>
      <c r="H85" s="65"/>
      <c r="I85" s="65"/>
      <c r="J85" s="65"/>
      <c r="K85" s="65"/>
      <c r="L85" s="66" t="str">
        <f>K6</f>
        <v>Doplnění kabelizace Tišnov - Žďár nad Sázavou</v>
      </c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7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18</v>
      </c>
      <c r="D87" s="31"/>
      <c r="E87" s="31"/>
      <c r="F87" s="31"/>
      <c r="G87" s="31"/>
      <c r="H87" s="31"/>
      <c r="I87" s="31"/>
      <c r="J87" s="31"/>
      <c r="K87" s="31"/>
      <c r="L87" s="68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20</v>
      </c>
      <c r="AJ87" s="31"/>
      <c r="AK87" s="31"/>
      <c r="AL87" s="31"/>
      <c r="AM87" s="69" t="str">
        <f>IF(AN8= "","",AN8)</f>
        <v>25. 10. 2021</v>
      </c>
      <c r="AN87" s="69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22</v>
      </c>
      <c r="D89" s="31"/>
      <c r="E89" s="31"/>
      <c r="F89" s="31"/>
      <c r="G89" s="31"/>
      <c r="H89" s="31"/>
      <c r="I89" s="31"/>
      <c r="J89" s="31"/>
      <c r="K89" s="31"/>
      <c r="L89" s="61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26</v>
      </c>
      <c r="AJ89" s="31"/>
      <c r="AK89" s="31"/>
      <c r="AL89" s="31"/>
      <c r="AM89" s="70" t="str">
        <f>IF(E17="","",E17)</f>
        <v xml:space="preserve"> </v>
      </c>
      <c r="AN89" s="61"/>
      <c r="AO89" s="61"/>
      <c r="AP89" s="61"/>
      <c r="AQ89" s="31"/>
      <c r="AR89" s="35"/>
      <c r="AS89" s="71" t="s">
        <v>50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29"/>
    </row>
    <row r="90" s="2" customFormat="1" ht="15.15" customHeight="1">
      <c r="A90" s="29"/>
      <c r="B90" s="30"/>
      <c r="C90" s="26" t="s">
        <v>25</v>
      </c>
      <c r="D90" s="31"/>
      <c r="E90" s="31"/>
      <c r="F90" s="31"/>
      <c r="G90" s="31"/>
      <c r="H90" s="31"/>
      <c r="I90" s="31"/>
      <c r="J90" s="31"/>
      <c r="K90" s="31"/>
      <c r="L90" s="61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28</v>
      </c>
      <c r="AJ90" s="31"/>
      <c r="AK90" s="31"/>
      <c r="AL90" s="31"/>
      <c r="AM90" s="70" t="str">
        <f>IF(E20="","",E20)</f>
        <v xml:space="preserve"> </v>
      </c>
      <c r="AN90" s="61"/>
      <c r="AO90" s="61"/>
      <c r="AP90" s="61"/>
      <c r="AQ90" s="31"/>
      <c r="AR90" s="35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79"/>
      <c r="AT91" s="80"/>
      <c r="AU91" s="81"/>
      <c r="AV91" s="81"/>
      <c r="AW91" s="81"/>
      <c r="AX91" s="81"/>
      <c r="AY91" s="81"/>
      <c r="AZ91" s="81"/>
      <c r="BA91" s="81"/>
      <c r="BB91" s="81"/>
      <c r="BC91" s="81"/>
      <c r="BD91" s="82"/>
      <c r="BE91" s="29"/>
    </row>
    <row r="92" s="2" customFormat="1" ht="29.28" customHeight="1">
      <c r="A92" s="29"/>
      <c r="B92" s="30"/>
      <c r="C92" s="83" t="s">
        <v>51</v>
      </c>
      <c r="D92" s="84"/>
      <c r="E92" s="84"/>
      <c r="F92" s="84"/>
      <c r="G92" s="84"/>
      <c r="H92" s="85"/>
      <c r="I92" s="86" t="s">
        <v>52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53</v>
      </c>
      <c r="AH92" s="84"/>
      <c r="AI92" s="84"/>
      <c r="AJ92" s="84"/>
      <c r="AK92" s="84"/>
      <c r="AL92" s="84"/>
      <c r="AM92" s="84"/>
      <c r="AN92" s="86" t="s">
        <v>54</v>
      </c>
      <c r="AO92" s="84"/>
      <c r="AP92" s="88"/>
      <c r="AQ92" s="89" t="s">
        <v>55</v>
      </c>
      <c r="AR92" s="35"/>
      <c r="AS92" s="90" t="s">
        <v>56</v>
      </c>
      <c r="AT92" s="91" t="s">
        <v>57</v>
      </c>
      <c r="AU92" s="91" t="s">
        <v>58</v>
      </c>
      <c r="AV92" s="91" t="s">
        <v>59</v>
      </c>
      <c r="AW92" s="91" t="s">
        <v>60</v>
      </c>
      <c r="AX92" s="91" t="s">
        <v>61</v>
      </c>
      <c r="AY92" s="91" t="s">
        <v>62</v>
      </c>
      <c r="AZ92" s="91" t="s">
        <v>63</v>
      </c>
      <c r="BA92" s="91" t="s">
        <v>64</v>
      </c>
      <c r="BB92" s="91" t="s">
        <v>65</v>
      </c>
      <c r="BC92" s="91" t="s">
        <v>66</v>
      </c>
      <c r="BD92" s="92" t="s">
        <v>67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3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5"/>
      <c r="BE93" s="29"/>
    </row>
    <row r="94" s="6" customFormat="1" ht="32.4" customHeight="1">
      <c r="A94" s="6"/>
      <c r="B94" s="96"/>
      <c r="C94" s="97" t="s">
        <v>68</v>
      </c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9">
        <f>ROUND(SUM(AG95:AG97),2)</f>
        <v>15857911.199999999</v>
      </c>
      <c r="AH94" s="99"/>
      <c r="AI94" s="99"/>
      <c r="AJ94" s="99"/>
      <c r="AK94" s="99"/>
      <c r="AL94" s="99"/>
      <c r="AM94" s="99"/>
      <c r="AN94" s="100">
        <f>SUM(AG94,AT94)</f>
        <v>19188072.550000001</v>
      </c>
      <c r="AO94" s="100"/>
      <c r="AP94" s="100"/>
      <c r="AQ94" s="101" t="s">
        <v>1</v>
      </c>
      <c r="AR94" s="102"/>
      <c r="AS94" s="103">
        <f>ROUND(SUM(AS95:AS97),2)</f>
        <v>0</v>
      </c>
      <c r="AT94" s="104">
        <f>ROUND(SUM(AV94:AW94),2)</f>
        <v>3330161.3500000001</v>
      </c>
      <c r="AU94" s="105">
        <f>ROUND(SUM(AU95:AU97),5)</f>
        <v>0</v>
      </c>
      <c r="AV94" s="104">
        <f>ROUND(AZ94*L29,2)</f>
        <v>3330161.3500000001</v>
      </c>
      <c r="AW94" s="104">
        <f>ROUND(BA94*L30,2)</f>
        <v>0</v>
      </c>
      <c r="AX94" s="104">
        <f>ROUND(BB94*L29,2)</f>
        <v>0</v>
      </c>
      <c r="AY94" s="104">
        <f>ROUND(BC94*L30,2)</f>
        <v>0</v>
      </c>
      <c r="AZ94" s="104">
        <f>ROUND(SUM(AZ95:AZ97),2)</f>
        <v>15857911.199999999</v>
      </c>
      <c r="BA94" s="104">
        <f>ROUND(SUM(BA95:BA97),2)</f>
        <v>0</v>
      </c>
      <c r="BB94" s="104">
        <f>ROUND(SUM(BB95:BB97),2)</f>
        <v>0</v>
      </c>
      <c r="BC94" s="104">
        <f>ROUND(SUM(BC95:BC97),2)</f>
        <v>0</v>
      </c>
      <c r="BD94" s="106">
        <f>ROUND(SUM(BD95:BD97),2)</f>
        <v>0</v>
      </c>
      <c r="BE94" s="6"/>
      <c r="BS94" s="107" t="s">
        <v>69</v>
      </c>
      <c r="BT94" s="107" t="s">
        <v>70</v>
      </c>
      <c r="BU94" s="108" t="s">
        <v>71</v>
      </c>
      <c r="BV94" s="107" t="s">
        <v>72</v>
      </c>
      <c r="BW94" s="107" t="s">
        <v>5</v>
      </c>
      <c r="BX94" s="107" t="s">
        <v>73</v>
      </c>
      <c r="CL94" s="107" t="s">
        <v>1</v>
      </c>
    </row>
    <row r="95" s="7" customFormat="1" ht="16.5" customHeight="1">
      <c r="A95" s="109" t="s">
        <v>74</v>
      </c>
      <c r="B95" s="110"/>
      <c r="C95" s="111"/>
      <c r="D95" s="112" t="s">
        <v>75</v>
      </c>
      <c r="E95" s="112"/>
      <c r="F95" s="112"/>
      <c r="G95" s="112"/>
      <c r="H95" s="112"/>
      <c r="I95" s="113"/>
      <c r="J95" s="112" t="s">
        <v>76</v>
      </c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4">
        <f>'1 - Dle Sborníku'!J30</f>
        <v>5481457.5099999998</v>
      </c>
      <c r="AH95" s="113"/>
      <c r="AI95" s="113"/>
      <c r="AJ95" s="113"/>
      <c r="AK95" s="113"/>
      <c r="AL95" s="113"/>
      <c r="AM95" s="113"/>
      <c r="AN95" s="114">
        <f>SUM(AG95,AT95)</f>
        <v>6632563.5899999999</v>
      </c>
      <c r="AO95" s="113"/>
      <c r="AP95" s="113"/>
      <c r="AQ95" s="115" t="s">
        <v>77</v>
      </c>
      <c r="AR95" s="116"/>
      <c r="AS95" s="117">
        <v>0</v>
      </c>
      <c r="AT95" s="118">
        <f>ROUND(SUM(AV95:AW95),2)</f>
        <v>1151106.0800000001</v>
      </c>
      <c r="AU95" s="119">
        <f>'1 - Dle Sborníku'!P118</f>
        <v>0</v>
      </c>
      <c r="AV95" s="118">
        <f>'1 - Dle Sborníku'!J33</f>
        <v>1151106.0800000001</v>
      </c>
      <c r="AW95" s="118">
        <f>'1 - Dle Sborníku'!J34</f>
        <v>0</v>
      </c>
      <c r="AX95" s="118">
        <f>'1 - Dle Sborníku'!J35</f>
        <v>0</v>
      </c>
      <c r="AY95" s="118">
        <f>'1 - Dle Sborníku'!J36</f>
        <v>0</v>
      </c>
      <c r="AZ95" s="118">
        <f>'1 - Dle Sborníku'!F33</f>
        <v>5481457.5099999998</v>
      </c>
      <c r="BA95" s="118">
        <f>'1 - Dle Sborníku'!F34</f>
        <v>0</v>
      </c>
      <c r="BB95" s="118">
        <f>'1 - Dle Sborníku'!F35</f>
        <v>0</v>
      </c>
      <c r="BC95" s="118">
        <f>'1 - Dle Sborníku'!F36</f>
        <v>0</v>
      </c>
      <c r="BD95" s="120">
        <f>'1 - Dle Sborníku'!F37</f>
        <v>0</v>
      </c>
      <c r="BE95" s="7"/>
      <c r="BT95" s="121" t="s">
        <v>75</v>
      </c>
      <c r="BV95" s="121" t="s">
        <v>72</v>
      </c>
      <c r="BW95" s="121" t="s">
        <v>78</v>
      </c>
      <c r="BX95" s="121" t="s">
        <v>5</v>
      </c>
      <c r="CL95" s="121" t="s">
        <v>1</v>
      </c>
      <c r="CM95" s="121" t="s">
        <v>79</v>
      </c>
    </row>
    <row r="96" s="7" customFormat="1" ht="16.5" customHeight="1">
      <c r="A96" s="109" t="s">
        <v>74</v>
      </c>
      <c r="B96" s="110"/>
      <c r="C96" s="111"/>
      <c r="D96" s="112" t="s">
        <v>79</v>
      </c>
      <c r="E96" s="112"/>
      <c r="F96" s="112"/>
      <c r="G96" s="112"/>
      <c r="H96" s="112"/>
      <c r="I96" s="113"/>
      <c r="J96" s="112" t="s">
        <v>80</v>
      </c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114">
        <f>'2 - Dle ÚRS'!J30</f>
        <v>9460389.6899999995</v>
      </c>
      <c r="AH96" s="113"/>
      <c r="AI96" s="113"/>
      <c r="AJ96" s="113"/>
      <c r="AK96" s="113"/>
      <c r="AL96" s="113"/>
      <c r="AM96" s="113"/>
      <c r="AN96" s="114">
        <f>SUM(AG96,AT96)</f>
        <v>11447071.52</v>
      </c>
      <c r="AO96" s="113"/>
      <c r="AP96" s="113"/>
      <c r="AQ96" s="115" t="s">
        <v>77</v>
      </c>
      <c r="AR96" s="116"/>
      <c r="AS96" s="117">
        <v>0</v>
      </c>
      <c r="AT96" s="118">
        <f>ROUND(SUM(AV96:AW96),2)</f>
        <v>1986681.8300000001</v>
      </c>
      <c r="AU96" s="119">
        <f>'2 - Dle ÚRS'!P118</f>
        <v>0</v>
      </c>
      <c r="AV96" s="118">
        <f>'2 - Dle ÚRS'!J33</f>
        <v>1986681.8300000001</v>
      </c>
      <c r="AW96" s="118">
        <f>'2 - Dle ÚRS'!J34</f>
        <v>0</v>
      </c>
      <c r="AX96" s="118">
        <f>'2 - Dle ÚRS'!J35</f>
        <v>0</v>
      </c>
      <c r="AY96" s="118">
        <f>'2 - Dle ÚRS'!J36</f>
        <v>0</v>
      </c>
      <c r="AZ96" s="118">
        <f>'2 - Dle ÚRS'!F33</f>
        <v>9460389.6899999995</v>
      </c>
      <c r="BA96" s="118">
        <f>'2 - Dle ÚRS'!F34</f>
        <v>0</v>
      </c>
      <c r="BB96" s="118">
        <f>'2 - Dle ÚRS'!F35</f>
        <v>0</v>
      </c>
      <c r="BC96" s="118">
        <f>'2 - Dle ÚRS'!F36</f>
        <v>0</v>
      </c>
      <c r="BD96" s="120">
        <f>'2 - Dle ÚRS'!F37</f>
        <v>0</v>
      </c>
      <c r="BE96" s="7"/>
      <c r="BT96" s="121" t="s">
        <v>75</v>
      </c>
      <c r="BV96" s="121" t="s">
        <v>72</v>
      </c>
      <c r="BW96" s="121" t="s">
        <v>81</v>
      </c>
      <c r="BX96" s="121" t="s">
        <v>5</v>
      </c>
      <c r="CL96" s="121" t="s">
        <v>1</v>
      </c>
      <c r="CM96" s="121" t="s">
        <v>79</v>
      </c>
    </row>
    <row r="97" s="7" customFormat="1" ht="16.5" customHeight="1">
      <c r="A97" s="109" t="s">
        <v>74</v>
      </c>
      <c r="B97" s="110"/>
      <c r="C97" s="111"/>
      <c r="D97" s="112" t="s">
        <v>82</v>
      </c>
      <c r="E97" s="112"/>
      <c r="F97" s="112"/>
      <c r="G97" s="112"/>
      <c r="H97" s="112"/>
      <c r="I97" s="113"/>
      <c r="J97" s="112" t="s">
        <v>83</v>
      </c>
      <c r="K97" s="112"/>
      <c r="L97" s="112"/>
      <c r="M97" s="112"/>
      <c r="N97" s="112"/>
      <c r="O97" s="112"/>
      <c r="P97" s="112"/>
      <c r="Q97" s="112"/>
      <c r="R97" s="112"/>
      <c r="S97" s="112"/>
      <c r="T97" s="112"/>
      <c r="U97" s="112"/>
      <c r="V97" s="112"/>
      <c r="W97" s="112"/>
      <c r="X97" s="112"/>
      <c r="Y97" s="112"/>
      <c r="Z97" s="112"/>
      <c r="AA97" s="112"/>
      <c r="AB97" s="112"/>
      <c r="AC97" s="112"/>
      <c r="AD97" s="112"/>
      <c r="AE97" s="112"/>
      <c r="AF97" s="112"/>
      <c r="AG97" s="114">
        <f>'3 - VRN'!J30</f>
        <v>916064</v>
      </c>
      <c r="AH97" s="113"/>
      <c r="AI97" s="113"/>
      <c r="AJ97" s="113"/>
      <c r="AK97" s="113"/>
      <c r="AL97" s="113"/>
      <c r="AM97" s="113"/>
      <c r="AN97" s="114">
        <f>SUM(AG97,AT97)</f>
        <v>1108437.4399999999</v>
      </c>
      <c r="AO97" s="113"/>
      <c r="AP97" s="113"/>
      <c r="AQ97" s="115" t="s">
        <v>77</v>
      </c>
      <c r="AR97" s="116"/>
      <c r="AS97" s="122">
        <v>0</v>
      </c>
      <c r="AT97" s="123">
        <f>ROUND(SUM(AV97:AW97),2)</f>
        <v>192373.44</v>
      </c>
      <c r="AU97" s="124">
        <f>'3 - VRN'!P122</f>
        <v>0</v>
      </c>
      <c r="AV97" s="123">
        <f>'3 - VRN'!J33</f>
        <v>192373.44</v>
      </c>
      <c r="AW97" s="123">
        <f>'3 - VRN'!J34</f>
        <v>0</v>
      </c>
      <c r="AX97" s="123">
        <f>'3 - VRN'!J35</f>
        <v>0</v>
      </c>
      <c r="AY97" s="123">
        <f>'3 - VRN'!J36</f>
        <v>0</v>
      </c>
      <c r="AZ97" s="123">
        <f>'3 - VRN'!F33</f>
        <v>916064</v>
      </c>
      <c r="BA97" s="123">
        <f>'3 - VRN'!F34</f>
        <v>0</v>
      </c>
      <c r="BB97" s="123">
        <f>'3 - VRN'!F35</f>
        <v>0</v>
      </c>
      <c r="BC97" s="123">
        <f>'3 - VRN'!F36</f>
        <v>0</v>
      </c>
      <c r="BD97" s="125">
        <f>'3 - VRN'!F37</f>
        <v>0</v>
      </c>
      <c r="BE97" s="7"/>
      <c r="BT97" s="121" t="s">
        <v>75</v>
      </c>
      <c r="BV97" s="121" t="s">
        <v>72</v>
      </c>
      <c r="BW97" s="121" t="s">
        <v>84</v>
      </c>
      <c r="BX97" s="121" t="s">
        <v>5</v>
      </c>
      <c r="CL97" s="121" t="s">
        <v>1</v>
      </c>
      <c r="CM97" s="121" t="s">
        <v>79</v>
      </c>
    </row>
    <row r="98" s="2" customFormat="1" ht="30" customHeight="1">
      <c r="A98" s="29"/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5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  <row r="99" s="2" customFormat="1" ht="6.96" customHeight="1">
      <c r="A99" s="29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/>
      <c r="AN99" s="57"/>
      <c r="AO99" s="57"/>
      <c r="AP99" s="57"/>
      <c r="AQ99" s="57"/>
      <c r="AR99" s="35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</sheetData>
  <sheetProtection sheet="1" formatColumns="0" formatRows="0" objects="1" scenarios="1" spinCount="100000" saltValue="enLuNWorCxzxgta4BDqX4oWkJXILGu3QwVGLvgsO6kiCrxBD4uVstIV+lRgqmDzukphQUDValfmvWYZGk3t3Pg==" hashValue="9USaiBlOIYiQVGZGBR0gqz+kxUwwm6wkPvEktKOmEfOtKNjmSAF8mjzY62TFZ9enl2I6hEyFHeeJgRyz7jRtQw==" algorithmName="SHA-512" password="CC35"/>
  <mergeCells count="48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1 - Dle Sborníku'!C2" display="/"/>
    <hyperlink ref="A96" location="'2 - Dle ÚRS'!C2" display="/"/>
    <hyperlink ref="A97" location="'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78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79</v>
      </c>
    </row>
    <row r="4" s="1" customFormat="1" ht="24.96" customHeight="1">
      <c r="B4" s="17"/>
      <c r="D4" s="128" t="s">
        <v>85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Doplnění kabelizace Tišnov - Žďár nad Sázavou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86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87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25. 10. 2021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ROUND(J118, 2)</f>
        <v>5481457.5099999998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ROUND((SUM(BE118:BE150)),  2)</f>
        <v>5481457.5099999998</v>
      </c>
      <c r="G33" s="29"/>
      <c r="H33" s="29"/>
      <c r="I33" s="145">
        <v>0.20999999999999999</v>
      </c>
      <c r="J33" s="144">
        <f>ROUND(((SUM(BE118:BE150))*I33),  2)</f>
        <v>1151106.0800000001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ROUND((SUM(BF118:BF150)),  2)</f>
        <v>0</v>
      </c>
      <c r="G34" s="29"/>
      <c r="H34" s="29"/>
      <c r="I34" s="145">
        <v>0.14999999999999999</v>
      </c>
      <c r="J34" s="144">
        <f>ROUND(((SUM(BF118:BF150))*I34),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ROUND((SUM(BG118:BG150)),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ROUND((SUM(BH118:BH150)),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ROUND((SUM(BI118:BI150)),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6632563.5899999999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88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Doplnění kabelizace Tišnov - Žďár nad Sázavou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86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1 - Dle Sborníku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25. 10. 2021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89</v>
      </c>
      <c r="D94" s="166"/>
      <c r="E94" s="166"/>
      <c r="F94" s="166"/>
      <c r="G94" s="166"/>
      <c r="H94" s="166"/>
      <c r="I94" s="166"/>
      <c r="J94" s="167" t="s">
        <v>90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91</v>
      </c>
      <c r="D96" s="31"/>
      <c r="E96" s="31"/>
      <c r="F96" s="31"/>
      <c r="G96" s="31"/>
      <c r="H96" s="31"/>
      <c r="I96" s="31"/>
      <c r="J96" s="100">
        <f>J118</f>
        <v>5481457.5099999998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92</v>
      </c>
    </row>
    <row r="97" s="9" customFormat="1" ht="24.96" customHeight="1">
      <c r="A97" s="9"/>
      <c r="B97" s="169"/>
      <c r="C97" s="170"/>
      <c r="D97" s="171" t="s">
        <v>93</v>
      </c>
      <c r="E97" s="172"/>
      <c r="F97" s="172"/>
      <c r="G97" s="172"/>
      <c r="H97" s="172"/>
      <c r="I97" s="172"/>
      <c r="J97" s="173">
        <f>J119</f>
        <v>2468329.1099999999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94</v>
      </c>
      <c r="E98" s="172"/>
      <c r="F98" s="172"/>
      <c r="G98" s="172"/>
      <c r="H98" s="172"/>
      <c r="I98" s="172"/>
      <c r="J98" s="173">
        <f>J137</f>
        <v>3013128.3999999999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29"/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53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="2" customFormat="1" ht="6.96" customHeight="1">
      <c r="A100" s="29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3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="2" customFormat="1" ht="6.96" customHeight="1">
      <c r="A104" s="29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3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24.96" customHeight="1">
      <c r="A105" s="29"/>
      <c r="B105" s="30"/>
      <c r="C105" s="20" t="s">
        <v>95</v>
      </c>
      <c r="D105" s="31"/>
      <c r="E105" s="31"/>
      <c r="F105" s="31"/>
      <c r="G105" s="31"/>
      <c r="H105" s="31"/>
      <c r="I105" s="31"/>
      <c r="J105" s="31"/>
      <c r="K105" s="31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6.96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12" customHeight="1">
      <c r="A107" s="29"/>
      <c r="B107" s="30"/>
      <c r="C107" s="26" t="s">
        <v>14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6.5" customHeight="1">
      <c r="A108" s="29"/>
      <c r="B108" s="30"/>
      <c r="C108" s="31"/>
      <c r="D108" s="31"/>
      <c r="E108" s="164" t="str">
        <f>E7</f>
        <v>Doplnění kabelizace Tišnov - Žďár nad Sázavou</v>
      </c>
      <c r="F108" s="26"/>
      <c r="G108" s="26"/>
      <c r="H108" s="26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86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66" t="str">
        <f>E9</f>
        <v>1 - Dle Sborníku</v>
      </c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18</v>
      </c>
      <c r="D112" s="31"/>
      <c r="E112" s="31"/>
      <c r="F112" s="23" t="str">
        <f>F12</f>
        <v xml:space="preserve"> </v>
      </c>
      <c r="G112" s="31"/>
      <c r="H112" s="31"/>
      <c r="I112" s="26" t="s">
        <v>20</v>
      </c>
      <c r="J112" s="69" t="str">
        <f>IF(J12="","",J12)</f>
        <v>25. 10. 2021</v>
      </c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5.15" customHeight="1">
      <c r="A114" s="29"/>
      <c r="B114" s="30"/>
      <c r="C114" s="26" t="s">
        <v>22</v>
      </c>
      <c r="D114" s="31"/>
      <c r="E114" s="31"/>
      <c r="F114" s="23" t="str">
        <f>E15</f>
        <v xml:space="preserve"> </v>
      </c>
      <c r="G114" s="31"/>
      <c r="H114" s="31"/>
      <c r="I114" s="26" t="s">
        <v>26</v>
      </c>
      <c r="J114" s="27" t="str">
        <f>E21</f>
        <v xml:space="preserve"> 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5.15" customHeight="1">
      <c r="A115" s="29"/>
      <c r="B115" s="30"/>
      <c r="C115" s="26" t="s">
        <v>25</v>
      </c>
      <c r="D115" s="31"/>
      <c r="E115" s="31"/>
      <c r="F115" s="23" t="str">
        <f>IF(E18="","",E18)</f>
        <v xml:space="preserve"> </v>
      </c>
      <c r="G115" s="31"/>
      <c r="H115" s="31"/>
      <c r="I115" s="26" t="s">
        <v>28</v>
      </c>
      <c r="J115" s="27" t="str">
        <f>E24</f>
        <v xml:space="preserve"> </v>
      </c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0.32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10" customFormat="1" ht="29.28" customHeight="1">
      <c r="A117" s="175"/>
      <c r="B117" s="176"/>
      <c r="C117" s="177" t="s">
        <v>96</v>
      </c>
      <c r="D117" s="178" t="s">
        <v>55</v>
      </c>
      <c r="E117" s="178" t="s">
        <v>51</v>
      </c>
      <c r="F117" s="178" t="s">
        <v>52</v>
      </c>
      <c r="G117" s="178" t="s">
        <v>97</v>
      </c>
      <c r="H117" s="178" t="s">
        <v>98</v>
      </c>
      <c r="I117" s="178" t="s">
        <v>99</v>
      </c>
      <c r="J117" s="179" t="s">
        <v>90</v>
      </c>
      <c r="K117" s="180" t="s">
        <v>100</v>
      </c>
      <c r="L117" s="181"/>
      <c r="M117" s="90" t="s">
        <v>1</v>
      </c>
      <c r="N117" s="91" t="s">
        <v>34</v>
      </c>
      <c r="O117" s="91" t="s">
        <v>101</v>
      </c>
      <c r="P117" s="91" t="s">
        <v>102</v>
      </c>
      <c r="Q117" s="91" t="s">
        <v>103</v>
      </c>
      <c r="R117" s="91" t="s">
        <v>104</v>
      </c>
      <c r="S117" s="91" t="s">
        <v>105</v>
      </c>
      <c r="T117" s="92" t="s">
        <v>106</v>
      </c>
      <c r="U117" s="175"/>
      <c r="V117" s="175"/>
      <c r="W117" s="175"/>
      <c r="X117" s="175"/>
      <c r="Y117" s="175"/>
      <c r="Z117" s="175"/>
      <c r="AA117" s="175"/>
      <c r="AB117" s="175"/>
      <c r="AC117" s="175"/>
      <c r="AD117" s="175"/>
      <c r="AE117" s="175"/>
    </row>
    <row r="118" s="2" customFormat="1" ht="22.8" customHeight="1">
      <c r="A118" s="29"/>
      <c r="B118" s="30"/>
      <c r="C118" s="97" t="s">
        <v>107</v>
      </c>
      <c r="D118" s="31"/>
      <c r="E118" s="31"/>
      <c r="F118" s="31"/>
      <c r="G118" s="31"/>
      <c r="H118" s="31"/>
      <c r="I118" s="31"/>
      <c r="J118" s="182">
        <f>BK118</f>
        <v>5481457.5099999998</v>
      </c>
      <c r="K118" s="31"/>
      <c r="L118" s="35"/>
      <c r="M118" s="93"/>
      <c r="N118" s="183"/>
      <c r="O118" s="94"/>
      <c r="P118" s="184">
        <f>P119+P137</f>
        <v>0</v>
      </c>
      <c r="Q118" s="94"/>
      <c r="R118" s="184">
        <f>R119+R137</f>
        <v>0</v>
      </c>
      <c r="S118" s="94"/>
      <c r="T118" s="185">
        <f>T119+T137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69</v>
      </c>
      <c r="AU118" s="14" t="s">
        <v>92</v>
      </c>
      <c r="BK118" s="186">
        <f>BK119+BK137</f>
        <v>5481457.5099999998</v>
      </c>
    </row>
    <row r="119" s="11" customFormat="1" ht="25.92" customHeight="1">
      <c r="A119" s="11"/>
      <c r="B119" s="187"/>
      <c r="C119" s="188"/>
      <c r="D119" s="189" t="s">
        <v>69</v>
      </c>
      <c r="E119" s="190" t="s">
        <v>108</v>
      </c>
      <c r="F119" s="190" t="s">
        <v>109</v>
      </c>
      <c r="G119" s="188"/>
      <c r="H119" s="188"/>
      <c r="I119" s="188"/>
      <c r="J119" s="191">
        <f>BK119</f>
        <v>2468329.1099999999</v>
      </c>
      <c r="K119" s="188"/>
      <c r="L119" s="192"/>
      <c r="M119" s="193"/>
      <c r="N119" s="194"/>
      <c r="O119" s="194"/>
      <c r="P119" s="195">
        <f>SUM(P120:P136)</f>
        <v>0</v>
      </c>
      <c r="Q119" s="194"/>
      <c r="R119" s="195">
        <f>SUM(R120:R136)</f>
        <v>0</v>
      </c>
      <c r="S119" s="194"/>
      <c r="T119" s="196">
        <f>SUM(T120:T136)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197" t="s">
        <v>82</v>
      </c>
      <c r="AT119" s="198" t="s">
        <v>69</v>
      </c>
      <c r="AU119" s="198" t="s">
        <v>70</v>
      </c>
      <c r="AY119" s="197" t="s">
        <v>110</v>
      </c>
      <c r="BK119" s="199">
        <f>SUM(BK120:BK136)</f>
        <v>2468329.1099999999</v>
      </c>
    </row>
    <row r="120" s="2" customFormat="1" ht="33" customHeight="1">
      <c r="A120" s="29"/>
      <c r="B120" s="30"/>
      <c r="C120" s="200" t="s">
        <v>75</v>
      </c>
      <c r="D120" s="200" t="s">
        <v>111</v>
      </c>
      <c r="E120" s="201" t="s">
        <v>112</v>
      </c>
      <c r="F120" s="202" t="s">
        <v>113</v>
      </c>
      <c r="G120" s="203" t="s">
        <v>114</v>
      </c>
      <c r="H120" s="204">
        <v>350</v>
      </c>
      <c r="I120" s="205">
        <v>84.099999999999994</v>
      </c>
      <c r="J120" s="205">
        <f>ROUND(I120*H120,2)</f>
        <v>29435</v>
      </c>
      <c r="K120" s="206"/>
      <c r="L120" s="35"/>
      <c r="M120" s="207" t="s">
        <v>1</v>
      </c>
      <c r="N120" s="208" t="s">
        <v>35</v>
      </c>
      <c r="O120" s="209">
        <v>0</v>
      </c>
      <c r="P120" s="209">
        <f>O120*H120</f>
        <v>0</v>
      </c>
      <c r="Q120" s="209">
        <v>0</v>
      </c>
      <c r="R120" s="209">
        <f>Q120*H120</f>
        <v>0</v>
      </c>
      <c r="S120" s="209">
        <v>0</v>
      </c>
      <c r="T120" s="210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211" t="s">
        <v>115</v>
      </c>
      <c r="AT120" s="211" t="s">
        <v>111</v>
      </c>
      <c r="AU120" s="211" t="s">
        <v>75</v>
      </c>
      <c r="AY120" s="14" t="s">
        <v>110</v>
      </c>
      <c r="BE120" s="212">
        <f>IF(N120="základní",J120,0)</f>
        <v>29435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14" t="s">
        <v>75</v>
      </c>
      <c r="BK120" s="212">
        <f>ROUND(I120*H120,2)</f>
        <v>29435</v>
      </c>
      <c r="BL120" s="14" t="s">
        <v>115</v>
      </c>
      <c r="BM120" s="211" t="s">
        <v>79</v>
      </c>
    </row>
    <row r="121" s="2" customFormat="1" ht="37.8" customHeight="1">
      <c r="A121" s="29"/>
      <c r="B121" s="30"/>
      <c r="C121" s="200" t="s">
        <v>79</v>
      </c>
      <c r="D121" s="200" t="s">
        <v>111</v>
      </c>
      <c r="E121" s="201" t="s">
        <v>116</v>
      </c>
      <c r="F121" s="202" t="s">
        <v>117</v>
      </c>
      <c r="G121" s="203" t="s">
        <v>118</v>
      </c>
      <c r="H121" s="204">
        <v>7</v>
      </c>
      <c r="I121" s="205">
        <v>8340</v>
      </c>
      <c r="J121" s="205">
        <f>ROUND(I121*H121,2)</f>
        <v>58380</v>
      </c>
      <c r="K121" s="206"/>
      <c r="L121" s="35"/>
      <c r="M121" s="207" t="s">
        <v>1</v>
      </c>
      <c r="N121" s="208" t="s">
        <v>35</v>
      </c>
      <c r="O121" s="209">
        <v>0</v>
      </c>
      <c r="P121" s="209">
        <f>O121*H121</f>
        <v>0</v>
      </c>
      <c r="Q121" s="209">
        <v>0</v>
      </c>
      <c r="R121" s="209">
        <f>Q121*H121</f>
        <v>0</v>
      </c>
      <c r="S121" s="209">
        <v>0</v>
      </c>
      <c r="T121" s="210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11" t="s">
        <v>115</v>
      </c>
      <c r="AT121" s="211" t="s">
        <v>111</v>
      </c>
      <c r="AU121" s="211" t="s">
        <v>75</v>
      </c>
      <c r="AY121" s="14" t="s">
        <v>110</v>
      </c>
      <c r="BE121" s="212">
        <f>IF(N121="základní",J121,0)</f>
        <v>58380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4" t="s">
        <v>75</v>
      </c>
      <c r="BK121" s="212">
        <f>ROUND(I121*H121,2)</f>
        <v>58380</v>
      </c>
      <c r="BL121" s="14" t="s">
        <v>115</v>
      </c>
      <c r="BM121" s="211" t="s">
        <v>119</v>
      </c>
    </row>
    <row r="122" s="2" customFormat="1" ht="24.15" customHeight="1">
      <c r="A122" s="29"/>
      <c r="B122" s="30"/>
      <c r="C122" s="200" t="s">
        <v>82</v>
      </c>
      <c r="D122" s="200" t="s">
        <v>111</v>
      </c>
      <c r="E122" s="201" t="s">
        <v>120</v>
      </c>
      <c r="F122" s="202" t="s">
        <v>121</v>
      </c>
      <c r="G122" s="203" t="s">
        <v>118</v>
      </c>
      <c r="H122" s="204">
        <v>7</v>
      </c>
      <c r="I122" s="205">
        <v>3280</v>
      </c>
      <c r="J122" s="205">
        <f>ROUND(I122*H122,2)</f>
        <v>22960</v>
      </c>
      <c r="K122" s="206"/>
      <c r="L122" s="35"/>
      <c r="M122" s="207" t="s">
        <v>1</v>
      </c>
      <c r="N122" s="208" t="s">
        <v>35</v>
      </c>
      <c r="O122" s="209">
        <v>0</v>
      </c>
      <c r="P122" s="209">
        <f>O122*H122</f>
        <v>0</v>
      </c>
      <c r="Q122" s="209">
        <v>0</v>
      </c>
      <c r="R122" s="209">
        <f>Q122*H122</f>
        <v>0</v>
      </c>
      <c r="S122" s="209">
        <v>0</v>
      </c>
      <c r="T122" s="210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11" t="s">
        <v>115</v>
      </c>
      <c r="AT122" s="211" t="s">
        <v>111</v>
      </c>
      <c r="AU122" s="211" t="s">
        <v>75</v>
      </c>
      <c r="AY122" s="14" t="s">
        <v>110</v>
      </c>
      <c r="BE122" s="212">
        <f>IF(N122="základní",J122,0)</f>
        <v>22960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4" t="s">
        <v>75</v>
      </c>
      <c r="BK122" s="212">
        <f>ROUND(I122*H122,2)</f>
        <v>22960</v>
      </c>
      <c r="BL122" s="14" t="s">
        <v>115</v>
      </c>
      <c r="BM122" s="211" t="s">
        <v>122</v>
      </c>
    </row>
    <row r="123" s="2" customFormat="1" ht="37.8" customHeight="1">
      <c r="A123" s="29"/>
      <c r="B123" s="30"/>
      <c r="C123" s="200" t="s">
        <v>119</v>
      </c>
      <c r="D123" s="200" t="s">
        <v>111</v>
      </c>
      <c r="E123" s="201" t="s">
        <v>123</v>
      </c>
      <c r="F123" s="202" t="s">
        <v>124</v>
      </c>
      <c r="G123" s="203" t="s">
        <v>114</v>
      </c>
      <c r="H123" s="204">
        <v>453</v>
      </c>
      <c r="I123" s="205">
        <v>21.399999999999999</v>
      </c>
      <c r="J123" s="205">
        <f>ROUND(I123*H123,2)</f>
        <v>9694.2000000000007</v>
      </c>
      <c r="K123" s="206"/>
      <c r="L123" s="35"/>
      <c r="M123" s="207" t="s">
        <v>1</v>
      </c>
      <c r="N123" s="208" t="s">
        <v>35</v>
      </c>
      <c r="O123" s="209">
        <v>0</v>
      </c>
      <c r="P123" s="209">
        <f>O123*H123</f>
        <v>0</v>
      </c>
      <c r="Q123" s="209">
        <v>0</v>
      </c>
      <c r="R123" s="209">
        <f>Q123*H123</f>
        <v>0</v>
      </c>
      <c r="S123" s="209">
        <v>0</v>
      </c>
      <c r="T123" s="210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11" t="s">
        <v>115</v>
      </c>
      <c r="AT123" s="211" t="s">
        <v>111</v>
      </c>
      <c r="AU123" s="211" t="s">
        <v>75</v>
      </c>
      <c r="AY123" s="14" t="s">
        <v>110</v>
      </c>
      <c r="BE123" s="212">
        <f>IF(N123="základní",J123,0)</f>
        <v>9694.2000000000007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4" t="s">
        <v>75</v>
      </c>
      <c r="BK123" s="212">
        <f>ROUND(I123*H123,2)</f>
        <v>9694.2000000000007</v>
      </c>
      <c r="BL123" s="14" t="s">
        <v>115</v>
      </c>
      <c r="BM123" s="211" t="s">
        <v>125</v>
      </c>
    </row>
    <row r="124" s="2" customFormat="1" ht="24.15" customHeight="1">
      <c r="A124" s="29"/>
      <c r="B124" s="30"/>
      <c r="C124" s="200" t="s">
        <v>126</v>
      </c>
      <c r="D124" s="200" t="s">
        <v>111</v>
      </c>
      <c r="E124" s="201" t="s">
        <v>127</v>
      </c>
      <c r="F124" s="202" t="s">
        <v>128</v>
      </c>
      <c r="G124" s="203" t="s">
        <v>114</v>
      </c>
      <c r="H124" s="204">
        <v>10647</v>
      </c>
      <c r="I124" s="205">
        <v>32.799999999999997</v>
      </c>
      <c r="J124" s="205">
        <f>ROUND(I124*H124,2)</f>
        <v>349221.59999999998</v>
      </c>
      <c r="K124" s="206"/>
      <c r="L124" s="35"/>
      <c r="M124" s="207" t="s">
        <v>1</v>
      </c>
      <c r="N124" s="208" t="s">
        <v>35</v>
      </c>
      <c r="O124" s="209">
        <v>0</v>
      </c>
      <c r="P124" s="209">
        <f>O124*H124</f>
        <v>0</v>
      </c>
      <c r="Q124" s="209">
        <v>0</v>
      </c>
      <c r="R124" s="209">
        <f>Q124*H124</f>
        <v>0</v>
      </c>
      <c r="S124" s="209">
        <v>0</v>
      </c>
      <c r="T124" s="210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11" t="s">
        <v>115</v>
      </c>
      <c r="AT124" s="211" t="s">
        <v>111</v>
      </c>
      <c r="AU124" s="211" t="s">
        <v>75</v>
      </c>
      <c r="AY124" s="14" t="s">
        <v>110</v>
      </c>
      <c r="BE124" s="212">
        <f>IF(N124="základní",J124,0)</f>
        <v>349221.59999999998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4" t="s">
        <v>75</v>
      </c>
      <c r="BK124" s="212">
        <f>ROUND(I124*H124,2)</f>
        <v>349221.59999999998</v>
      </c>
      <c r="BL124" s="14" t="s">
        <v>115</v>
      </c>
      <c r="BM124" s="211" t="s">
        <v>129</v>
      </c>
    </row>
    <row r="125" s="2" customFormat="1" ht="33" customHeight="1">
      <c r="A125" s="29"/>
      <c r="B125" s="30"/>
      <c r="C125" s="200" t="s">
        <v>122</v>
      </c>
      <c r="D125" s="200" t="s">
        <v>111</v>
      </c>
      <c r="E125" s="201" t="s">
        <v>130</v>
      </c>
      <c r="F125" s="202" t="s">
        <v>131</v>
      </c>
      <c r="G125" s="203" t="s">
        <v>118</v>
      </c>
      <c r="H125" s="204">
        <v>1</v>
      </c>
      <c r="I125" s="205">
        <v>1930</v>
      </c>
      <c r="J125" s="205">
        <f>ROUND(I125*H125,2)</f>
        <v>1930</v>
      </c>
      <c r="K125" s="206"/>
      <c r="L125" s="35"/>
      <c r="M125" s="207" t="s">
        <v>1</v>
      </c>
      <c r="N125" s="208" t="s">
        <v>35</v>
      </c>
      <c r="O125" s="209">
        <v>0</v>
      </c>
      <c r="P125" s="209">
        <f>O125*H125</f>
        <v>0</v>
      </c>
      <c r="Q125" s="209">
        <v>0</v>
      </c>
      <c r="R125" s="209">
        <f>Q125*H125</f>
        <v>0</v>
      </c>
      <c r="S125" s="209">
        <v>0</v>
      </c>
      <c r="T125" s="210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11" t="s">
        <v>115</v>
      </c>
      <c r="AT125" s="211" t="s">
        <v>111</v>
      </c>
      <c r="AU125" s="211" t="s">
        <v>75</v>
      </c>
      <c r="AY125" s="14" t="s">
        <v>110</v>
      </c>
      <c r="BE125" s="212">
        <f>IF(N125="základní",J125,0)</f>
        <v>1930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4" t="s">
        <v>75</v>
      </c>
      <c r="BK125" s="212">
        <f>ROUND(I125*H125,2)</f>
        <v>1930</v>
      </c>
      <c r="BL125" s="14" t="s">
        <v>115</v>
      </c>
      <c r="BM125" s="211" t="s">
        <v>132</v>
      </c>
    </row>
    <row r="126" s="2" customFormat="1" ht="33" customHeight="1">
      <c r="A126" s="29"/>
      <c r="B126" s="30"/>
      <c r="C126" s="200" t="s">
        <v>133</v>
      </c>
      <c r="D126" s="200" t="s">
        <v>111</v>
      </c>
      <c r="E126" s="201" t="s">
        <v>134</v>
      </c>
      <c r="F126" s="202" t="s">
        <v>135</v>
      </c>
      <c r="G126" s="203" t="s">
        <v>118</v>
      </c>
      <c r="H126" s="204">
        <v>1</v>
      </c>
      <c r="I126" s="205">
        <v>575</v>
      </c>
      <c r="J126" s="205">
        <f>ROUND(I126*H126,2)</f>
        <v>575</v>
      </c>
      <c r="K126" s="206"/>
      <c r="L126" s="35"/>
      <c r="M126" s="207" t="s">
        <v>1</v>
      </c>
      <c r="N126" s="208" t="s">
        <v>35</v>
      </c>
      <c r="O126" s="209">
        <v>0</v>
      </c>
      <c r="P126" s="209">
        <f>O126*H126</f>
        <v>0</v>
      </c>
      <c r="Q126" s="209">
        <v>0</v>
      </c>
      <c r="R126" s="209">
        <f>Q126*H126</f>
        <v>0</v>
      </c>
      <c r="S126" s="209">
        <v>0</v>
      </c>
      <c r="T126" s="210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11" t="s">
        <v>115</v>
      </c>
      <c r="AT126" s="211" t="s">
        <v>111</v>
      </c>
      <c r="AU126" s="211" t="s">
        <v>75</v>
      </c>
      <c r="AY126" s="14" t="s">
        <v>110</v>
      </c>
      <c r="BE126" s="212">
        <f>IF(N126="základní",J126,0)</f>
        <v>575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4" t="s">
        <v>75</v>
      </c>
      <c r="BK126" s="212">
        <f>ROUND(I126*H126,2)</f>
        <v>575</v>
      </c>
      <c r="BL126" s="14" t="s">
        <v>115</v>
      </c>
      <c r="BM126" s="211" t="s">
        <v>136</v>
      </c>
    </row>
    <row r="127" s="2" customFormat="1" ht="37.8" customHeight="1">
      <c r="A127" s="29"/>
      <c r="B127" s="30"/>
      <c r="C127" s="200" t="s">
        <v>125</v>
      </c>
      <c r="D127" s="200" t="s">
        <v>111</v>
      </c>
      <c r="E127" s="201" t="s">
        <v>137</v>
      </c>
      <c r="F127" s="202" t="s">
        <v>138</v>
      </c>
      <c r="G127" s="203" t="s">
        <v>118</v>
      </c>
      <c r="H127" s="204">
        <v>12</v>
      </c>
      <c r="I127" s="205">
        <v>3990</v>
      </c>
      <c r="J127" s="205">
        <f>ROUND(I127*H127,2)</f>
        <v>47880</v>
      </c>
      <c r="K127" s="206"/>
      <c r="L127" s="35"/>
      <c r="M127" s="207" t="s">
        <v>1</v>
      </c>
      <c r="N127" s="208" t="s">
        <v>35</v>
      </c>
      <c r="O127" s="209">
        <v>0</v>
      </c>
      <c r="P127" s="209">
        <f>O127*H127</f>
        <v>0</v>
      </c>
      <c r="Q127" s="209">
        <v>0</v>
      </c>
      <c r="R127" s="209">
        <f>Q127*H127</f>
        <v>0</v>
      </c>
      <c r="S127" s="209">
        <v>0</v>
      </c>
      <c r="T127" s="21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11" t="s">
        <v>115</v>
      </c>
      <c r="AT127" s="211" t="s">
        <v>111</v>
      </c>
      <c r="AU127" s="211" t="s">
        <v>75</v>
      </c>
      <c r="AY127" s="14" t="s">
        <v>110</v>
      </c>
      <c r="BE127" s="212">
        <f>IF(N127="základní",J127,0)</f>
        <v>47880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4" t="s">
        <v>75</v>
      </c>
      <c r="BK127" s="212">
        <f>ROUND(I127*H127,2)</f>
        <v>47880</v>
      </c>
      <c r="BL127" s="14" t="s">
        <v>115</v>
      </c>
      <c r="BM127" s="211" t="s">
        <v>139</v>
      </c>
    </row>
    <row r="128" s="2" customFormat="1" ht="33" customHeight="1">
      <c r="A128" s="29"/>
      <c r="B128" s="30"/>
      <c r="C128" s="200" t="s">
        <v>140</v>
      </c>
      <c r="D128" s="200" t="s">
        <v>111</v>
      </c>
      <c r="E128" s="201" t="s">
        <v>141</v>
      </c>
      <c r="F128" s="202" t="s">
        <v>142</v>
      </c>
      <c r="G128" s="203" t="s">
        <v>118</v>
      </c>
      <c r="H128" s="204">
        <v>1</v>
      </c>
      <c r="I128" s="205">
        <v>4380</v>
      </c>
      <c r="J128" s="205">
        <f>ROUND(I128*H128,2)</f>
        <v>4380</v>
      </c>
      <c r="K128" s="206"/>
      <c r="L128" s="35"/>
      <c r="M128" s="207" t="s">
        <v>1</v>
      </c>
      <c r="N128" s="208" t="s">
        <v>35</v>
      </c>
      <c r="O128" s="209">
        <v>0</v>
      </c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11" t="s">
        <v>115</v>
      </c>
      <c r="AT128" s="211" t="s">
        <v>111</v>
      </c>
      <c r="AU128" s="211" t="s">
        <v>75</v>
      </c>
      <c r="AY128" s="14" t="s">
        <v>110</v>
      </c>
      <c r="BE128" s="212">
        <f>IF(N128="základní",J128,0)</f>
        <v>4380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4" t="s">
        <v>75</v>
      </c>
      <c r="BK128" s="212">
        <f>ROUND(I128*H128,2)</f>
        <v>4380</v>
      </c>
      <c r="BL128" s="14" t="s">
        <v>115</v>
      </c>
      <c r="BM128" s="211" t="s">
        <v>143</v>
      </c>
    </row>
    <row r="129" s="2" customFormat="1" ht="37.8" customHeight="1">
      <c r="A129" s="29"/>
      <c r="B129" s="30"/>
      <c r="C129" s="200" t="s">
        <v>129</v>
      </c>
      <c r="D129" s="200" t="s">
        <v>111</v>
      </c>
      <c r="E129" s="201" t="s">
        <v>144</v>
      </c>
      <c r="F129" s="202" t="s">
        <v>145</v>
      </c>
      <c r="G129" s="203" t="s">
        <v>118</v>
      </c>
      <c r="H129" s="204">
        <v>12</v>
      </c>
      <c r="I129" s="205">
        <v>6370</v>
      </c>
      <c r="J129" s="205">
        <f>ROUND(I129*H129,2)</f>
        <v>76440</v>
      </c>
      <c r="K129" s="206"/>
      <c r="L129" s="35"/>
      <c r="M129" s="207" t="s">
        <v>1</v>
      </c>
      <c r="N129" s="208" t="s">
        <v>35</v>
      </c>
      <c r="O129" s="209">
        <v>0</v>
      </c>
      <c r="P129" s="209">
        <f>O129*H129</f>
        <v>0</v>
      </c>
      <c r="Q129" s="209">
        <v>0</v>
      </c>
      <c r="R129" s="209">
        <f>Q129*H129</f>
        <v>0</v>
      </c>
      <c r="S129" s="209">
        <v>0</v>
      </c>
      <c r="T129" s="210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11" t="s">
        <v>115</v>
      </c>
      <c r="AT129" s="211" t="s">
        <v>111</v>
      </c>
      <c r="AU129" s="211" t="s">
        <v>75</v>
      </c>
      <c r="AY129" s="14" t="s">
        <v>110</v>
      </c>
      <c r="BE129" s="212">
        <f>IF(N129="základní",J129,0)</f>
        <v>76440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4" t="s">
        <v>75</v>
      </c>
      <c r="BK129" s="212">
        <f>ROUND(I129*H129,2)</f>
        <v>76440</v>
      </c>
      <c r="BL129" s="14" t="s">
        <v>115</v>
      </c>
      <c r="BM129" s="211" t="s">
        <v>146</v>
      </c>
    </row>
    <row r="130" s="2" customFormat="1" ht="24.15" customHeight="1">
      <c r="A130" s="29"/>
      <c r="B130" s="30"/>
      <c r="C130" s="200" t="s">
        <v>147</v>
      </c>
      <c r="D130" s="200" t="s">
        <v>111</v>
      </c>
      <c r="E130" s="201" t="s">
        <v>148</v>
      </c>
      <c r="F130" s="202" t="s">
        <v>149</v>
      </c>
      <c r="G130" s="203" t="s">
        <v>114</v>
      </c>
      <c r="H130" s="204">
        <v>160</v>
      </c>
      <c r="I130" s="205">
        <v>106</v>
      </c>
      <c r="J130" s="205">
        <f>ROUND(I130*H130,2)</f>
        <v>16960</v>
      </c>
      <c r="K130" s="206"/>
      <c r="L130" s="35"/>
      <c r="M130" s="207" t="s">
        <v>1</v>
      </c>
      <c r="N130" s="208" t="s">
        <v>35</v>
      </c>
      <c r="O130" s="209">
        <v>0</v>
      </c>
      <c r="P130" s="209">
        <f>O130*H130</f>
        <v>0</v>
      </c>
      <c r="Q130" s="209">
        <v>0</v>
      </c>
      <c r="R130" s="209">
        <f>Q130*H130</f>
        <v>0</v>
      </c>
      <c r="S130" s="209">
        <v>0</v>
      </c>
      <c r="T130" s="210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11" t="s">
        <v>115</v>
      </c>
      <c r="AT130" s="211" t="s">
        <v>111</v>
      </c>
      <c r="AU130" s="211" t="s">
        <v>75</v>
      </c>
      <c r="AY130" s="14" t="s">
        <v>110</v>
      </c>
      <c r="BE130" s="212">
        <f>IF(N130="základní",J130,0)</f>
        <v>16960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4" t="s">
        <v>75</v>
      </c>
      <c r="BK130" s="212">
        <f>ROUND(I130*H130,2)</f>
        <v>16960</v>
      </c>
      <c r="BL130" s="14" t="s">
        <v>115</v>
      </c>
      <c r="BM130" s="211" t="s">
        <v>150</v>
      </c>
    </row>
    <row r="131" s="2" customFormat="1" ht="24.15" customHeight="1">
      <c r="A131" s="29"/>
      <c r="B131" s="30"/>
      <c r="C131" s="200" t="s">
        <v>132</v>
      </c>
      <c r="D131" s="200" t="s">
        <v>111</v>
      </c>
      <c r="E131" s="201" t="s">
        <v>151</v>
      </c>
      <c r="F131" s="202" t="s">
        <v>152</v>
      </c>
      <c r="G131" s="203" t="s">
        <v>118</v>
      </c>
      <c r="H131" s="204">
        <v>31941</v>
      </c>
      <c r="I131" s="205">
        <v>51</v>
      </c>
      <c r="J131" s="205">
        <f>ROUND(I131*H131,2)</f>
        <v>1628991</v>
      </c>
      <c r="K131" s="206"/>
      <c r="L131" s="35"/>
      <c r="M131" s="207" t="s">
        <v>1</v>
      </c>
      <c r="N131" s="208" t="s">
        <v>35</v>
      </c>
      <c r="O131" s="209">
        <v>0</v>
      </c>
      <c r="P131" s="209">
        <f>O131*H131</f>
        <v>0</v>
      </c>
      <c r="Q131" s="209">
        <v>0</v>
      </c>
      <c r="R131" s="209">
        <f>Q131*H131</f>
        <v>0</v>
      </c>
      <c r="S131" s="209">
        <v>0</v>
      </c>
      <c r="T131" s="210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11" t="s">
        <v>115</v>
      </c>
      <c r="AT131" s="211" t="s">
        <v>111</v>
      </c>
      <c r="AU131" s="211" t="s">
        <v>75</v>
      </c>
      <c r="AY131" s="14" t="s">
        <v>110</v>
      </c>
      <c r="BE131" s="212">
        <f>IF(N131="základní",J131,0)</f>
        <v>1628991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4" t="s">
        <v>75</v>
      </c>
      <c r="BK131" s="212">
        <f>ROUND(I131*H131,2)</f>
        <v>1628991</v>
      </c>
      <c r="BL131" s="14" t="s">
        <v>115</v>
      </c>
      <c r="BM131" s="211" t="s">
        <v>153</v>
      </c>
    </row>
    <row r="132" s="2" customFormat="1" ht="24.15" customHeight="1">
      <c r="A132" s="29"/>
      <c r="B132" s="30"/>
      <c r="C132" s="200" t="s">
        <v>154</v>
      </c>
      <c r="D132" s="200" t="s">
        <v>111</v>
      </c>
      <c r="E132" s="201" t="s">
        <v>155</v>
      </c>
      <c r="F132" s="202" t="s">
        <v>156</v>
      </c>
      <c r="G132" s="203" t="s">
        <v>118</v>
      </c>
      <c r="H132" s="204">
        <v>68</v>
      </c>
      <c r="I132" s="205">
        <v>271</v>
      </c>
      <c r="J132" s="205">
        <f>ROUND(I132*H132,2)</f>
        <v>18428</v>
      </c>
      <c r="K132" s="206"/>
      <c r="L132" s="35"/>
      <c r="M132" s="207" t="s">
        <v>1</v>
      </c>
      <c r="N132" s="208" t="s">
        <v>35</v>
      </c>
      <c r="O132" s="209">
        <v>0</v>
      </c>
      <c r="P132" s="209">
        <f>O132*H132</f>
        <v>0</v>
      </c>
      <c r="Q132" s="209">
        <v>0</v>
      </c>
      <c r="R132" s="209">
        <f>Q132*H132</f>
        <v>0</v>
      </c>
      <c r="S132" s="209">
        <v>0</v>
      </c>
      <c r="T132" s="210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11" t="s">
        <v>115</v>
      </c>
      <c r="AT132" s="211" t="s">
        <v>111</v>
      </c>
      <c r="AU132" s="211" t="s">
        <v>75</v>
      </c>
      <c r="AY132" s="14" t="s">
        <v>110</v>
      </c>
      <c r="BE132" s="212">
        <f>IF(N132="základní",J132,0)</f>
        <v>18428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4" t="s">
        <v>75</v>
      </c>
      <c r="BK132" s="212">
        <f>ROUND(I132*H132,2)</f>
        <v>18428</v>
      </c>
      <c r="BL132" s="14" t="s">
        <v>115</v>
      </c>
      <c r="BM132" s="211" t="s">
        <v>157</v>
      </c>
    </row>
    <row r="133" s="2" customFormat="1" ht="24.15" customHeight="1">
      <c r="A133" s="29"/>
      <c r="B133" s="30"/>
      <c r="C133" s="200" t="s">
        <v>136</v>
      </c>
      <c r="D133" s="200" t="s">
        <v>111</v>
      </c>
      <c r="E133" s="201" t="s">
        <v>158</v>
      </c>
      <c r="F133" s="202" t="s">
        <v>159</v>
      </c>
      <c r="G133" s="203" t="s">
        <v>118</v>
      </c>
      <c r="H133" s="204">
        <v>12</v>
      </c>
      <c r="I133" s="205">
        <v>121</v>
      </c>
      <c r="J133" s="205">
        <f>ROUND(I133*H133,2)</f>
        <v>1452</v>
      </c>
      <c r="K133" s="206"/>
      <c r="L133" s="35"/>
      <c r="M133" s="207" t="s">
        <v>1</v>
      </c>
      <c r="N133" s="208" t="s">
        <v>35</v>
      </c>
      <c r="O133" s="209">
        <v>0</v>
      </c>
      <c r="P133" s="209">
        <f>O133*H133</f>
        <v>0</v>
      </c>
      <c r="Q133" s="209">
        <v>0</v>
      </c>
      <c r="R133" s="209">
        <f>Q133*H133</f>
        <v>0</v>
      </c>
      <c r="S133" s="209">
        <v>0</v>
      </c>
      <c r="T133" s="210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1" t="s">
        <v>115</v>
      </c>
      <c r="AT133" s="211" t="s">
        <v>111</v>
      </c>
      <c r="AU133" s="211" t="s">
        <v>75</v>
      </c>
      <c r="AY133" s="14" t="s">
        <v>110</v>
      </c>
      <c r="BE133" s="212">
        <f>IF(N133="základní",J133,0)</f>
        <v>1452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14" t="s">
        <v>75</v>
      </c>
      <c r="BK133" s="212">
        <f>ROUND(I133*H133,2)</f>
        <v>1452</v>
      </c>
      <c r="BL133" s="14" t="s">
        <v>115</v>
      </c>
      <c r="BM133" s="211" t="s">
        <v>160</v>
      </c>
    </row>
    <row r="134" s="2" customFormat="1" ht="21.75" customHeight="1">
      <c r="A134" s="29"/>
      <c r="B134" s="30"/>
      <c r="C134" s="200" t="s">
        <v>8</v>
      </c>
      <c r="D134" s="200" t="s">
        <v>111</v>
      </c>
      <c r="E134" s="201" t="s">
        <v>161</v>
      </c>
      <c r="F134" s="202" t="s">
        <v>162</v>
      </c>
      <c r="G134" s="203" t="s">
        <v>118</v>
      </c>
      <c r="H134" s="204">
        <v>3</v>
      </c>
      <c r="I134" s="205">
        <v>7450</v>
      </c>
      <c r="J134" s="205">
        <f>ROUND(I134*H134,2)</f>
        <v>22350</v>
      </c>
      <c r="K134" s="206"/>
      <c r="L134" s="35"/>
      <c r="M134" s="207" t="s">
        <v>1</v>
      </c>
      <c r="N134" s="208" t="s">
        <v>35</v>
      </c>
      <c r="O134" s="209">
        <v>0</v>
      </c>
      <c r="P134" s="209">
        <f>O134*H134</f>
        <v>0</v>
      </c>
      <c r="Q134" s="209">
        <v>0</v>
      </c>
      <c r="R134" s="209">
        <f>Q134*H134</f>
        <v>0</v>
      </c>
      <c r="S134" s="209">
        <v>0</v>
      </c>
      <c r="T134" s="210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11" t="s">
        <v>115</v>
      </c>
      <c r="AT134" s="211" t="s">
        <v>111</v>
      </c>
      <c r="AU134" s="211" t="s">
        <v>75</v>
      </c>
      <c r="AY134" s="14" t="s">
        <v>110</v>
      </c>
      <c r="BE134" s="212">
        <f>IF(N134="základní",J134,0)</f>
        <v>22350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4" t="s">
        <v>75</v>
      </c>
      <c r="BK134" s="212">
        <f>ROUND(I134*H134,2)</f>
        <v>22350</v>
      </c>
      <c r="BL134" s="14" t="s">
        <v>115</v>
      </c>
      <c r="BM134" s="211" t="s">
        <v>163</v>
      </c>
    </row>
    <row r="135" s="2" customFormat="1" ht="24.15" customHeight="1">
      <c r="A135" s="29"/>
      <c r="B135" s="30"/>
      <c r="C135" s="200" t="s">
        <v>139</v>
      </c>
      <c r="D135" s="200" t="s">
        <v>111</v>
      </c>
      <c r="E135" s="201" t="s">
        <v>164</v>
      </c>
      <c r="F135" s="202" t="s">
        <v>165</v>
      </c>
      <c r="G135" s="203" t="s">
        <v>114</v>
      </c>
      <c r="H135" s="204">
        <v>25941</v>
      </c>
      <c r="I135" s="205">
        <v>6.9100000000000001</v>
      </c>
      <c r="J135" s="205">
        <f>ROUND(I135*H135,2)</f>
        <v>179252.31</v>
      </c>
      <c r="K135" s="206"/>
      <c r="L135" s="35"/>
      <c r="M135" s="207" t="s">
        <v>1</v>
      </c>
      <c r="N135" s="208" t="s">
        <v>35</v>
      </c>
      <c r="O135" s="209">
        <v>0</v>
      </c>
      <c r="P135" s="209">
        <f>O135*H135</f>
        <v>0</v>
      </c>
      <c r="Q135" s="209">
        <v>0</v>
      </c>
      <c r="R135" s="209">
        <f>Q135*H135</f>
        <v>0</v>
      </c>
      <c r="S135" s="209">
        <v>0</v>
      </c>
      <c r="T135" s="210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11" t="s">
        <v>115</v>
      </c>
      <c r="AT135" s="211" t="s">
        <v>111</v>
      </c>
      <c r="AU135" s="211" t="s">
        <v>75</v>
      </c>
      <c r="AY135" s="14" t="s">
        <v>110</v>
      </c>
      <c r="BE135" s="212">
        <f>IF(N135="základní",J135,0)</f>
        <v>179252.31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4" t="s">
        <v>75</v>
      </c>
      <c r="BK135" s="212">
        <f>ROUND(I135*H135,2)</f>
        <v>179252.31</v>
      </c>
      <c r="BL135" s="14" t="s">
        <v>115</v>
      </c>
      <c r="BM135" s="211" t="s">
        <v>166</v>
      </c>
    </row>
    <row r="136" s="2" customFormat="1" ht="16.5" customHeight="1">
      <c r="A136" s="29"/>
      <c r="B136" s="30"/>
      <c r="C136" s="200" t="s">
        <v>167</v>
      </c>
      <c r="D136" s="200" t="s">
        <v>111</v>
      </c>
      <c r="E136" s="201" t="s">
        <v>168</v>
      </c>
      <c r="F136" s="202" t="s">
        <v>169</v>
      </c>
      <c r="G136" s="203" t="s">
        <v>118</v>
      </c>
      <c r="H136" s="204">
        <v>34</v>
      </c>
      <c r="I136" s="205">
        <v>0</v>
      </c>
      <c r="J136" s="205">
        <f>ROUND(I136*H136,2)</f>
        <v>0</v>
      </c>
      <c r="K136" s="206"/>
      <c r="L136" s="35"/>
      <c r="M136" s="207" t="s">
        <v>1</v>
      </c>
      <c r="N136" s="208" t="s">
        <v>35</v>
      </c>
      <c r="O136" s="209">
        <v>0</v>
      </c>
      <c r="P136" s="209">
        <f>O136*H136</f>
        <v>0</v>
      </c>
      <c r="Q136" s="209">
        <v>0</v>
      </c>
      <c r="R136" s="209">
        <f>Q136*H136</f>
        <v>0</v>
      </c>
      <c r="S136" s="209">
        <v>0</v>
      </c>
      <c r="T136" s="210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11" t="s">
        <v>115</v>
      </c>
      <c r="AT136" s="211" t="s">
        <v>111</v>
      </c>
      <c r="AU136" s="211" t="s">
        <v>75</v>
      </c>
      <c r="AY136" s="14" t="s">
        <v>110</v>
      </c>
      <c r="BE136" s="212">
        <f>IF(N136="základní",J136,0)</f>
        <v>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14" t="s">
        <v>75</v>
      </c>
      <c r="BK136" s="212">
        <f>ROUND(I136*H136,2)</f>
        <v>0</v>
      </c>
      <c r="BL136" s="14" t="s">
        <v>115</v>
      </c>
      <c r="BM136" s="211" t="s">
        <v>170</v>
      </c>
    </row>
    <row r="137" s="11" customFormat="1" ht="25.92" customHeight="1">
      <c r="A137" s="11"/>
      <c r="B137" s="187"/>
      <c r="C137" s="188"/>
      <c r="D137" s="189" t="s">
        <v>69</v>
      </c>
      <c r="E137" s="190" t="s">
        <v>171</v>
      </c>
      <c r="F137" s="190" t="s">
        <v>172</v>
      </c>
      <c r="G137" s="188"/>
      <c r="H137" s="188"/>
      <c r="I137" s="188"/>
      <c r="J137" s="191">
        <f>BK137</f>
        <v>3013128.3999999999</v>
      </c>
      <c r="K137" s="188"/>
      <c r="L137" s="192"/>
      <c r="M137" s="193"/>
      <c r="N137" s="194"/>
      <c r="O137" s="194"/>
      <c r="P137" s="195">
        <f>SUM(P138:P150)</f>
        <v>0</v>
      </c>
      <c r="Q137" s="194"/>
      <c r="R137" s="195">
        <f>SUM(R138:R150)</f>
        <v>0</v>
      </c>
      <c r="S137" s="194"/>
      <c r="T137" s="196">
        <f>SUM(T138:T150)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197" t="s">
        <v>75</v>
      </c>
      <c r="AT137" s="198" t="s">
        <v>69</v>
      </c>
      <c r="AU137" s="198" t="s">
        <v>70</v>
      </c>
      <c r="AY137" s="197" t="s">
        <v>110</v>
      </c>
      <c r="BK137" s="199">
        <f>SUM(BK138:BK150)</f>
        <v>3013128.3999999999</v>
      </c>
    </row>
    <row r="138" s="2" customFormat="1" ht="24.15" customHeight="1">
      <c r="A138" s="29"/>
      <c r="B138" s="30"/>
      <c r="C138" s="213" t="s">
        <v>143</v>
      </c>
      <c r="D138" s="213" t="s">
        <v>108</v>
      </c>
      <c r="E138" s="214" t="s">
        <v>173</v>
      </c>
      <c r="F138" s="215" t="s">
        <v>174</v>
      </c>
      <c r="G138" s="216" t="s">
        <v>114</v>
      </c>
      <c r="H138" s="217">
        <v>350</v>
      </c>
      <c r="I138" s="218">
        <v>75.599999999999994</v>
      </c>
      <c r="J138" s="218">
        <f>ROUND(I138*H138,2)</f>
        <v>26460</v>
      </c>
      <c r="K138" s="219"/>
      <c r="L138" s="220"/>
      <c r="M138" s="221" t="s">
        <v>1</v>
      </c>
      <c r="N138" s="222" t="s">
        <v>35</v>
      </c>
      <c r="O138" s="209">
        <v>0</v>
      </c>
      <c r="P138" s="209">
        <f>O138*H138</f>
        <v>0</v>
      </c>
      <c r="Q138" s="209">
        <v>0</v>
      </c>
      <c r="R138" s="209">
        <f>Q138*H138</f>
        <v>0</v>
      </c>
      <c r="S138" s="209">
        <v>0</v>
      </c>
      <c r="T138" s="210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11" t="s">
        <v>125</v>
      </c>
      <c r="AT138" s="211" t="s">
        <v>108</v>
      </c>
      <c r="AU138" s="211" t="s">
        <v>75</v>
      </c>
      <c r="AY138" s="14" t="s">
        <v>110</v>
      </c>
      <c r="BE138" s="212">
        <f>IF(N138="základní",J138,0)</f>
        <v>26460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4" t="s">
        <v>75</v>
      </c>
      <c r="BK138" s="212">
        <f>ROUND(I138*H138,2)</f>
        <v>26460</v>
      </c>
      <c r="BL138" s="14" t="s">
        <v>119</v>
      </c>
      <c r="BM138" s="211" t="s">
        <v>175</v>
      </c>
    </row>
    <row r="139" s="2" customFormat="1" ht="24.15" customHeight="1">
      <c r="A139" s="29"/>
      <c r="B139" s="30"/>
      <c r="C139" s="213" t="s">
        <v>176</v>
      </c>
      <c r="D139" s="213" t="s">
        <v>108</v>
      </c>
      <c r="E139" s="214" t="s">
        <v>177</v>
      </c>
      <c r="F139" s="215" t="s">
        <v>178</v>
      </c>
      <c r="G139" s="216" t="s">
        <v>118</v>
      </c>
      <c r="H139" s="217">
        <v>7</v>
      </c>
      <c r="I139" s="218">
        <v>10900</v>
      </c>
      <c r="J139" s="218">
        <f>ROUND(I139*H139,2)</f>
        <v>76300</v>
      </c>
      <c r="K139" s="219"/>
      <c r="L139" s="220"/>
      <c r="M139" s="221" t="s">
        <v>1</v>
      </c>
      <c r="N139" s="222" t="s">
        <v>35</v>
      </c>
      <c r="O139" s="209">
        <v>0</v>
      </c>
      <c r="P139" s="209">
        <f>O139*H139</f>
        <v>0</v>
      </c>
      <c r="Q139" s="209">
        <v>0</v>
      </c>
      <c r="R139" s="209">
        <f>Q139*H139</f>
        <v>0</v>
      </c>
      <c r="S139" s="209">
        <v>0</v>
      </c>
      <c r="T139" s="210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11" t="s">
        <v>125</v>
      </c>
      <c r="AT139" s="211" t="s">
        <v>108</v>
      </c>
      <c r="AU139" s="211" t="s">
        <v>75</v>
      </c>
      <c r="AY139" s="14" t="s">
        <v>110</v>
      </c>
      <c r="BE139" s="212">
        <f>IF(N139="základní",J139,0)</f>
        <v>76300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4" t="s">
        <v>75</v>
      </c>
      <c r="BK139" s="212">
        <f>ROUND(I139*H139,2)</f>
        <v>76300</v>
      </c>
      <c r="BL139" s="14" t="s">
        <v>119</v>
      </c>
      <c r="BM139" s="211" t="s">
        <v>179</v>
      </c>
    </row>
    <row r="140" s="2" customFormat="1" ht="33" customHeight="1">
      <c r="A140" s="29"/>
      <c r="B140" s="30"/>
      <c r="C140" s="213" t="s">
        <v>146</v>
      </c>
      <c r="D140" s="213" t="s">
        <v>108</v>
      </c>
      <c r="E140" s="214" t="s">
        <v>180</v>
      </c>
      <c r="F140" s="215" t="s">
        <v>181</v>
      </c>
      <c r="G140" s="216" t="s">
        <v>114</v>
      </c>
      <c r="H140" s="217">
        <v>453</v>
      </c>
      <c r="I140" s="218">
        <v>39.799999999999997</v>
      </c>
      <c r="J140" s="218">
        <f>ROUND(I140*H140,2)</f>
        <v>18029.400000000001</v>
      </c>
      <c r="K140" s="219"/>
      <c r="L140" s="220"/>
      <c r="M140" s="221" t="s">
        <v>1</v>
      </c>
      <c r="N140" s="222" t="s">
        <v>35</v>
      </c>
      <c r="O140" s="209">
        <v>0</v>
      </c>
      <c r="P140" s="209">
        <f>O140*H140</f>
        <v>0</v>
      </c>
      <c r="Q140" s="209">
        <v>0</v>
      </c>
      <c r="R140" s="209">
        <f>Q140*H140</f>
        <v>0</v>
      </c>
      <c r="S140" s="209">
        <v>0</v>
      </c>
      <c r="T140" s="210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11" t="s">
        <v>125</v>
      </c>
      <c r="AT140" s="211" t="s">
        <v>108</v>
      </c>
      <c r="AU140" s="211" t="s">
        <v>75</v>
      </c>
      <c r="AY140" s="14" t="s">
        <v>110</v>
      </c>
      <c r="BE140" s="212">
        <f>IF(N140="základní",J140,0)</f>
        <v>18029.400000000001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14" t="s">
        <v>75</v>
      </c>
      <c r="BK140" s="212">
        <f>ROUND(I140*H140,2)</f>
        <v>18029.400000000001</v>
      </c>
      <c r="BL140" s="14" t="s">
        <v>119</v>
      </c>
      <c r="BM140" s="211" t="s">
        <v>182</v>
      </c>
    </row>
    <row r="141" s="2" customFormat="1" ht="37.8" customHeight="1">
      <c r="A141" s="29"/>
      <c r="B141" s="30"/>
      <c r="C141" s="213" t="s">
        <v>7</v>
      </c>
      <c r="D141" s="213" t="s">
        <v>108</v>
      </c>
      <c r="E141" s="214" t="s">
        <v>183</v>
      </c>
      <c r="F141" s="215" t="s">
        <v>184</v>
      </c>
      <c r="G141" s="216" t="s">
        <v>114</v>
      </c>
      <c r="H141" s="217">
        <v>10647</v>
      </c>
      <c r="I141" s="218">
        <v>173</v>
      </c>
      <c r="J141" s="218">
        <f>ROUND(I141*H141,2)</f>
        <v>1841931</v>
      </c>
      <c r="K141" s="219"/>
      <c r="L141" s="220"/>
      <c r="M141" s="221" t="s">
        <v>1</v>
      </c>
      <c r="N141" s="222" t="s">
        <v>35</v>
      </c>
      <c r="O141" s="209">
        <v>0</v>
      </c>
      <c r="P141" s="209">
        <f>O141*H141</f>
        <v>0</v>
      </c>
      <c r="Q141" s="209">
        <v>0</v>
      </c>
      <c r="R141" s="209">
        <f>Q141*H141</f>
        <v>0</v>
      </c>
      <c r="S141" s="209">
        <v>0</v>
      </c>
      <c r="T141" s="210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11" t="s">
        <v>125</v>
      </c>
      <c r="AT141" s="211" t="s">
        <v>108</v>
      </c>
      <c r="AU141" s="211" t="s">
        <v>75</v>
      </c>
      <c r="AY141" s="14" t="s">
        <v>110</v>
      </c>
      <c r="BE141" s="212">
        <f>IF(N141="základní",J141,0)</f>
        <v>1841931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4" t="s">
        <v>75</v>
      </c>
      <c r="BK141" s="212">
        <f>ROUND(I141*H141,2)</f>
        <v>1841931</v>
      </c>
      <c r="BL141" s="14" t="s">
        <v>119</v>
      </c>
      <c r="BM141" s="211" t="s">
        <v>185</v>
      </c>
    </row>
    <row r="142" s="2" customFormat="1" ht="33" customHeight="1">
      <c r="A142" s="29"/>
      <c r="B142" s="30"/>
      <c r="C142" s="213" t="s">
        <v>150</v>
      </c>
      <c r="D142" s="213" t="s">
        <v>108</v>
      </c>
      <c r="E142" s="214" t="s">
        <v>186</v>
      </c>
      <c r="F142" s="215" t="s">
        <v>187</v>
      </c>
      <c r="G142" s="216" t="s">
        <v>118</v>
      </c>
      <c r="H142" s="217">
        <v>1</v>
      </c>
      <c r="I142" s="218">
        <v>801</v>
      </c>
      <c r="J142" s="218">
        <f>ROUND(I142*H142,2)</f>
        <v>801</v>
      </c>
      <c r="K142" s="219"/>
      <c r="L142" s="220"/>
      <c r="M142" s="221" t="s">
        <v>1</v>
      </c>
      <c r="N142" s="222" t="s">
        <v>35</v>
      </c>
      <c r="O142" s="209">
        <v>0</v>
      </c>
      <c r="P142" s="209">
        <f>O142*H142</f>
        <v>0</v>
      </c>
      <c r="Q142" s="209">
        <v>0</v>
      </c>
      <c r="R142" s="209">
        <f>Q142*H142</f>
        <v>0</v>
      </c>
      <c r="S142" s="209">
        <v>0</v>
      </c>
      <c r="T142" s="210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11" t="s">
        <v>125</v>
      </c>
      <c r="AT142" s="211" t="s">
        <v>108</v>
      </c>
      <c r="AU142" s="211" t="s">
        <v>75</v>
      </c>
      <c r="AY142" s="14" t="s">
        <v>110</v>
      </c>
      <c r="BE142" s="212">
        <f>IF(N142="základní",J142,0)</f>
        <v>801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4" t="s">
        <v>75</v>
      </c>
      <c r="BK142" s="212">
        <f>ROUND(I142*H142,2)</f>
        <v>801</v>
      </c>
      <c r="BL142" s="14" t="s">
        <v>119</v>
      </c>
      <c r="BM142" s="211" t="s">
        <v>188</v>
      </c>
    </row>
    <row r="143" s="2" customFormat="1" ht="49.05" customHeight="1">
      <c r="A143" s="29"/>
      <c r="B143" s="30"/>
      <c r="C143" s="213" t="s">
        <v>189</v>
      </c>
      <c r="D143" s="213" t="s">
        <v>108</v>
      </c>
      <c r="E143" s="214" t="s">
        <v>190</v>
      </c>
      <c r="F143" s="215" t="s">
        <v>191</v>
      </c>
      <c r="G143" s="216" t="s">
        <v>118</v>
      </c>
      <c r="H143" s="217">
        <v>12</v>
      </c>
      <c r="I143" s="218">
        <v>3260</v>
      </c>
      <c r="J143" s="218">
        <f>ROUND(I143*H143,2)</f>
        <v>39120</v>
      </c>
      <c r="K143" s="219"/>
      <c r="L143" s="220"/>
      <c r="M143" s="221" t="s">
        <v>1</v>
      </c>
      <c r="N143" s="222" t="s">
        <v>35</v>
      </c>
      <c r="O143" s="209">
        <v>0</v>
      </c>
      <c r="P143" s="209">
        <f>O143*H143</f>
        <v>0</v>
      </c>
      <c r="Q143" s="209">
        <v>0</v>
      </c>
      <c r="R143" s="209">
        <f>Q143*H143</f>
        <v>0</v>
      </c>
      <c r="S143" s="209">
        <v>0</v>
      </c>
      <c r="T143" s="210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11" t="s">
        <v>125</v>
      </c>
      <c r="AT143" s="211" t="s">
        <v>108</v>
      </c>
      <c r="AU143" s="211" t="s">
        <v>75</v>
      </c>
      <c r="AY143" s="14" t="s">
        <v>110</v>
      </c>
      <c r="BE143" s="212">
        <f>IF(N143="základní",J143,0)</f>
        <v>39120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14" t="s">
        <v>75</v>
      </c>
      <c r="BK143" s="212">
        <f>ROUND(I143*H143,2)</f>
        <v>39120</v>
      </c>
      <c r="BL143" s="14" t="s">
        <v>119</v>
      </c>
      <c r="BM143" s="211" t="s">
        <v>192</v>
      </c>
    </row>
    <row r="144" s="2" customFormat="1" ht="24.15" customHeight="1">
      <c r="A144" s="29"/>
      <c r="B144" s="30"/>
      <c r="C144" s="213" t="s">
        <v>153</v>
      </c>
      <c r="D144" s="213" t="s">
        <v>108</v>
      </c>
      <c r="E144" s="214" t="s">
        <v>193</v>
      </c>
      <c r="F144" s="215" t="s">
        <v>194</v>
      </c>
      <c r="G144" s="216" t="s">
        <v>114</v>
      </c>
      <c r="H144" s="217">
        <v>320</v>
      </c>
      <c r="I144" s="218">
        <v>28.699999999999999</v>
      </c>
      <c r="J144" s="218">
        <f>ROUND(I144*H144,2)</f>
        <v>9184</v>
      </c>
      <c r="K144" s="219"/>
      <c r="L144" s="220"/>
      <c r="M144" s="221" t="s">
        <v>1</v>
      </c>
      <c r="N144" s="222" t="s">
        <v>35</v>
      </c>
      <c r="O144" s="209">
        <v>0</v>
      </c>
      <c r="P144" s="209">
        <f>O144*H144</f>
        <v>0</v>
      </c>
      <c r="Q144" s="209">
        <v>0</v>
      </c>
      <c r="R144" s="209">
        <f>Q144*H144</f>
        <v>0</v>
      </c>
      <c r="S144" s="209">
        <v>0</v>
      </c>
      <c r="T144" s="210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11" t="s">
        <v>125</v>
      </c>
      <c r="AT144" s="211" t="s">
        <v>108</v>
      </c>
      <c r="AU144" s="211" t="s">
        <v>75</v>
      </c>
      <c r="AY144" s="14" t="s">
        <v>110</v>
      </c>
      <c r="BE144" s="212">
        <f>IF(N144="základní",J144,0)</f>
        <v>9184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4" t="s">
        <v>75</v>
      </c>
      <c r="BK144" s="212">
        <f>ROUND(I144*H144,2)</f>
        <v>9184</v>
      </c>
      <c r="BL144" s="14" t="s">
        <v>119</v>
      </c>
      <c r="BM144" s="211" t="s">
        <v>195</v>
      </c>
    </row>
    <row r="145" s="2" customFormat="1" ht="24.15" customHeight="1">
      <c r="A145" s="29"/>
      <c r="B145" s="30"/>
      <c r="C145" s="213" t="s">
        <v>196</v>
      </c>
      <c r="D145" s="213" t="s">
        <v>108</v>
      </c>
      <c r="E145" s="214" t="s">
        <v>197</v>
      </c>
      <c r="F145" s="215" t="s">
        <v>198</v>
      </c>
      <c r="G145" s="216" t="s">
        <v>114</v>
      </c>
      <c r="H145" s="217">
        <v>31941</v>
      </c>
      <c r="I145" s="218">
        <v>29.199999999999999</v>
      </c>
      <c r="J145" s="218">
        <f>ROUND(I145*H145,2)</f>
        <v>932677.19999999995</v>
      </c>
      <c r="K145" s="219"/>
      <c r="L145" s="220"/>
      <c r="M145" s="221" t="s">
        <v>1</v>
      </c>
      <c r="N145" s="222" t="s">
        <v>35</v>
      </c>
      <c r="O145" s="209">
        <v>0</v>
      </c>
      <c r="P145" s="209">
        <f>O145*H145</f>
        <v>0</v>
      </c>
      <c r="Q145" s="209">
        <v>0</v>
      </c>
      <c r="R145" s="209">
        <f>Q145*H145</f>
        <v>0</v>
      </c>
      <c r="S145" s="209">
        <v>0</v>
      </c>
      <c r="T145" s="210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11" t="s">
        <v>125</v>
      </c>
      <c r="AT145" s="211" t="s">
        <v>108</v>
      </c>
      <c r="AU145" s="211" t="s">
        <v>75</v>
      </c>
      <c r="AY145" s="14" t="s">
        <v>110</v>
      </c>
      <c r="BE145" s="212">
        <f>IF(N145="základní",J145,0)</f>
        <v>932677.19999999995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4" t="s">
        <v>75</v>
      </c>
      <c r="BK145" s="212">
        <f>ROUND(I145*H145,2)</f>
        <v>932677.19999999995</v>
      </c>
      <c r="BL145" s="14" t="s">
        <v>119</v>
      </c>
      <c r="BM145" s="211" t="s">
        <v>199</v>
      </c>
    </row>
    <row r="146" s="2" customFormat="1" ht="33" customHeight="1">
      <c r="A146" s="29"/>
      <c r="B146" s="30"/>
      <c r="C146" s="213" t="s">
        <v>157</v>
      </c>
      <c r="D146" s="213" t="s">
        <v>108</v>
      </c>
      <c r="E146" s="214" t="s">
        <v>200</v>
      </c>
      <c r="F146" s="215" t="s">
        <v>201</v>
      </c>
      <c r="G146" s="216" t="s">
        <v>118</v>
      </c>
      <c r="H146" s="217">
        <v>102</v>
      </c>
      <c r="I146" s="218">
        <v>154</v>
      </c>
      <c r="J146" s="218">
        <f>ROUND(I146*H146,2)</f>
        <v>15708</v>
      </c>
      <c r="K146" s="219"/>
      <c r="L146" s="220"/>
      <c r="M146" s="221" t="s">
        <v>1</v>
      </c>
      <c r="N146" s="222" t="s">
        <v>35</v>
      </c>
      <c r="O146" s="209">
        <v>0</v>
      </c>
      <c r="P146" s="209">
        <f>O146*H146</f>
        <v>0</v>
      </c>
      <c r="Q146" s="209">
        <v>0</v>
      </c>
      <c r="R146" s="209">
        <f>Q146*H146</f>
        <v>0</v>
      </c>
      <c r="S146" s="209">
        <v>0</v>
      </c>
      <c r="T146" s="210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11" t="s">
        <v>125</v>
      </c>
      <c r="AT146" s="211" t="s">
        <v>108</v>
      </c>
      <c r="AU146" s="211" t="s">
        <v>75</v>
      </c>
      <c r="AY146" s="14" t="s">
        <v>110</v>
      </c>
      <c r="BE146" s="212">
        <f>IF(N146="základní",J146,0)</f>
        <v>15708</v>
      </c>
      <c r="BF146" s="212">
        <f>IF(N146="snížená",J146,0)</f>
        <v>0</v>
      </c>
      <c r="BG146" s="212">
        <f>IF(N146="zákl. přenesená",J146,0)</f>
        <v>0</v>
      </c>
      <c r="BH146" s="212">
        <f>IF(N146="sníž. přenesená",J146,0)</f>
        <v>0</v>
      </c>
      <c r="BI146" s="212">
        <f>IF(N146="nulová",J146,0)</f>
        <v>0</v>
      </c>
      <c r="BJ146" s="14" t="s">
        <v>75</v>
      </c>
      <c r="BK146" s="212">
        <f>ROUND(I146*H146,2)</f>
        <v>15708</v>
      </c>
      <c r="BL146" s="14" t="s">
        <v>119</v>
      </c>
      <c r="BM146" s="211" t="s">
        <v>202</v>
      </c>
    </row>
    <row r="147" s="2" customFormat="1" ht="33" customHeight="1">
      <c r="A147" s="29"/>
      <c r="B147" s="30"/>
      <c r="C147" s="213" t="s">
        <v>203</v>
      </c>
      <c r="D147" s="213" t="s">
        <v>108</v>
      </c>
      <c r="E147" s="214" t="s">
        <v>204</v>
      </c>
      <c r="F147" s="215" t="s">
        <v>205</v>
      </c>
      <c r="G147" s="216" t="s">
        <v>118</v>
      </c>
      <c r="H147" s="217">
        <v>16</v>
      </c>
      <c r="I147" s="218">
        <v>99</v>
      </c>
      <c r="J147" s="218">
        <f>ROUND(I147*H147,2)</f>
        <v>1584</v>
      </c>
      <c r="K147" s="219"/>
      <c r="L147" s="220"/>
      <c r="M147" s="221" t="s">
        <v>1</v>
      </c>
      <c r="N147" s="222" t="s">
        <v>35</v>
      </c>
      <c r="O147" s="209">
        <v>0</v>
      </c>
      <c r="P147" s="209">
        <f>O147*H147</f>
        <v>0</v>
      </c>
      <c r="Q147" s="209">
        <v>0</v>
      </c>
      <c r="R147" s="209">
        <f>Q147*H147</f>
        <v>0</v>
      </c>
      <c r="S147" s="209">
        <v>0</v>
      </c>
      <c r="T147" s="210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11" t="s">
        <v>125</v>
      </c>
      <c r="AT147" s="211" t="s">
        <v>108</v>
      </c>
      <c r="AU147" s="211" t="s">
        <v>75</v>
      </c>
      <c r="AY147" s="14" t="s">
        <v>110</v>
      </c>
      <c r="BE147" s="212">
        <f>IF(N147="základní",J147,0)</f>
        <v>1584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4" t="s">
        <v>75</v>
      </c>
      <c r="BK147" s="212">
        <f>ROUND(I147*H147,2)</f>
        <v>1584</v>
      </c>
      <c r="BL147" s="14" t="s">
        <v>119</v>
      </c>
      <c r="BM147" s="211" t="s">
        <v>206</v>
      </c>
    </row>
    <row r="148" s="2" customFormat="1" ht="24.15" customHeight="1">
      <c r="A148" s="29"/>
      <c r="B148" s="30"/>
      <c r="C148" s="213" t="s">
        <v>160</v>
      </c>
      <c r="D148" s="213" t="s">
        <v>108</v>
      </c>
      <c r="E148" s="214" t="s">
        <v>207</v>
      </c>
      <c r="F148" s="215" t="s">
        <v>208</v>
      </c>
      <c r="G148" s="216" t="s">
        <v>114</v>
      </c>
      <c r="H148" s="217">
        <v>10157</v>
      </c>
      <c r="I148" s="218">
        <v>4.7999999999999998</v>
      </c>
      <c r="J148" s="218">
        <f>ROUND(I148*H148,2)</f>
        <v>48753.599999999999</v>
      </c>
      <c r="K148" s="219"/>
      <c r="L148" s="220"/>
      <c r="M148" s="221" t="s">
        <v>1</v>
      </c>
      <c r="N148" s="222" t="s">
        <v>35</v>
      </c>
      <c r="O148" s="209">
        <v>0</v>
      </c>
      <c r="P148" s="209">
        <f>O148*H148</f>
        <v>0</v>
      </c>
      <c r="Q148" s="209">
        <v>0</v>
      </c>
      <c r="R148" s="209">
        <f>Q148*H148</f>
        <v>0</v>
      </c>
      <c r="S148" s="209">
        <v>0</v>
      </c>
      <c r="T148" s="210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11" t="s">
        <v>125</v>
      </c>
      <c r="AT148" s="211" t="s">
        <v>108</v>
      </c>
      <c r="AU148" s="211" t="s">
        <v>75</v>
      </c>
      <c r="AY148" s="14" t="s">
        <v>110</v>
      </c>
      <c r="BE148" s="212">
        <f>IF(N148="základní",J148,0)</f>
        <v>48753.599999999999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4" t="s">
        <v>75</v>
      </c>
      <c r="BK148" s="212">
        <f>ROUND(I148*H148,2)</f>
        <v>48753.599999999999</v>
      </c>
      <c r="BL148" s="14" t="s">
        <v>119</v>
      </c>
      <c r="BM148" s="211" t="s">
        <v>209</v>
      </c>
    </row>
    <row r="149" s="2" customFormat="1" ht="33" customHeight="1">
      <c r="A149" s="29"/>
      <c r="B149" s="30"/>
      <c r="C149" s="213" t="s">
        <v>210</v>
      </c>
      <c r="D149" s="213" t="s">
        <v>108</v>
      </c>
      <c r="E149" s="214" t="s">
        <v>211</v>
      </c>
      <c r="F149" s="215" t="s">
        <v>212</v>
      </c>
      <c r="G149" s="216" t="s">
        <v>118</v>
      </c>
      <c r="H149" s="217">
        <v>14</v>
      </c>
      <c r="I149" s="218">
        <v>19.300000000000001</v>
      </c>
      <c r="J149" s="218">
        <f>ROUND(I149*H149,2)</f>
        <v>270.19999999999999</v>
      </c>
      <c r="K149" s="219"/>
      <c r="L149" s="220"/>
      <c r="M149" s="221" t="s">
        <v>1</v>
      </c>
      <c r="N149" s="222" t="s">
        <v>35</v>
      </c>
      <c r="O149" s="209">
        <v>0</v>
      </c>
      <c r="P149" s="209">
        <f>O149*H149</f>
        <v>0</v>
      </c>
      <c r="Q149" s="209">
        <v>0</v>
      </c>
      <c r="R149" s="209">
        <f>Q149*H149</f>
        <v>0</v>
      </c>
      <c r="S149" s="209">
        <v>0</v>
      </c>
      <c r="T149" s="210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11" t="s">
        <v>125</v>
      </c>
      <c r="AT149" s="211" t="s">
        <v>108</v>
      </c>
      <c r="AU149" s="211" t="s">
        <v>75</v>
      </c>
      <c r="AY149" s="14" t="s">
        <v>110</v>
      </c>
      <c r="BE149" s="212">
        <f>IF(N149="základní",J149,0)</f>
        <v>270.19999999999999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14" t="s">
        <v>75</v>
      </c>
      <c r="BK149" s="212">
        <f>ROUND(I149*H149,2)</f>
        <v>270.19999999999999</v>
      </c>
      <c r="BL149" s="14" t="s">
        <v>119</v>
      </c>
      <c r="BM149" s="211" t="s">
        <v>213</v>
      </c>
    </row>
    <row r="150" s="2" customFormat="1" ht="37.8" customHeight="1">
      <c r="A150" s="29"/>
      <c r="B150" s="30"/>
      <c r="C150" s="213" t="s">
        <v>163</v>
      </c>
      <c r="D150" s="213" t="s">
        <v>108</v>
      </c>
      <c r="E150" s="214" t="s">
        <v>214</v>
      </c>
      <c r="F150" s="215" t="s">
        <v>215</v>
      </c>
      <c r="G150" s="216" t="s">
        <v>118</v>
      </c>
      <c r="H150" s="217">
        <v>14</v>
      </c>
      <c r="I150" s="218">
        <v>165</v>
      </c>
      <c r="J150" s="218">
        <f>ROUND(I150*H150,2)</f>
        <v>2310</v>
      </c>
      <c r="K150" s="219"/>
      <c r="L150" s="220"/>
      <c r="M150" s="223" t="s">
        <v>1</v>
      </c>
      <c r="N150" s="224" t="s">
        <v>35</v>
      </c>
      <c r="O150" s="225">
        <v>0</v>
      </c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11" t="s">
        <v>125</v>
      </c>
      <c r="AT150" s="211" t="s">
        <v>108</v>
      </c>
      <c r="AU150" s="211" t="s">
        <v>75</v>
      </c>
      <c r="AY150" s="14" t="s">
        <v>110</v>
      </c>
      <c r="BE150" s="212">
        <f>IF(N150="základní",J150,0)</f>
        <v>2310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4" t="s">
        <v>75</v>
      </c>
      <c r="BK150" s="212">
        <f>ROUND(I150*H150,2)</f>
        <v>2310</v>
      </c>
      <c r="BL150" s="14" t="s">
        <v>119</v>
      </c>
      <c r="BM150" s="211" t="s">
        <v>216</v>
      </c>
    </row>
    <row r="151" s="2" customFormat="1" ht="6.96" customHeight="1">
      <c r="A151" s="29"/>
      <c r="B151" s="56"/>
      <c r="C151" s="57"/>
      <c r="D151" s="57"/>
      <c r="E151" s="57"/>
      <c r="F151" s="57"/>
      <c r="G151" s="57"/>
      <c r="H151" s="57"/>
      <c r="I151" s="57"/>
      <c r="J151" s="57"/>
      <c r="K151" s="57"/>
      <c r="L151" s="35"/>
      <c r="M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</row>
  </sheetData>
  <sheetProtection sheet="1" autoFilter="0" formatColumns="0" formatRows="0" objects="1" scenarios="1" spinCount="100000" saltValue="3BjsUYaonUw/CJpyZCddDJfK+H5DhYgz7x8Qu33mnrSri51Az3H6aAN/Hi81BEo9UEj3ftsc3ljGkY1BM9AglQ==" hashValue="A/W3POsdkgWSx9iUvz1W4PE5hyYQx8EiwcOOqEntHVTw8PGcOFfycqQ30U7ipYcfYx7j1rPYvEbIn/Nf4NZ6cQ==" algorithmName="SHA-512" password="CC35"/>
  <autoFilter ref="C117:K15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79</v>
      </c>
    </row>
    <row r="4" s="1" customFormat="1" ht="24.96" customHeight="1">
      <c r="B4" s="17"/>
      <c r="D4" s="128" t="s">
        <v>85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Doplnění kabelizace Tišnov - Žďár nad Sázavou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86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217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25. 10. 2021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ROUND(J118, 2)</f>
        <v>9460389.6899999995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ROUND((SUM(BE118:BE145)),  2)</f>
        <v>9460389.6899999995</v>
      </c>
      <c r="G33" s="29"/>
      <c r="H33" s="29"/>
      <c r="I33" s="145">
        <v>0.20999999999999999</v>
      </c>
      <c r="J33" s="144">
        <f>ROUND(((SUM(BE118:BE145))*I33),  2)</f>
        <v>1986681.8300000001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ROUND((SUM(BF118:BF145)),  2)</f>
        <v>0</v>
      </c>
      <c r="G34" s="29"/>
      <c r="H34" s="29"/>
      <c r="I34" s="145">
        <v>0.14999999999999999</v>
      </c>
      <c r="J34" s="144">
        <f>ROUND(((SUM(BF118:BF145))*I34),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ROUND((SUM(BG118:BG145)),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ROUND((SUM(BH118:BH145)),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ROUND((SUM(BI118:BI145)),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11447071.52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88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Doplnění kabelizace Tišnov - Žďár nad Sázavou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86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2 - Dle ÚRS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25. 10. 2021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89</v>
      </c>
      <c r="D94" s="166"/>
      <c r="E94" s="166"/>
      <c r="F94" s="166"/>
      <c r="G94" s="166"/>
      <c r="H94" s="166"/>
      <c r="I94" s="166"/>
      <c r="J94" s="167" t="s">
        <v>90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91</v>
      </c>
      <c r="D96" s="31"/>
      <c r="E96" s="31"/>
      <c r="F96" s="31"/>
      <c r="G96" s="31"/>
      <c r="H96" s="31"/>
      <c r="I96" s="31"/>
      <c r="J96" s="100">
        <f>J118</f>
        <v>9460389.6899999995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92</v>
      </c>
    </row>
    <row r="97" s="9" customFormat="1" ht="24.96" customHeight="1">
      <c r="A97" s="9"/>
      <c r="B97" s="169"/>
      <c r="C97" s="170"/>
      <c r="D97" s="171" t="s">
        <v>94</v>
      </c>
      <c r="E97" s="172"/>
      <c r="F97" s="172"/>
      <c r="G97" s="172"/>
      <c r="H97" s="172"/>
      <c r="I97" s="172"/>
      <c r="J97" s="173">
        <f>J119</f>
        <v>9460389.6899999995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27"/>
      <c r="C98" s="228"/>
      <c r="D98" s="229" t="s">
        <v>218</v>
      </c>
      <c r="E98" s="230"/>
      <c r="F98" s="230"/>
      <c r="G98" s="230"/>
      <c r="H98" s="230"/>
      <c r="I98" s="230"/>
      <c r="J98" s="231">
        <f>J120</f>
        <v>9460389.6899999995</v>
      </c>
      <c r="K98" s="228"/>
      <c r="L98" s="23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2" customFormat="1" ht="21.84" customHeight="1">
      <c r="A99" s="29"/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53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="2" customFormat="1" ht="6.96" customHeight="1">
      <c r="A100" s="29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3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="2" customFormat="1" ht="6.96" customHeight="1">
      <c r="A104" s="29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3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24.96" customHeight="1">
      <c r="A105" s="29"/>
      <c r="B105" s="30"/>
      <c r="C105" s="20" t="s">
        <v>95</v>
      </c>
      <c r="D105" s="31"/>
      <c r="E105" s="31"/>
      <c r="F105" s="31"/>
      <c r="G105" s="31"/>
      <c r="H105" s="31"/>
      <c r="I105" s="31"/>
      <c r="J105" s="31"/>
      <c r="K105" s="31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6.96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12" customHeight="1">
      <c r="A107" s="29"/>
      <c r="B107" s="30"/>
      <c r="C107" s="26" t="s">
        <v>14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6.5" customHeight="1">
      <c r="A108" s="29"/>
      <c r="B108" s="30"/>
      <c r="C108" s="31"/>
      <c r="D108" s="31"/>
      <c r="E108" s="164" t="str">
        <f>E7</f>
        <v>Doplnění kabelizace Tišnov - Žďár nad Sázavou</v>
      </c>
      <c r="F108" s="26"/>
      <c r="G108" s="26"/>
      <c r="H108" s="26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86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66" t="str">
        <f>E9</f>
        <v>2 - Dle ÚRS</v>
      </c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18</v>
      </c>
      <c r="D112" s="31"/>
      <c r="E112" s="31"/>
      <c r="F112" s="23" t="str">
        <f>F12</f>
        <v xml:space="preserve"> </v>
      </c>
      <c r="G112" s="31"/>
      <c r="H112" s="31"/>
      <c r="I112" s="26" t="s">
        <v>20</v>
      </c>
      <c r="J112" s="69" t="str">
        <f>IF(J12="","",J12)</f>
        <v>25. 10. 2021</v>
      </c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5.15" customHeight="1">
      <c r="A114" s="29"/>
      <c r="B114" s="30"/>
      <c r="C114" s="26" t="s">
        <v>22</v>
      </c>
      <c r="D114" s="31"/>
      <c r="E114" s="31"/>
      <c r="F114" s="23" t="str">
        <f>E15</f>
        <v xml:space="preserve"> </v>
      </c>
      <c r="G114" s="31"/>
      <c r="H114" s="31"/>
      <c r="I114" s="26" t="s">
        <v>26</v>
      </c>
      <c r="J114" s="27" t="str">
        <f>E21</f>
        <v xml:space="preserve"> 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5.15" customHeight="1">
      <c r="A115" s="29"/>
      <c r="B115" s="30"/>
      <c r="C115" s="26" t="s">
        <v>25</v>
      </c>
      <c r="D115" s="31"/>
      <c r="E115" s="31"/>
      <c r="F115" s="23" t="str">
        <f>IF(E18="","",E18)</f>
        <v xml:space="preserve"> </v>
      </c>
      <c r="G115" s="31"/>
      <c r="H115" s="31"/>
      <c r="I115" s="26" t="s">
        <v>28</v>
      </c>
      <c r="J115" s="27" t="str">
        <f>E24</f>
        <v xml:space="preserve"> </v>
      </c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0.32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10" customFormat="1" ht="29.28" customHeight="1">
      <c r="A117" s="175"/>
      <c r="B117" s="176"/>
      <c r="C117" s="177" t="s">
        <v>96</v>
      </c>
      <c r="D117" s="178" t="s">
        <v>55</v>
      </c>
      <c r="E117" s="178" t="s">
        <v>51</v>
      </c>
      <c r="F117" s="178" t="s">
        <v>52</v>
      </c>
      <c r="G117" s="178" t="s">
        <v>97</v>
      </c>
      <c r="H117" s="178" t="s">
        <v>98</v>
      </c>
      <c r="I117" s="178" t="s">
        <v>99</v>
      </c>
      <c r="J117" s="179" t="s">
        <v>90</v>
      </c>
      <c r="K117" s="180" t="s">
        <v>100</v>
      </c>
      <c r="L117" s="181"/>
      <c r="M117" s="90" t="s">
        <v>1</v>
      </c>
      <c r="N117" s="91" t="s">
        <v>34</v>
      </c>
      <c r="O117" s="91" t="s">
        <v>101</v>
      </c>
      <c r="P117" s="91" t="s">
        <v>102</v>
      </c>
      <c r="Q117" s="91" t="s">
        <v>103</v>
      </c>
      <c r="R117" s="91" t="s">
        <v>104</v>
      </c>
      <c r="S117" s="91" t="s">
        <v>105</v>
      </c>
      <c r="T117" s="92" t="s">
        <v>106</v>
      </c>
      <c r="U117" s="175"/>
      <c r="V117" s="175"/>
      <c r="W117" s="175"/>
      <c r="X117" s="175"/>
      <c r="Y117" s="175"/>
      <c r="Z117" s="175"/>
      <c r="AA117" s="175"/>
      <c r="AB117" s="175"/>
      <c r="AC117" s="175"/>
      <c r="AD117" s="175"/>
      <c r="AE117" s="175"/>
    </row>
    <row r="118" s="2" customFormat="1" ht="22.8" customHeight="1">
      <c r="A118" s="29"/>
      <c r="B118" s="30"/>
      <c r="C118" s="97" t="s">
        <v>107</v>
      </c>
      <c r="D118" s="31"/>
      <c r="E118" s="31"/>
      <c r="F118" s="31"/>
      <c r="G118" s="31"/>
      <c r="H118" s="31"/>
      <c r="I118" s="31"/>
      <c r="J118" s="182">
        <f>BK118</f>
        <v>9460389.6899999995</v>
      </c>
      <c r="K118" s="31"/>
      <c r="L118" s="35"/>
      <c r="M118" s="93"/>
      <c r="N118" s="183"/>
      <c r="O118" s="94"/>
      <c r="P118" s="184">
        <f>P119</f>
        <v>0</v>
      </c>
      <c r="Q118" s="94"/>
      <c r="R118" s="184">
        <f>R119</f>
        <v>0</v>
      </c>
      <c r="S118" s="94"/>
      <c r="T118" s="185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69</v>
      </c>
      <c r="AU118" s="14" t="s">
        <v>92</v>
      </c>
      <c r="BK118" s="186">
        <f>BK119</f>
        <v>9460389.6899999995</v>
      </c>
    </row>
    <row r="119" s="11" customFormat="1" ht="25.92" customHeight="1">
      <c r="A119" s="11"/>
      <c r="B119" s="187"/>
      <c r="C119" s="188"/>
      <c r="D119" s="189" t="s">
        <v>69</v>
      </c>
      <c r="E119" s="190" t="s">
        <v>171</v>
      </c>
      <c r="F119" s="190" t="s">
        <v>172</v>
      </c>
      <c r="G119" s="188"/>
      <c r="H119" s="188"/>
      <c r="I119" s="188"/>
      <c r="J119" s="191">
        <f>BK119</f>
        <v>9460389.6899999995</v>
      </c>
      <c r="K119" s="188"/>
      <c r="L119" s="192"/>
      <c r="M119" s="193"/>
      <c r="N119" s="194"/>
      <c r="O119" s="194"/>
      <c r="P119" s="195">
        <f>P120</f>
        <v>0</v>
      </c>
      <c r="Q119" s="194"/>
      <c r="R119" s="195">
        <f>R120</f>
        <v>0</v>
      </c>
      <c r="S119" s="194"/>
      <c r="T119" s="196">
        <f>T120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197" t="s">
        <v>75</v>
      </c>
      <c r="AT119" s="198" t="s">
        <v>69</v>
      </c>
      <c r="AU119" s="198" t="s">
        <v>70</v>
      </c>
      <c r="AY119" s="197" t="s">
        <v>110</v>
      </c>
      <c r="BK119" s="199">
        <f>BK120</f>
        <v>9460389.6899999995</v>
      </c>
    </row>
    <row r="120" s="11" customFormat="1" ht="22.8" customHeight="1">
      <c r="A120" s="11"/>
      <c r="B120" s="187"/>
      <c r="C120" s="188"/>
      <c r="D120" s="189" t="s">
        <v>69</v>
      </c>
      <c r="E120" s="233" t="s">
        <v>75</v>
      </c>
      <c r="F120" s="233" t="s">
        <v>219</v>
      </c>
      <c r="G120" s="188"/>
      <c r="H120" s="188"/>
      <c r="I120" s="188"/>
      <c r="J120" s="234">
        <f>BK120</f>
        <v>9460389.6899999995</v>
      </c>
      <c r="K120" s="188"/>
      <c r="L120" s="192"/>
      <c r="M120" s="193"/>
      <c r="N120" s="194"/>
      <c r="O120" s="194"/>
      <c r="P120" s="195">
        <f>SUM(P121:P145)</f>
        <v>0</v>
      </c>
      <c r="Q120" s="194"/>
      <c r="R120" s="195">
        <f>SUM(R121:R145)</f>
        <v>0</v>
      </c>
      <c r="S120" s="194"/>
      <c r="T120" s="196">
        <f>SUM(T121:T145)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197" t="s">
        <v>75</v>
      </c>
      <c r="AT120" s="198" t="s">
        <v>69</v>
      </c>
      <c r="AU120" s="198" t="s">
        <v>75</v>
      </c>
      <c r="AY120" s="197" t="s">
        <v>110</v>
      </c>
      <c r="BK120" s="199">
        <f>SUM(BK121:BK145)</f>
        <v>9460389.6899999995</v>
      </c>
    </row>
    <row r="121" s="2" customFormat="1" ht="24.15" customHeight="1">
      <c r="A121" s="29"/>
      <c r="B121" s="30"/>
      <c r="C121" s="200" t="s">
        <v>75</v>
      </c>
      <c r="D121" s="200" t="s">
        <v>111</v>
      </c>
      <c r="E121" s="201" t="s">
        <v>220</v>
      </c>
      <c r="F121" s="202" t="s">
        <v>221</v>
      </c>
      <c r="G121" s="203" t="s">
        <v>222</v>
      </c>
      <c r="H121" s="204">
        <v>2.2000000000000002</v>
      </c>
      <c r="I121" s="205">
        <v>1580</v>
      </c>
      <c r="J121" s="205">
        <f>ROUND(I121*H121,2)</f>
        <v>3476</v>
      </c>
      <c r="K121" s="206"/>
      <c r="L121" s="35"/>
      <c r="M121" s="207" t="s">
        <v>1</v>
      </c>
      <c r="N121" s="208" t="s">
        <v>35</v>
      </c>
      <c r="O121" s="209">
        <v>0</v>
      </c>
      <c r="P121" s="209">
        <f>O121*H121</f>
        <v>0</v>
      </c>
      <c r="Q121" s="209">
        <v>0</v>
      </c>
      <c r="R121" s="209">
        <f>Q121*H121</f>
        <v>0</v>
      </c>
      <c r="S121" s="209">
        <v>0</v>
      </c>
      <c r="T121" s="210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11" t="s">
        <v>119</v>
      </c>
      <c r="AT121" s="211" t="s">
        <v>111</v>
      </c>
      <c r="AU121" s="211" t="s">
        <v>79</v>
      </c>
      <c r="AY121" s="14" t="s">
        <v>110</v>
      </c>
      <c r="BE121" s="212">
        <f>IF(N121="základní",J121,0)</f>
        <v>3476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4" t="s">
        <v>75</v>
      </c>
      <c r="BK121" s="212">
        <f>ROUND(I121*H121,2)</f>
        <v>3476</v>
      </c>
      <c r="BL121" s="14" t="s">
        <v>119</v>
      </c>
      <c r="BM121" s="211" t="s">
        <v>79</v>
      </c>
    </row>
    <row r="122" s="2" customFormat="1" ht="24.15" customHeight="1">
      <c r="A122" s="29"/>
      <c r="B122" s="30"/>
      <c r="C122" s="200" t="s">
        <v>79</v>
      </c>
      <c r="D122" s="200" t="s">
        <v>111</v>
      </c>
      <c r="E122" s="201" t="s">
        <v>223</v>
      </c>
      <c r="F122" s="202" t="s">
        <v>224</v>
      </c>
      <c r="G122" s="203" t="s">
        <v>222</v>
      </c>
      <c r="H122" s="204">
        <v>8.1470000000000002</v>
      </c>
      <c r="I122" s="205">
        <v>1370</v>
      </c>
      <c r="J122" s="205">
        <f>ROUND(I122*H122,2)</f>
        <v>11161.389999999999</v>
      </c>
      <c r="K122" s="206"/>
      <c r="L122" s="35"/>
      <c r="M122" s="207" t="s">
        <v>1</v>
      </c>
      <c r="N122" s="208" t="s">
        <v>35</v>
      </c>
      <c r="O122" s="209">
        <v>0</v>
      </c>
      <c r="P122" s="209">
        <f>O122*H122</f>
        <v>0</v>
      </c>
      <c r="Q122" s="209">
        <v>0</v>
      </c>
      <c r="R122" s="209">
        <f>Q122*H122</f>
        <v>0</v>
      </c>
      <c r="S122" s="209">
        <v>0</v>
      </c>
      <c r="T122" s="210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11" t="s">
        <v>119</v>
      </c>
      <c r="AT122" s="211" t="s">
        <v>111</v>
      </c>
      <c r="AU122" s="211" t="s">
        <v>79</v>
      </c>
      <c r="AY122" s="14" t="s">
        <v>110</v>
      </c>
      <c r="BE122" s="212">
        <f>IF(N122="základní",J122,0)</f>
        <v>11161.389999999999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4" t="s">
        <v>75</v>
      </c>
      <c r="BK122" s="212">
        <f>ROUND(I122*H122,2)</f>
        <v>11161.389999999999</v>
      </c>
      <c r="BL122" s="14" t="s">
        <v>119</v>
      </c>
      <c r="BM122" s="211" t="s">
        <v>119</v>
      </c>
    </row>
    <row r="123" s="2" customFormat="1" ht="16.5" customHeight="1">
      <c r="A123" s="29"/>
      <c r="B123" s="30"/>
      <c r="C123" s="200" t="s">
        <v>82</v>
      </c>
      <c r="D123" s="200" t="s">
        <v>111</v>
      </c>
      <c r="E123" s="201" t="s">
        <v>225</v>
      </c>
      <c r="F123" s="202" t="s">
        <v>226</v>
      </c>
      <c r="G123" s="203" t="s">
        <v>227</v>
      </c>
      <c r="H123" s="204">
        <v>3260</v>
      </c>
      <c r="I123" s="205">
        <v>59.299999999999997</v>
      </c>
      <c r="J123" s="205">
        <f>ROUND(I123*H123,2)</f>
        <v>193318</v>
      </c>
      <c r="K123" s="206"/>
      <c r="L123" s="35"/>
      <c r="M123" s="207" t="s">
        <v>1</v>
      </c>
      <c r="N123" s="208" t="s">
        <v>35</v>
      </c>
      <c r="O123" s="209">
        <v>0</v>
      </c>
      <c r="P123" s="209">
        <f>O123*H123</f>
        <v>0</v>
      </c>
      <c r="Q123" s="209">
        <v>0</v>
      </c>
      <c r="R123" s="209">
        <f>Q123*H123</f>
        <v>0</v>
      </c>
      <c r="S123" s="209">
        <v>0</v>
      </c>
      <c r="T123" s="210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11" t="s">
        <v>119</v>
      </c>
      <c r="AT123" s="211" t="s">
        <v>111</v>
      </c>
      <c r="AU123" s="211" t="s">
        <v>79</v>
      </c>
      <c r="AY123" s="14" t="s">
        <v>110</v>
      </c>
      <c r="BE123" s="212">
        <f>IF(N123="základní",J123,0)</f>
        <v>193318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4" t="s">
        <v>75</v>
      </c>
      <c r="BK123" s="212">
        <f>ROUND(I123*H123,2)</f>
        <v>193318</v>
      </c>
      <c r="BL123" s="14" t="s">
        <v>119</v>
      </c>
      <c r="BM123" s="211" t="s">
        <v>122</v>
      </c>
    </row>
    <row r="124" s="2" customFormat="1" ht="24.15" customHeight="1">
      <c r="A124" s="29"/>
      <c r="B124" s="30"/>
      <c r="C124" s="200" t="s">
        <v>119</v>
      </c>
      <c r="D124" s="200" t="s">
        <v>111</v>
      </c>
      <c r="E124" s="201" t="s">
        <v>228</v>
      </c>
      <c r="F124" s="202" t="s">
        <v>229</v>
      </c>
      <c r="G124" s="203" t="s">
        <v>227</v>
      </c>
      <c r="H124" s="204">
        <v>1670</v>
      </c>
      <c r="I124" s="205">
        <v>5.2300000000000004</v>
      </c>
      <c r="J124" s="205">
        <f>ROUND(I124*H124,2)</f>
        <v>8734.1000000000004</v>
      </c>
      <c r="K124" s="206"/>
      <c r="L124" s="35"/>
      <c r="M124" s="207" t="s">
        <v>1</v>
      </c>
      <c r="N124" s="208" t="s">
        <v>35</v>
      </c>
      <c r="O124" s="209">
        <v>0</v>
      </c>
      <c r="P124" s="209">
        <f>O124*H124</f>
        <v>0</v>
      </c>
      <c r="Q124" s="209">
        <v>0</v>
      </c>
      <c r="R124" s="209">
        <f>Q124*H124</f>
        <v>0</v>
      </c>
      <c r="S124" s="209">
        <v>0</v>
      </c>
      <c r="T124" s="210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11" t="s">
        <v>119</v>
      </c>
      <c r="AT124" s="211" t="s">
        <v>111</v>
      </c>
      <c r="AU124" s="211" t="s">
        <v>79</v>
      </c>
      <c r="AY124" s="14" t="s">
        <v>110</v>
      </c>
      <c r="BE124" s="212">
        <f>IF(N124="základní",J124,0)</f>
        <v>8734.1000000000004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4" t="s">
        <v>75</v>
      </c>
      <c r="BK124" s="212">
        <f>ROUND(I124*H124,2)</f>
        <v>8734.1000000000004</v>
      </c>
      <c r="BL124" s="14" t="s">
        <v>119</v>
      </c>
      <c r="BM124" s="211" t="s">
        <v>125</v>
      </c>
    </row>
    <row r="125" s="2" customFormat="1" ht="24.15" customHeight="1">
      <c r="A125" s="29"/>
      <c r="B125" s="30"/>
      <c r="C125" s="200" t="s">
        <v>126</v>
      </c>
      <c r="D125" s="200" t="s">
        <v>111</v>
      </c>
      <c r="E125" s="201" t="s">
        <v>230</v>
      </c>
      <c r="F125" s="202" t="s">
        <v>231</v>
      </c>
      <c r="G125" s="203" t="s">
        <v>227</v>
      </c>
      <c r="H125" s="204">
        <v>1230</v>
      </c>
      <c r="I125" s="205">
        <v>105</v>
      </c>
      <c r="J125" s="205">
        <f>ROUND(I125*H125,2)</f>
        <v>129150</v>
      </c>
      <c r="K125" s="206"/>
      <c r="L125" s="35"/>
      <c r="M125" s="207" t="s">
        <v>1</v>
      </c>
      <c r="N125" s="208" t="s">
        <v>35</v>
      </c>
      <c r="O125" s="209">
        <v>0</v>
      </c>
      <c r="P125" s="209">
        <f>O125*H125</f>
        <v>0</v>
      </c>
      <c r="Q125" s="209">
        <v>0</v>
      </c>
      <c r="R125" s="209">
        <f>Q125*H125</f>
        <v>0</v>
      </c>
      <c r="S125" s="209">
        <v>0</v>
      </c>
      <c r="T125" s="210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11" t="s">
        <v>119</v>
      </c>
      <c r="AT125" s="211" t="s">
        <v>111</v>
      </c>
      <c r="AU125" s="211" t="s">
        <v>79</v>
      </c>
      <c r="AY125" s="14" t="s">
        <v>110</v>
      </c>
      <c r="BE125" s="212">
        <f>IF(N125="základní",J125,0)</f>
        <v>129150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4" t="s">
        <v>75</v>
      </c>
      <c r="BK125" s="212">
        <f>ROUND(I125*H125,2)</f>
        <v>129150</v>
      </c>
      <c r="BL125" s="14" t="s">
        <v>119</v>
      </c>
      <c r="BM125" s="211" t="s">
        <v>129</v>
      </c>
    </row>
    <row r="126" s="2" customFormat="1" ht="24.15" customHeight="1">
      <c r="A126" s="29"/>
      <c r="B126" s="30"/>
      <c r="C126" s="200" t="s">
        <v>122</v>
      </c>
      <c r="D126" s="200" t="s">
        <v>111</v>
      </c>
      <c r="E126" s="201" t="s">
        <v>232</v>
      </c>
      <c r="F126" s="202" t="s">
        <v>233</v>
      </c>
      <c r="G126" s="203" t="s">
        <v>234</v>
      </c>
      <c r="H126" s="204">
        <v>24</v>
      </c>
      <c r="I126" s="205">
        <v>1950</v>
      </c>
      <c r="J126" s="205">
        <f>ROUND(I126*H126,2)</f>
        <v>46800</v>
      </c>
      <c r="K126" s="206"/>
      <c r="L126" s="35"/>
      <c r="M126" s="207" t="s">
        <v>1</v>
      </c>
      <c r="N126" s="208" t="s">
        <v>35</v>
      </c>
      <c r="O126" s="209">
        <v>0</v>
      </c>
      <c r="P126" s="209">
        <f>O126*H126</f>
        <v>0</v>
      </c>
      <c r="Q126" s="209">
        <v>0</v>
      </c>
      <c r="R126" s="209">
        <f>Q126*H126</f>
        <v>0</v>
      </c>
      <c r="S126" s="209">
        <v>0</v>
      </c>
      <c r="T126" s="210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11" t="s">
        <v>119</v>
      </c>
      <c r="AT126" s="211" t="s">
        <v>111</v>
      </c>
      <c r="AU126" s="211" t="s">
        <v>79</v>
      </c>
      <c r="AY126" s="14" t="s">
        <v>110</v>
      </c>
      <c r="BE126" s="212">
        <f>IF(N126="základní",J126,0)</f>
        <v>46800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4" t="s">
        <v>75</v>
      </c>
      <c r="BK126" s="212">
        <f>ROUND(I126*H126,2)</f>
        <v>46800</v>
      </c>
      <c r="BL126" s="14" t="s">
        <v>119</v>
      </c>
      <c r="BM126" s="211" t="s">
        <v>132</v>
      </c>
    </row>
    <row r="127" s="2" customFormat="1" ht="24.15" customHeight="1">
      <c r="A127" s="29"/>
      <c r="B127" s="30"/>
      <c r="C127" s="200" t="s">
        <v>133</v>
      </c>
      <c r="D127" s="200" t="s">
        <v>111</v>
      </c>
      <c r="E127" s="201" t="s">
        <v>235</v>
      </c>
      <c r="F127" s="202" t="s">
        <v>236</v>
      </c>
      <c r="G127" s="203" t="s">
        <v>114</v>
      </c>
      <c r="H127" s="204">
        <v>350</v>
      </c>
      <c r="I127" s="205">
        <v>367</v>
      </c>
      <c r="J127" s="205">
        <f>ROUND(I127*H127,2)</f>
        <v>128450</v>
      </c>
      <c r="K127" s="206"/>
      <c r="L127" s="35"/>
      <c r="M127" s="207" t="s">
        <v>1</v>
      </c>
      <c r="N127" s="208" t="s">
        <v>35</v>
      </c>
      <c r="O127" s="209">
        <v>0</v>
      </c>
      <c r="P127" s="209">
        <f>O127*H127</f>
        <v>0</v>
      </c>
      <c r="Q127" s="209">
        <v>0</v>
      </c>
      <c r="R127" s="209">
        <f>Q127*H127</f>
        <v>0</v>
      </c>
      <c r="S127" s="209">
        <v>0</v>
      </c>
      <c r="T127" s="21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11" t="s">
        <v>119</v>
      </c>
      <c r="AT127" s="211" t="s">
        <v>111</v>
      </c>
      <c r="AU127" s="211" t="s">
        <v>79</v>
      </c>
      <c r="AY127" s="14" t="s">
        <v>110</v>
      </c>
      <c r="BE127" s="212">
        <f>IF(N127="základní",J127,0)</f>
        <v>128450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4" t="s">
        <v>75</v>
      </c>
      <c r="BK127" s="212">
        <f>ROUND(I127*H127,2)</f>
        <v>128450</v>
      </c>
      <c r="BL127" s="14" t="s">
        <v>119</v>
      </c>
      <c r="BM127" s="211" t="s">
        <v>136</v>
      </c>
    </row>
    <row r="128" s="2" customFormat="1" ht="24.15" customHeight="1">
      <c r="A128" s="29"/>
      <c r="B128" s="30"/>
      <c r="C128" s="200" t="s">
        <v>125</v>
      </c>
      <c r="D128" s="200" t="s">
        <v>111</v>
      </c>
      <c r="E128" s="201" t="s">
        <v>237</v>
      </c>
      <c r="F128" s="202" t="s">
        <v>238</v>
      </c>
      <c r="G128" s="203" t="s">
        <v>114</v>
      </c>
      <c r="H128" s="204">
        <v>9967</v>
      </c>
      <c r="I128" s="205">
        <v>587</v>
      </c>
      <c r="J128" s="205">
        <f>ROUND(I128*H128,2)</f>
        <v>5850629</v>
      </c>
      <c r="K128" s="206"/>
      <c r="L128" s="35"/>
      <c r="M128" s="207" t="s">
        <v>1</v>
      </c>
      <c r="N128" s="208" t="s">
        <v>35</v>
      </c>
      <c r="O128" s="209">
        <v>0</v>
      </c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11" t="s">
        <v>119</v>
      </c>
      <c r="AT128" s="211" t="s">
        <v>111</v>
      </c>
      <c r="AU128" s="211" t="s">
        <v>79</v>
      </c>
      <c r="AY128" s="14" t="s">
        <v>110</v>
      </c>
      <c r="BE128" s="212">
        <f>IF(N128="základní",J128,0)</f>
        <v>5850629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4" t="s">
        <v>75</v>
      </c>
      <c r="BK128" s="212">
        <f>ROUND(I128*H128,2)</f>
        <v>5850629</v>
      </c>
      <c r="BL128" s="14" t="s">
        <v>119</v>
      </c>
      <c r="BM128" s="211" t="s">
        <v>139</v>
      </c>
    </row>
    <row r="129" s="2" customFormat="1" ht="24.15" customHeight="1">
      <c r="A129" s="29"/>
      <c r="B129" s="30"/>
      <c r="C129" s="200" t="s">
        <v>140</v>
      </c>
      <c r="D129" s="200" t="s">
        <v>111</v>
      </c>
      <c r="E129" s="201" t="s">
        <v>239</v>
      </c>
      <c r="F129" s="202" t="s">
        <v>240</v>
      </c>
      <c r="G129" s="203" t="s">
        <v>114</v>
      </c>
      <c r="H129" s="204">
        <v>190</v>
      </c>
      <c r="I129" s="205">
        <v>1260</v>
      </c>
      <c r="J129" s="205">
        <f>ROUND(I129*H129,2)</f>
        <v>239400</v>
      </c>
      <c r="K129" s="206"/>
      <c r="L129" s="35"/>
      <c r="M129" s="207" t="s">
        <v>1</v>
      </c>
      <c r="N129" s="208" t="s">
        <v>35</v>
      </c>
      <c r="O129" s="209">
        <v>0</v>
      </c>
      <c r="P129" s="209">
        <f>O129*H129</f>
        <v>0</v>
      </c>
      <c r="Q129" s="209">
        <v>0</v>
      </c>
      <c r="R129" s="209">
        <f>Q129*H129</f>
        <v>0</v>
      </c>
      <c r="S129" s="209">
        <v>0</v>
      </c>
      <c r="T129" s="210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11" t="s">
        <v>119</v>
      </c>
      <c r="AT129" s="211" t="s">
        <v>111</v>
      </c>
      <c r="AU129" s="211" t="s">
        <v>79</v>
      </c>
      <c r="AY129" s="14" t="s">
        <v>110</v>
      </c>
      <c r="BE129" s="212">
        <f>IF(N129="základní",J129,0)</f>
        <v>239400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4" t="s">
        <v>75</v>
      </c>
      <c r="BK129" s="212">
        <f>ROUND(I129*H129,2)</f>
        <v>239400</v>
      </c>
      <c r="BL129" s="14" t="s">
        <v>119</v>
      </c>
      <c r="BM129" s="211" t="s">
        <v>143</v>
      </c>
    </row>
    <row r="130" s="2" customFormat="1" ht="24.15" customHeight="1">
      <c r="A130" s="29"/>
      <c r="B130" s="30"/>
      <c r="C130" s="200" t="s">
        <v>129</v>
      </c>
      <c r="D130" s="200" t="s">
        <v>111</v>
      </c>
      <c r="E130" s="201" t="s">
        <v>241</v>
      </c>
      <c r="F130" s="202" t="s">
        <v>242</v>
      </c>
      <c r="G130" s="203" t="s">
        <v>114</v>
      </c>
      <c r="H130" s="204">
        <v>160</v>
      </c>
      <c r="I130" s="205">
        <v>2030</v>
      </c>
      <c r="J130" s="205">
        <f>ROUND(I130*H130,2)</f>
        <v>324800</v>
      </c>
      <c r="K130" s="206"/>
      <c r="L130" s="35"/>
      <c r="M130" s="207" t="s">
        <v>1</v>
      </c>
      <c r="N130" s="208" t="s">
        <v>35</v>
      </c>
      <c r="O130" s="209">
        <v>0</v>
      </c>
      <c r="P130" s="209">
        <f>O130*H130</f>
        <v>0</v>
      </c>
      <c r="Q130" s="209">
        <v>0</v>
      </c>
      <c r="R130" s="209">
        <f>Q130*H130</f>
        <v>0</v>
      </c>
      <c r="S130" s="209">
        <v>0</v>
      </c>
      <c r="T130" s="210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11" t="s">
        <v>119</v>
      </c>
      <c r="AT130" s="211" t="s">
        <v>111</v>
      </c>
      <c r="AU130" s="211" t="s">
        <v>79</v>
      </c>
      <c r="AY130" s="14" t="s">
        <v>110</v>
      </c>
      <c r="BE130" s="212">
        <f>IF(N130="základní",J130,0)</f>
        <v>324800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4" t="s">
        <v>75</v>
      </c>
      <c r="BK130" s="212">
        <f>ROUND(I130*H130,2)</f>
        <v>324800</v>
      </c>
      <c r="BL130" s="14" t="s">
        <v>119</v>
      </c>
      <c r="BM130" s="211" t="s">
        <v>146</v>
      </c>
    </row>
    <row r="131" s="2" customFormat="1" ht="24.15" customHeight="1">
      <c r="A131" s="29"/>
      <c r="B131" s="30"/>
      <c r="C131" s="200" t="s">
        <v>147</v>
      </c>
      <c r="D131" s="200" t="s">
        <v>111</v>
      </c>
      <c r="E131" s="201" t="s">
        <v>243</v>
      </c>
      <c r="F131" s="202" t="s">
        <v>244</v>
      </c>
      <c r="G131" s="203" t="s">
        <v>118</v>
      </c>
      <c r="H131" s="204">
        <v>7</v>
      </c>
      <c r="I131" s="205">
        <v>1350</v>
      </c>
      <c r="J131" s="205">
        <f>ROUND(I131*H131,2)</f>
        <v>9450</v>
      </c>
      <c r="K131" s="206"/>
      <c r="L131" s="35"/>
      <c r="M131" s="207" t="s">
        <v>1</v>
      </c>
      <c r="N131" s="208" t="s">
        <v>35</v>
      </c>
      <c r="O131" s="209">
        <v>0</v>
      </c>
      <c r="P131" s="209">
        <f>O131*H131</f>
        <v>0</v>
      </c>
      <c r="Q131" s="209">
        <v>0</v>
      </c>
      <c r="R131" s="209">
        <f>Q131*H131</f>
        <v>0</v>
      </c>
      <c r="S131" s="209">
        <v>0</v>
      </c>
      <c r="T131" s="210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11" t="s">
        <v>119</v>
      </c>
      <c r="AT131" s="211" t="s">
        <v>111</v>
      </c>
      <c r="AU131" s="211" t="s">
        <v>79</v>
      </c>
      <c r="AY131" s="14" t="s">
        <v>110</v>
      </c>
      <c r="BE131" s="212">
        <f>IF(N131="základní",J131,0)</f>
        <v>9450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4" t="s">
        <v>75</v>
      </c>
      <c r="BK131" s="212">
        <f>ROUND(I131*H131,2)</f>
        <v>9450</v>
      </c>
      <c r="BL131" s="14" t="s">
        <v>119</v>
      </c>
      <c r="BM131" s="211" t="s">
        <v>150</v>
      </c>
    </row>
    <row r="132" s="2" customFormat="1" ht="21.75" customHeight="1">
      <c r="A132" s="29"/>
      <c r="B132" s="30"/>
      <c r="C132" s="200" t="s">
        <v>132</v>
      </c>
      <c r="D132" s="200" t="s">
        <v>111</v>
      </c>
      <c r="E132" s="201" t="s">
        <v>245</v>
      </c>
      <c r="F132" s="202" t="s">
        <v>246</v>
      </c>
      <c r="G132" s="203" t="s">
        <v>114</v>
      </c>
      <c r="H132" s="204">
        <v>10157</v>
      </c>
      <c r="I132" s="205">
        <v>14</v>
      </c>
      <c r="J132" s="205">
        <f>ROUND(I132*H132,2)</f>
        <v>142198</v>
      </c>
      <c r="K132" s="206"/>
      <c r="L132" s="35"/>
      <c r="M132" s="207" t="s">
        <v>1</v>
      </c>
      <c r="N132" s="208" t="s">
        <v>35</v>
      </c>
      <c r="O132" s="209">
        <v>0</v>
      </c>
      <c r="P132" s="209">
        <f>O132*H132</f>
        <v>0</v>
      </c>
      <c r="Q132" s="209">
        <v>0</v>
      </c>
      <c r="R132" s="209">
        <f>Q132*H132</f>
        <v>0</v>
      </c>
      <c r="S132" s="209">
        <v>0</v>
      </c>
      <c r="T132" s="210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11" t="s">
        <v>119</v>
      </c>
      <c r="AT132" s="211" t="s">
        <v>111</v>
      </c>
      <c r="AU132" s="211" t="s">
        <v>79</v>
      </c>
      <c r="AY132" s="14" t="s">
        <v>110</v>
      </c>
      <c r="BE132" s="212">
        <f>IF(N132="základní",J132,0)</f>
        <v>142198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4" t="s">
        <v>75</v>
      </c>
      <c r="BK132" s="212">
        <f>ROUND(I132*H132,2)</f>
        <v>142198</v>
      </c>
      <c r="BL132" s="14" t="s">
        <v>119</v>
      </c>
      <c r="BM132" s="211" t="s">
        <v>153</v>
      </c>
    </row>
    <row r="133" s="2" customFormat="1" ht="24.15" customHeight="1">
      <c r="A133" s="29"/>
      <c r="B133" s="30"/>
      <c r="C133" s="200" t="s">
        <v>154</v>
      </c>
      <c r="D133" s="200" t="s">
        <v>111</v>
      </c>
      <c r="E133" s="201" t="s">
        <v>247</v>
      </c>
      <c r="F133" s="202" t="s">
        <v>248</v>
      </c>
      <c r="G133" s="203" t="s">
        <v>114</v>
      </c>
      <c r="H133" s="204">
        <v>4680</v>
      </c>
      <c r="I133" s="205">
        <v>32.100000000000001</v>
      </c>
      <c r="J133" s="205">
        <f>ROUND(I133*H133,2)</f>
        <v>150228</v>
      </c>
      <c r="K133" s="206"/>
      <c r="L133" s="35"/>
      <c r="M133" s="207" t="s">
        <v>1</v>
      </c>
      <c r="N133" s="208" t="s">
        <v>35</v>
      </c>
      <c r="O133" s="209">
        <v>0</v>
      </c>
      <c r="P133" s="209">
        <f>O133*H133</f>
        <v>0</v>
      </c>
      <c r="Q133" s="209">
        <v>0</v>
      </c>
      <c r="R133" s="209">
        <f>Q133*H133</f>
        <v>0</v>
      </c>
      <c r="S133" s="209">
        <v>0</v>
      </c>
      <c r="T133" s="210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1" t="s">
        <v>119</v>
      </c>
      <c r="AT133" s="211" t="s">
        <v>111</v>
      </c>
      <c r="AU133" s="211" t="s">
        <v>79</v>
      </c>
      <c r="AY133" s="14" t="s">
        <v>110</v>
      </c>
      <c r="BE133" s="212">
        <f>IF(N133="základní",J133,0)</f>
        <v>150228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14" t="s">
        <v>75</v>
      </c>
      <c r="BK133" s="212">
        <f>ROUND(I133*H133,2)</f>
        <v>150228</v>
      </c>
      <c r="BL133" s="14" t="s">
        <v>119</v>
      </c>
      <c r="BM133" s="211" t="s">
        <v>157</v>
      </c>
    </row>
    <row r="134" s="2" customFormat="1" ht="24.15" customHeight="1">
      <c r="A134" s="29"/>
      <c r="B134" s="30"/>
      <c r="C134" s="200" t="s">
        <v>136</v>
      </c>
      <c r="D134" s="200" t="s">
        <v>111</v>
      </c>
      <c r="E134" s="201" t="s">
        <v>249</v>
      </c>
      <c r="F134" s="202" t="s">
        <v>250</v>
      </c>
      <c r="G134" s="203" t="s">
        <v>114</v>
      </c>
      <c r="H134" s="204">
        <v>350</v>
      </c>
      <c r="I134" s="205">
        <v>64.900000000000006</v>
      </c>
      <c r="J134" s="205">
        <f>ROUND(I134*H134,2)</f>
        <v>22715</v>
      </c>
      <c r="K134" s="206"/>
      <c r="L134" s="35"/>
      <c r="M134" s="207" t="s">
        <v>1</v>
      </c>
      <c r="N134" s="208" t="s">
        <v>35</v>
      </c>
      <c r="O134" s="209">
        <v>0</v>
      </c>
      <c r="P134" s="209">
        <f>O134*H134</f>
        <v>0</v>
      </c>
      <c r="Q134" s="209">
        <v>0</v>
      </c>
      <c r="R134" s="209">
        <f>Q134*H134</f>
        <v>0</v>
      </c>
      <c r="S134" s="209">
        <v>0</v>
      </c>
      <c r="T134" s="210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11" t="s">
        <v>119</v>
      </c>
      <c r="AT134" s="211" t="s">
        <v>111</v>
      </c>
      <c r="AU134" s="211" t="s">
        <v>79</v>
      </c>
      <c r="AY134" s="14" t="s">
        <v>110</v>
      </c>
      <c r="BE134" s="212">
        <f>IF(N134="základní",J134,0)</f>
        <v>22715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4" t="s">
        <v>75</v>
      </c>
      <c r="BK134" s="212">
        <f>ROUND(I134*H134,2)</f>
        <v>22715</v>
      </c>
      <c r="BL134" s="14" t="s">
        <v>119</v>
      </c>
      <c r="BM134" s="211" t="s">
        <v>160</v>
      </c>
    </row>
    <row r="135" s="2" customFormat="1" ht="24.15" customHeight="1">
      <c r="A135" s="29"/>
      <c r="B135" s="30"/>
      <c r="C135" s="200" t="s">
        <v>8</v>
      </c>
      <c r="D135" s="200" t="s">
        <v>111</v>
      </c>
      <c r="E135" s="201" t="s">
        <v>251</v>
      </c>
      <c r="F135" s="202" t="s">
        <v>252</v>
      </c>
      <c r="G135" s="203" t="s">
        <v>114</v>
      </c>
      <c r="H135" s="204">
        <v>9967</v>
      </c>
      <c r="I135" s="205">
        <v>104</v>
      </c>
      <c r="J135" s="205">
        <f>ROUND(I135*H135,2)</f>
        <v>1036568</v>
      </c>
      <c r="K135" s="206"/>
      <c r="L135" s="35"/>
      <c r="M135" s="207" t="s">
        <v>1</v>
      </c>
      <c r="N135" s="208" t="s">
        <v>35</v>
      </c>
      <c r="O135" s="209">
        <v>0</v>
      </c>
      <c r="P135" s="209">
        <f>O135*H135</f>
        <v>0</v>
      </c>
      <c r="Q135" s="209">
        <v>0</v>
      </c>
      <c r="R135" s="209">
        <f>Q135*H135</f>
        <v>0</v>
      </c>
      <c r="S135" s="209">
        <v>0</v>
      </c>
      <c r="T135" s="210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11" t="s">
        <v>119</v>
      </c>
      <c r="AT135" s="211" t="s">
        <v>111</v>
      </c>
      <c r="AU135" s="211" t="s">
        <v>79</v>
      </c>
      <c r="AY135" s="14" t="s">
        <v>110</v>
      </c>
      <c r="BE135" s="212">
        <f>IF(N135="základní",J135,0)</f>
        <v>1036568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4" t="s">
        <v>75</v>
      </c>
      <c r="BK135" s="212">
        <f>ROUND(I135*H135,2)</f>
        <v>1036568</v>
      </c>
      <c r="BL135" s="14" t="s">
        <v>119</v>
      </c>
      <c r="BM135" s="211" t="s">
        <v>163</v>
      </c>
    </row>
    <row r="136" s="2" customFormat="1" ht="21.75" customHeight="1">
      <c r="A136" s="29"/>
      <c r="B136" s="30"/>
      <c r="C136" s="200" t="s">
        <v>139</v>
      </c>
      <c r="D136" s="200" t="s">
        <v>111</v>
      </c>
      <c r="E136" s="201" t="s">
        <v>253</v>
      </c>
      <c r="F136" s="202" t="s">
        <v>254</v>
      </c>
      <c r="G136" s="203" t="s">
        <v>234</v>
      </c>
      <c r="H136" s="204">
        <v>24</v>
      </c>
      <c r="I136" s="205">
        <v>371</v>
      </c>
      <c r="J136" s="205">
        <f>ROUND(I136*H136,2)</f>
        <v>8904</v>
      </c>
      <c r="K136" s="206"/>
      <c r="L136" s="35"/>
      <c r="M136" s="207" t="s">
        <v>1</v>
      </c>
      <c r="N136" s="208" t="s">
        <v>35</v>
      </c>
      <c r="O136" s="209">
        <v>0</v>
      </c>
      <c r="P136" s="209">
        <f>O136*H136</f>
        <v>0</v>
      </c>
      <c r="Q136" s="209">
        <v>0</v>
      </c>
      <c r="R136" s="209">
        <f>Q136*H136</f>
        <v>0</v>
      </c>
      <c r="S136" s="209">
        <v>0</v>
      </c>
      <c r="T136" s="210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11" t="s">
        <v>119</v>
      </c>
      <c r="AT136" s="211" t="s">
        <v>111</v>
      </c>
      <c r="AU136" s="211" t="s">
        <v>79</v>
      </c>
      <c r="AY136" s="14" t="s">
        <v>110</v>
      </c>
      <c r="BE136" s="212">
        <f>IF(N136="základní",J136,0)</f>
        <v>8904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14" t="s">
        <v>75</v>
      </c>
      <c r="BK136" s="212">
        <f>ROUND(I136*H136,2)</f>
        <v>8904</v>
      </c>
      <c r="BL136" s="14" t="s">
        <v>119</v>
      </c>
      <c r="BM136" s="211" t="s">
        <v>166</v>
      </c>
    </row>
    <row r="137" s="2" customFormat="1" ht="24.15" customHeight="1">
      <c r="A137" s="29"/>
      <c r="B137" s="30"/>
      <c r="C137" s="200" t="s">
        <v>167</v>
      </c>
      <c r="D137" s="200" t="s">
        <v>111</v>
      </c>
      <c r="E137" s="201" t="s">
        <v>255</v>
      </c>
      <c r="F137" s="202" t="s">
        <v>256</v>
      </c>
      <c r="G137" s="203" t="s">
        <v>114</v>
      </c>
      <c r="H137" s="204">
        <v>190</v>
      </c>
      <c r="I137" s="205">
        <v>222</v>
      </c>
      <c r="J137" s="205">
        <f>ROUND(I137*H137,2)</f>
        <v>42180</v>
      </c>
      <c r="K137" s="206"/>
      <c r="L137" s="35"/>
      <c r="M137" s="207" t="s">
        <v>1</v>
      </c>
      <c r="N137" s="208" t="s">
        <v>35</v>
      </c>
      <c r="O137" s="209">
        <v>0</v>
      </c>
      <c r="P137" s="209">
        <f>O137*H137</f>
        <v>0</v>
      </c>
      <c r="Q137" s="209">
        <v>0</v>
      </c>
      <c r="R137" s="209">
        <f>Q137*H137</f>
        <v>0</v>
      </c>
      <c r="S137" s="209">
        <v>0</v>
      </c>
      <c r="T137" s="210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11" t="s">
        <v>119</v>
      </c>
      <c r="AT137" s="211" t="s">
        <v>111</v>
      </c>
      <c r="AU137" s="211" t="s">
        <v>79</v>
      </c>
      <c r="AY137" s="14" t="s">
        <v>110</v>
      </c>
      <c r="BE137" s="212">
        <f>IF(N137="základní",J137,0)</f>
        <v>42180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4" t="s">
        <v>75</v>
      </c>
      <c r="BK137" s="212">
        <f>ROUND(I137*H137,2)</f>
        <v>42180</v>
      </c>
      <c r="BL137" s="14" t="s">
        <v>119</v>
      </c>
      <c r="BM137" s="211" t="s">
        <v>170</v>
      </c>
    </row>
    <row r="138" s="2" customFormat="1" ht="16.5" customHeight="1">
      <c r="A138" s="29"/>
      <c r="B138" s="30"/>
      <c r="C138" s="200" t="s">
        <v>143</v>
      </c>
      <c r="D138" s="200" t="s">
        <v>111</v>
      </c>
      <c r="E138" s="201" t="s">
        <v>257</v>
      </c>
      <c r="F138" s="202" t="s">
        <v>258</v>
      </c>
      <c r="G138" s="203" t="s">
        <v>227</v>
      </c>
      <c r="H138" s="204">
        <v>4570</v>
      </c>
      <c r="I138" s="205">
        <v>28.800000000000001</v>
      </c>
      <c r="J138" s="205">
        <f>ROUND(I138*H138,2)</f>
        <v>131616</v>
      </c>
      <c r="K138" s="206"/>
      <c r="L138" s="35"/>
      <c r="M138" s="207" t="s">
        <v>1</v>
      </c>
      <c r="N138" s="208" t="s">
        <v>35</v>
      </c>
      <c r="O138" s="209">
        <v>0</v>
      </c>
      <c r="P138" s="209">
        <f>O138*H138</f>
        <v>0</v>
      </c>
      <c r="Q138" s="209">
        <v>0</v>
      </c>
      <c r="R138" s="209">
        <f>Q138*H138</f>
        <v>0</v>
      </c>
      <c r="S138" s="209">
        <v>0</v>
      </c>
      <c r="T138" s="210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11" t="s">
        <v>119</v>
      </c>
      <c r="AT138" s="211" t="s">
        <v>111</v>
      </c>
      <c r="AU138" s="211" t="s">
        <v>79</v>
      </c>
      <c r="AY138" s="14" t="s">
        <v>110</v>
      </c>
      <c r="BE138" s="212">
        <f>IF(N138="základní",J138,0)</f>
        <v>131616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4" t="s">
        <v>75</v>
      </c>
      <c r="BK138" s="212">
        <f>ROUND(I138*H138,2)</f>
        <v>131616</v>
      </c>
      <c r="BL138" s="14" t="s">
        <v>119</v>
      </c>
      <c r="BM138" s="211" t="s">
        <v>175</v>
      </c>
    </row>
    <row r="139" s="2" customFormat="1" ht="21.75" customHeight="1">
      <c r="A139" s="29"/>
      <c r="B139" s="30"/>
      <c r="C139" s="200" t="s">
        <v>176</v>
      </c>
      <c r="D139" s="200" t="s">
        <v>111</v>
      </c>
      <c r="E139" s="201" t="s">
        <v>259</v>
      </c>
      <c r="F139" s="202" t="s">
        <v>260</v>
      </c>
      <c r="G139" s="203" t="s">
        <v>227</v>
      </c>
      <c r="H139" s="204">
        <v>5300</v>
      </c>
      <c r="I139" s="205">
        <v>37.700000000000003</v>
      </c>
      <c r="J139" s="205">
        <f>ROUND(I139*H139,2)</f>
        <v>199810</v>
      </c>
      <c r="K139" s="206"/>
      <c r="L139" s="35"/>
      <c r="M139" s="207" t="s">
        <v>1</v>
      </c>
      <c r="N139" s="208" t="s">
        <v>35</v>
      </c>
      <c r="O139" s="209">
        <v>0</v>
      </c>
      <c r="P139" s="209">
        <f>O139*H139</f>
        <v>0</v>
      </c>
      <c r="Q139" s="209">
        <v>0</v>
      </c>
      <c r="R139" s="209">
        <f>Q139*H139</f>
        <v>0</v>
      </c>
      <c r="S139" s="209">
        <v>0</v>
      </c>
      <c r="T139" s="210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11" t="s">
        <v>119</v>
      </c>
      <c r="AT139" s="211" t="s">
        <v>111</v>
      </c>
      <c r="AU139" s="211" t="s">
        <v>79</v>
      </c>
      <c r="AY139" s="14" t="s">
        <v>110</v>
      </c>
      <c r="BE139" s="212">
        <f>IF(N139="základní",J139,0)</f>
        <v>199810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4" t="s">
        <v>75</v>
      </c>
      <c r="BK139" s="212">
        <f>ROUND(I139*H139,2)</f>
        <v>199810</v>
      </c>
      <c r="BL139" s="14" t="s">
        <v>119</v>
      </c>
      <c r="BM139" s="211" t="s">
        <v>179</v>
      </c>
    </row>
    <row r="140" s="2" customFormat="1" ht="16.5" customHeight="1">
      <c r="A140" s="29"/>
      <c r="B140" s="30"/>
      <c r="C140" s="200" t="s">
        <v>146</v>
      </c>
      <c r="D140" s="200" t="s">
        <v>111</v>
      </c>
      <c r="E140" s="201" t="s">
        <v>261</v>
      </c>
      <c r="F140" s="202" t="s">
        <v>262</v>
      </c>
      <c r="G140" s="203" t="s">
        <v>263</v>
      </c>
      <c r="H140" s="204">
        <v>67</v>
      </c>
      <c r="I140" s="205">
        <v>421</v>
      </c>
      <c r="J140" s="205">
        <f>ROUND(I140*H140,2)</f>
        <v>28207</v>
      </c>
      <c r="K140" s="206"/>
      <c r="L140" s="35"/>
      <c r="M140" s="207" t="s">
        <v>1</v>
      </c>
      <c r="N140" s="208" t="s">
        <v>35</v>
      </c>
      <c r="O140" s="209">
        <v>0</v>
      </c>
      <c r="P140" s="209">
        <f>O140*H140</f>
        <v>0</v>
      </c>
      <c r="Q140" s="209">
        <v>0</v>
      </c>
      <c r="R140" s="209">
        <f>Q140*H140</f>
        <v>0</v>
      </c>
      <c r="S140" s="209">
        <v>0</v>
      </c>
      <c r="T140" s="210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11" t="s">
        <v>119</v>
      </c>
      <c r="AT140" s="211" t="s">
        <v>111</v>
      </c>
      <c r="AU140" s="211" t="s">
        <v>79</v>
      </c>
      <c r="AY140" s="14" t="s">
        <v>110</v>
      </c>
      <c r="BE140" s="212">
        <f>IF(N140="základní",J140,0)</f>
        <v>28207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14" t="s">
        <v>75</v>
      </c>
      <c r="BK140" s="212">
        <f>ROUND(I140*H140,2)</f>
        <v>28207</v>
      </c>
      <c r="BL140" s="14" t="s">
        <v>119</v>
      </c>
      <c r="BM140" s="211" t="s">
        <v>182</v>
      </c>
    </row>
    <row r="141" s="2" customFormat="1" ht="24.15" customHeight="1">
      <c r="A141" s="29"/>
      <c r="B141" s="30"/>
      <c r="C141" s="213" t="s">
        <v>7</v>
      </c>
      <c r="D141" s="213" t="s">
        <v>108</v>
      </c>
      <c r="E141" s="214" t="s">
        <v>264</v>
      </c>
      <c r="F141" s="215" t="s">
        <v>265</v>
      </c>
      <c r="G141" s="216" t="s">
        <v>266</v>
      </c>
      <c r="H141" s="217">
        <v>12</v>
      </c>
      <c r="I141" s="218">
        <v>2175.8000000000002</v>
      </c>
      <c r="J141" s="218">
        <f>ROUND(I141*H141,2)</f>
        <v>26109.599999999999</v>
      </c>
      <c r="K141" s="219"/>
      <c r="L141" s="220"/>
      <c r="M141" s="221" t="s">
        <v>1</v>
      </c>
      <c r="N141" s="222" t="s">
        <v>35</v>
      </c>
      <c r="O141" s="209">
        <v>0</v>
      </c>
      <c r="P141" s="209">
        <f>O141*H141</f>
        <v>0</v>
      </c>
      <c r="Q141" s="209">
        <v>0</v>
      </c>
      <c r="R141" s="209">
        <f>Q141*H141</f>
        <v>0</v>
      </c>
      <c r="S141" s="209">
        <v>0</v>
      </c>
      <c r="T141" s="210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11" t="s">
        <v>125</v>
      </c>
      <c r="AT141" s="211" t="s">
        <v>108</v>
      </c>
      <c r="AU141" s="211" t="s">
        <v>79</v>
      </c>
      <c r="AY141" s="14" t="s">
        <v>110</v>
      </c>
      <c r="BE141" s="212">
        <f>IF(N141="základní",J141,0)</f>
        <v>26109.599999999999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4" t="s">
        <v>75</v>
      </c>
      <c r="BK141" s="212">
        <f>ROUND(I141*H141,2)</f>
        <v>26109.599999999999</v>
      </c>
      <c r="BL141" s="14" t="s">
        <v>119</v>
      </c>
      <c r="BM141" s="211" t="s">
        <v>185</v>
      </c>
    </row>
    <row r="142" s="2" customFormat="1" ht="16.5" customHeight="1">
      <c r="A142" s="29"/>
      <c r="B142" s="30"/>
      <c r="C142" s="213" t="s">
        <v>150</v>
      </c>
      <c r="D142" s="213" t="s">
        <v>108</v>
      </c>
      <c r="E142" s="214" t="s">
        <v>267</v>
      </c>
      <c r="F142" s="215" t="s">
        <v>268</v>
      </c>
      <c r="G142" s="216" t="s">
        <v>114</v>
      </c>
      <c r="H142" s="217">
        <v>4680</v>
      </c>
      <c r="I142" s="218">
        <v>136</v>
      </c>
      <c r="J142" s="218">
        <f>ROUND(I142*H142,2)</f>
        <v>636480</v>
      </c>
      <c r="K142" s="219"/>
      <c r="L142" s="220"/>
      <c r="M142" s="221" t="s">
        <v>1</v>
      </c>
      <c r="N142" s="222" t="s">
        <v>35</v>
      </c>
      <c r="O142" s="209">
        <v>0</v>
      </c>
      <c r="P142" s="209">
        <f>O142*H142</f>
        <v>0</v>
      </c>
      <c r="Q142" s="209">
        <v>0</v>
      </c>
      <c r="R142" s="209">
        <f>Q142*H142</f>
        <v>0</v>
      </c>
      <c r="S142" s="209">
        <v>0</v>
      </c>
      <c r="T142" s="210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11" t="s">
        <v>125</v>
      </c>
      <c r="AT142" s="211" t="s">
        <v>108</v>
      </c>
      <c r="AU142" s="211" t="s">
        <v>79</v>
      </c>
      <c r="AY142" s="14" t="s">
        <v>110</v>
      </c>
      <c r="BE142" s="212">
        <f>IF(N142="základní",J142,0)</f>
        <v>636480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4" t="s">
        <v>75</v>
      </c>
      <c r="BK142" s="212">
        <f>ROUND(I142*H142,2)</f>
        <v>636480</v>
      </c>
      <c r="BL142" s="14" t="s">
        <v>119</v>
      </c>
      <c r="BM142" s="211" t="s">
        <v>188</v>
      </c>
    </row>
    <row r="143" s="2" customFormat="1" ht="16.5" customHeight="1">
      <c r="A143" s="29"/>
      <c r="B143" s="30"/>
      <c r="C143" s="213" t="s">
        <v>189</v>
      </c>
      <c r="D143" s="213" t="s">
        <v>108</v>
      </c>
      <c r="E143" s="214" t="s">
        <v>269</v>
      </c>
      <c r="F143" s="215" t="s">
        <v>270</v>
      </c>
      <c r="G143" s="216" t="s">
        <v>118</v>
      </c>
      <c r="H143" s="217">
        <v>2340</v>
      </c>
      <c r="I143" s="218">
        <v>11.4</v>
      </c>
      <c r="J143" s="218">
        <f>ROUND(I143*H143,2)</f>
        <v>26676</v>
      </c>
      <c r="K143" s="219"/>
      <c r="L143" s="220"/>
      <c r="M143" s="221" t="s">
        <v>1</v>
      </c>
      <c r="N143" s="222" t="s">
        <v>35</v>
      </c>
      <c r="O143" s="209">
        <v>0</v>
      </c>
      <c r="P143" s="209">
        <f>O143*H143</f>
        <v>0</v>
      </c>
      <c r="Q143" s="209">
        <v>0</v>
      </c>
      <c r="R143" s="209">
        <f>Q143*H143</f>
        <v>0</v>
      </c>
      <c r="S143" s="209">
        <v>0</v>
      </c>
      <c r="T143" s="210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11" t="s">
        <v>125</v>
      </c>
      <c r="AT143" s="211" t="s">
        <v>108</v>
      </c>
      <c r="AU143" s="211" t="s">
        <v>79</v>
      </c>
      <c r="AY143" s="14" t="s">
        <v>110</v>
      </c>
      <c r="BE143" s="212">
        <f>IF(N143="základní",J143,0)</f>
        <v>26676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14" t="s">
        <v>75</v>
      </c>
      <c r="BK143" s="212">
        <f>ROUND(I143*H143,2)</f>
        <v>26676</v>
      </c>
      <c r="BL143" s="14" t="s">
        <v>119</v>
      </c>
      <c r="BM143" s="211" t="s">
        <v>192</v>
      </c>
    </row>
    <row r="144" s="2" customFormat="1" ht="16.5" customHeight="1">
      <c r="A144" s="29"/>
      <c r="B144" s="30"/>
      <c r="C144" s="213" t="s">
        <v>153</v>
      </c>
      <c r="D144" s="213" t="s">
        <v>108</v>
      </c>
      <c r="E144" s="214" t="s">
        <v>271</v>
      </c>
      <c r="F144" s="215" t="s">
        <v>272</v>
      </c>
      <c r="G144" s="216" t="s">
        <v>118</v>
      </c>
      <c r="H144" s="217">
        <v>7</v>
      </c>
      <c r="I144" s="218">
        <v>6500</v>
      </c>
      <c r="J144" s="218">
        <f>ROUND(I144*H144,2)</f>
        <v>45500</v>
      </c>
      <c r="K144" s="219"/>
      <c r="L144" s="220"/>
      <c r="M144" s="221" t="s">
        <v>1</v>
      </c>
      <c r="N144" s="222" t="s">
        <v>35</v>
      </c>
      <c r="O144" s="209">
        <v>0</v>
      </c>
      <c r="P144" s="209">
        <f>O144*H144</f>
        <v>0</v>
      </c>
      <c r="Q144" s="209">
        <v>0</v>
      </c>
      <c r="R144" s="209">
        <f>Q144*H144</f>
        <v>0</v>
      </c>
      <c r="S144" s="209">
        <v>0</v>
      </c>
      <c r="T144" s="210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11" t="s">
        <v>125</v>
      </c>
      <c r="AT144" s="211" t="s">
        <v>108</v>
      </c>
      <c r="AU144" s="211" t="s">
        <v>79</v>
      </c>
      <c r="AY144" s="14" t="s">
        <v>110</v>
      </c>
      <c r="BE144" s="212">
        <f>IF(N144="základní",J144,0)</f>
        <v>45500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4" t="s">
        <v>75</v>
      </c>
      <c r="BK144" s="212">
        <f>ROUND(I144*H144,2)</f>
        <v>45500</v>
      </c>
      <c r="BL144" s="14" t="s">
        <v>119</v>
      </c>
      <c r="BM144" s="211" t="s">
        <v>195</v>
      </c>
    </row>
    <row r="145" s="2" customFormat="1" ht="16.5" customHeight="1">
      <c r="A145" s="29"/>
      <c r="B145" s="30"/>
      <c r="C145" s="213" t="s">
        <v>196</v>
      </c>
      <c r="D145" s="213" t="s">
        <v>108</v>
      </c>
      <c r="E145" s="214" t="s">
        <v>273</v>
      </c>
      <c r="F145" s="215" t="s">
        <v>274</v>
      </c>
      <c r="G145" s="216" t="s">
        <v>118</v>
      </c>
      <c r="H145" s="217">
        <v>34</v>
      </c>
      <c r="I145" s="218">
        <v>524.39999999999998</v>
      </c>
      <c r="J145" s="218">
        <f>ROUND(I145*H145,2)</f>
        <v>17829.599999999999</v>
      </c>
      <c r="K145" s="219"/>
      <c r="L145" s="220"/>
      <c r="M145" s="223" t="s">
        <v>1</v>
      </c>
      <c r="N145" s="224" t="s">
        <v>35</v>
      </c>
      <c r="O145" s="225">
        <v>0</v>
      </c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11" t="s">
        <v>125</v>
      </c>
      <c r="AT145" s="211" t="s">
        <v>108</v>
      </c>
      <c r="AU145" s="211" t="s">
        <v>79</v>
      </c>
      <c r="AY145" s="14" t="s">
        <v>110</v>
      </c>
      <c r="BE145" s="212">
        <f>IF(N145="základní",J145,0)</f>
        <v>17829.599999999999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4" t="s">
        <v>75</v>
      </c>
      <c r="BK145" s="212">
        <f>ROUND(I145*H145,2)</f>
        <v>17829.599999999999</v>
      </c>
      <c r="BL145" s="14" t="s">
        <v>119</v>
      </c>
      <c r="BM145" s="211" t="s">
        <v>199</v>
      </c>
    </row>
    <row r="146" s="2" customFormat="1" ht="6.96" customHeight="1">
      <c r="A146" s="29"/>
      <c r="B146" s="56"/>
      <c r="C146" s="57"/>
      <c r="D146" s="57"/>
      <c r="E146" s="57"/>
      <c r="F146" s="57"/>
      <c r="G146" s="57"/>
      <c r="H146" s="57"/>
      <c r="I146" s="57"/>
      <c r="J146" s="57"/>
      <c r="K146" s="57"/>
      <c r="L146" s="35"/>
      <c r="M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</row>
  </sheetData>
  <sheetProtection sheet="1" autoFilter="0" formatColumns="0" formatRows="0" objects="1" scenarios="1" spinCount="100000" saltValue="qVOoCFa7edpEiEOZ+vDHA0OsxGjNDWh5FBZYehqpLZpsL4RkjimGeewsSpHrgSI7Bqd882G6hRaSBNrkURuy6Q==" hashValue="E+IZhktAuadUswyu/ZqKZDoZMUmCNtChAYnmuogSxPVeu+rqUyFm0MRtY8h2QYB75a9coIkUZ4iUArkC87Nh7g==" algorithmName="SHA-512" password="CC35"/>
  <autoFilter ref="C117:K14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79</v>
      </c>
    </row>
    <row r="4" s="1" customFormat="1" ht="24.96" customHeight="1">
      <c r="B4" s="17"/>
      <c r="D4" s="128" t="s">
        <v>85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Doplnění kabelizace Tišnov - Žďár nad Sázavou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86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275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25. 10. 2021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ROUND(J122, 2)</f>
        <v>916064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ROUND((SUM(BE122:BE138)),  2)</f>
        <v>916064</v>
      </c>
      <c r="G33" s="29"/>
      <c r="H33" s="29"/>
      <c r="I33" s="145">
        <v>0.20999999999999999</v>
      </c>
      <c r="J33" s="144">
        <f>ROUND(((SUM(BE122:BE138))*I33),  2)</f>
        <v>192373.44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ROUND((SUM(BF122:BF138)),  2)</f>
        <v>0</v>
      </c>
      <c r="G34" s="29"/>
      <c r="H34" s="29"/>
      <c r="I34" s="145">
        <v>0.14999999999999999</v>
      </c>
      <c r="J34" s="144">
        <f>ROUND(((SUM(BF122:BF138))*I34),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ROUND((SUM(BG122:BG138)),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ROUND((SUM(BH122:BH138)),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ROUND((SUM(BI122:BI138)),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1108437.4399999999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88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Doplnění kabelizace Tišnov - Žďár nad Sázavou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86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3 - VRN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25. 10. 2021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89</v>
      </c>
      <c r="D94" s="166"/>
      <c r="E94" s="166"/>
      <c r="F94" s="166"/>
      <c r="G94" s="166"/>
      <c r="H94" s="166"/>
      <c r="I94" s="166"/>
      <c r="J94" s="167" t="s">
        <v>90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91</v>
      </c>
      <c r="D96" s="31"/>
      <c r="E96" s="31"/>
      <c r="F96" s="31"/>
      <c r="G96" s="31"/>
      <c r="H96" s="31"/>
      <c r="I96" s="31"/>
      <c r="J96" s="100">
        <f>J122</f>
        <v>916064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92</v>
      </c>
    </row>
    <row r="97" s="9" customFormat="1" ht="24.96" customHeight="1">
      <c r="A97" s="9"/>
      <c r="B97" s="169"/>
      <c r="C97" s="170"/>
      <c r="D97" s="171" t="s">
        <v>276</v>
      </c>
      <c r="E97" s="172"/>
      <c r="F97" s="172"/>
      <c r="G97" s="172"/>
      <c r="H97" s="172"/>
      <c r="I97" s="172"/>
      <c r="J97" s="173">
        <f>J123</f>
        <v>916064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27"/>
      <c r="C98" s="228"/>
      <c r="D98" s="229" t="s">
        <v>277</v>
      </c>
      <c r="E98" s="230"/>
      <c r="F98" s="230"/>
      <c r="G98" s="230"/>
      <c r="H98" s="230"/>
      <c r="I98" s="230"/>
      <c r="J98" s="231">
        <f>J124</f>
        <v>353000</v>
      </c>
      <c r="K98" s="228"/>
      <c r="L98" s="23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27"/>
      <c r="C99" s="228"/>
      <c r="D99" s="229" t="s">
        <v>278</v>
      </c>
      <c r="E99" s="230"/>
      <c r="F99" s="230"/>
      <c r="G99" s="230"/>
      <c r="H99" s="230"/>
      <c r="I99" s="230"/>
      <c r="J99" s="231">
        <f>J129</f>
        <v>119400</v>
      </c>
      <c r="K99" s="228"/>
      <c r="L99" s="23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27"/>
      <c r="C100" s="228"/>
      <c r="D100" s="229" t="s">
        <v>279</v>
      </c>
      <c r="E100" s="230"/>
      <c r="F100" s="230"/>
      <c r="G100" s="230"/>
      <c r="H100" s="230"/>
      <c r="I100" s="230"/>
      <c r="J100" s="231">
        <f>J131</f>
        <v>135000</v>
      </c>
      <c r="K100" s="228"/>
      <c r="L100" s="23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27"/>
      <c r="C101" s="228"/>
      <c r="D101" s="229" t="s">
        <v>280</v>
      </c>
      <c r="E101" s="230"/>
      <c r="F101" s="230"/>
      <c r="G101" s="230"/>
      <c r="H101" s="230"/>
      <c r="I101" s="230"/>
      <c r="J101" s="231">
        <f>J133</f>
        <v>216880</v>
      </c>
      <c r="K101" s="228"/>
      <c r="L101" s="23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27"/>
      <c r="C102" s="228"/>
      <c r="D102" s="229" t="s">
        <v>281</v>
      </c>
      <c r="E102" s="230"/>
      <c r="F102" s="230"/>
      <c r="G102" s="230"/>
      <c r="H102" s="230"/>
      <c r="I102" s="230"/>
      <c r="J102" s="231">
        <f>J136</f>
        <v>91784</v>
      </c>
      <c r="K102" s="228"/>
      <c r="L102" s="23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2" customFormat="1" ht="21.84" customHeight="1">
      <c r="A103" s="29"/>
      <c r="B103" s="30"/>
      <c r="C103" s="31"/>
      <c r="D103" s="31"/>
      <c r="E103" s="31"/>
      <c r="F103" s="31"/>
      <c r="G103" s="31"/>
      <c r="H103" s="31"/>
      <c r="I103" s="31"/>
      <c r="J103" s="31"/>
      <c r="K103" s="31"/>
      <c r="L103" s="53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="2" customFormat="1" ht="6.96" customHeight="1">
      <c r="A104" s="29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3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="2" customFormat="1" ht="6.96" customHeight="1">
      <c r="A108" s="29"/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24.96" customHeight="1">
      <c r="A109" s="29"/>
      <c r="B109" s="30"/>
      <c r="C109" s="20" t="s">
        <v>95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6.96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14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164" t="str">
        <f>E7</f>
        <v>Doplnění kabelizace Tišnov - Žďár nad Sázavou</v>
      </c>
      <c r="F112" s="26"/>
      <c r="G112" s="26"/>
      <c r="H112" s="26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2" customHeight="1">
      <c r="A113" s="29"/>
      <c r="B113" s="30"/>
      <c r="C113" s="26" t="s">
        <v>86</v>
      </c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6.5" customHeight="1">
      <c r="A114" s="29"/>
      <c r="B114" s="30"/>
      <c r="C114" s="31"/>
      <c r="D114" s="31"/>
      <c r="E114" s="66" t="str">
        <f>E9</f>
        <v>3 - VRN</v>
      </c>
      <c r="F114" s="31"/>
      <c r="G114" s="31"/>
      <c r="H114" s="31"/>
      <c r="I114" s="31"/>
      <c r="J114" s="31"/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2" customHeight="1">
      <c r="A116" s="29"/>
      <c r="B116" s="30"/>
      <c r="C116" s="26" t="s">
        <v>18</v>
      </c>
      <c r="D116" s="31"/>
      <c r="E116" s="31"/>
      <c r="F116" s="23" t="str">
        <f>F12</f>
        <v xml:space="preserve"> </v>
      </c>
      <c r="G116" s="31"/>
      <c r="H116" s="31"/>
      <c r="I116" s="26" t="s">
        <v>20</v>
      </c>
      <c r="J116" s="69" t="str">
        <f>IF(J12="","",J12)</f>
        <v>25. 10. 2021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6.96" customHeight="1">
      <c r="A117" s="29"/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5.15" customHeight="1">
      <c r="A118" s="29"/>
      <c r="B118" s="30"/>
      <c r="C118" s="26" t="s">
        <v>22</v>
      </c>
      <c r="D118" s="31"/>
      <c r="E118" s="31"/>
      <c r="F118" s="23" t="str">
        <f>E15</f>
        <v xml:space="preserve"> </v>
      </c>
      <c r="G118" s="31"/>
      <c r="H118" s="31"/>
      <c r="I118" s="26" t="s">
        <v>26</v>
      </c>
      <c r="J118" s="27" t="str">
        <f>E21</f>
        <v xml:space="preserve"> </v>
      </c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5.15" customHeight="1">
      <c r="A119" s="29"/>
      <c r="B119" s="30"/>
      <c r="C119" s="26" t="s">
        <v>25</v>
      </c>
      <c r="D119" s="31"/>
      <c r="E119" s="31"/>
      <c r="F119" s="23" t="str">
        <f>IF(E18="","",E18)</f>
        <v xml:space="preserve"> </v>
      </c>
      <c r="G119" s="31"/>
      <c r="H119" s="31"/>
      <c r="I119" s="26" t="s">
        <v>28</v>
      </c>
      <c r="J119" s="27" t="str">
        <f>E24</f>
        <v xml:space="preserve"> </v>
      </c>
      <c r="K119" s="31"/>
      <c r="L119" s="53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0.32" customHeight="1">
      <c r="A120" s="29"/>
      <c r="B120" s="30"/>
      <c r="C120" s="31"/>
      <c r="D120" s="31"/>
      <c r="E120" s="31"/>
      <c r="F120" s="31"/>
      <c r="G120" s="31"/>
      <c r="H120" s="31"/>
      <c r="I120" s="31"/>
      <c r="J120" s="31"/>
      <c r="K120" s="31"/>
      <c r="L120" s="53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10" customFormat="1" ht="29.28" customHeight="1">
      <c r="A121" s="175"/>
      <c r="B121" s="176"/>
      <c r="C121" s="177" t="s">
        <v>96</v>
      </c>
      <c r="D121" s="178" t="s">
        <v>55</v>
      </c>
      <c r="E121" s="178" t="s">
        <v>51</v>
      </c>
      <c r="F121" s="178" t="s">
        <v>52</v>
      </c>
      <c r="G121" s="178" t="s">
        <v>97</v>
      </c>
      <c r="H121" s="178" t="s">
        <v>98</v>
      </c>
      <c r="I121" s="178" t="s">
        <v>99</v>
      </c>
      <c r="J121" s="179" t="s">
        <v>90</v>
      </c>
      <c r="K121" s="180" t="s">
        <v>100</v>
      </c>
      <c r="L121" s="181"/>
      <c r="M121" s="90" t="s">
        <v>1</v>
      </c>
      <c r="N121" s="91" t="s">
        <v>34</v>
      </c>
      <c r="O121" s="91" t="s">
        <v>101</v>
      </c>
      <c r="P121" s="91" t="s">
        <v>102</v>
      </c>
      <c r="Q121" s="91" t="s">
        <v>103</v>
      </c>
      <c r="R121" s="91" t="s">
        <v>104</v>
      </c>
      <c r="S121" s="91" t="s">
        <v>105</v>
      </c>
      <c r="T121" s="92" t="s">
        <v>106</v>
      </c>
      <c r="U121" s="175"/>
      <c r="V121" s="175"/>
      <c r="W121" s="175"/>
      <c r="X121" s="175"/>
      <c r="Y121" s="175"/>
      <c r="Z121" s="175"/>
      <c r="AA121" s="175"/>
      <c r="AB121" s="175"/>
      <c r="AC121" s="175"/>
      <c r="AD121" s="175"/>
      <c r="AE121" s="175"/>
    </row>
    <row r="122" s="2" customFormat="1" ht="22.8" customHeight="1">
      <c r="A122" s="29"/>
      <c r="B122" s="30"/>
      <c r="C122" s="97" t="s">
        <v>107</v>
      </c>
      <c r="D122" s="31"/>
      <c r="E122" s="31"/>
      <c r="F122" s="31"/>
      <c r="G122" s="31"/>
      <c r="H122" s="31"/>
      <c r="I122" s="31"/>
      <c r="J122" s="182">
        <f>BK122</f>
        <v>916064</v>
      </c>
      <c r="K122" s="31"/>
      <c r="L122" s="35"/>
      <c r="M122" s="93"/>
      <c r="N122" s="183"/>
      <c r="O122" s="94"/>
      <c r="P122" s="184">
        <f>P123</f>
        <v>0</v>
      </c>
      <c r="Q122" s="94"/>
      <c r="R122" s="184">
        <f>R123</f>
        <v>0</v>
      </c>
      <c r="S122" s="94"/>
      <c r="T122" s="185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69</v>
      </c>
      <c r="AU122" s="14" t="s">
        <v>92</v>
      </c>
      <c r="BK122" s="186">
        <f>BK123</f>
        <v>916064</v>
      </c>
    </row>
    <row r="123" s="11" customFormat="1" ht="25.92" customHeight="1">
      <c r="A123" s="11"/>
      <c r="B123" s="187"/>
      <c r="C123" s="188"/>
      <c r="D123" s="189" t="s">
        <v>69</v>
      </c>
      <c r="E123" s="190" t="s">
        <v>83</v>
      </c>
      <c r="F123" s="190" t="s">
        <v>282</v>
      </c>
      <c r="G123" s="188"/>
      <c r="H123" s="188"/>
      <c r="I123" s="188"/>
      <c r="J123" s="191">
        <f>BK123</f>
        <v>916064</v>
      </c>
      <c r="K123" s="188"/>
      <c r="L123" s="192"/>
      <c r="M123" s="193"/>
      <c r="N123" s="194"/>
      <c r="O123" s="194"/>
      <c r="P123" s="195">
        <f>P124+P129+P131+P133+P136</f>
        <v>0</v>
      </c>
      <c r="Q123" s="194"/>
      <c r="R123" s="195">
        <f>R124+R129+R131+R133+R136</f>
        <v>0</v>
      </c>
      <c r="S123" s="194"/>
      <c r="T123" s="196">
        <f>T124+T129+T131+T133+T136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97" t="s">
        <v>126</v>
      </c>
      <c r="AT123" s="198" t="s">
        <v>69</v>
      </c>
      <c r="AU123" s="198" t="s">
        <v>70</v>
      </c>
      <c r="AY123" s="197" t="s">
        <v>110</v>
      </c>
      <c r="BK123" s="199">
        <f>BK124+BK129+BK131+BK133+BK136</f>
        <v>916064</v>
      </c>
    </row>
    <row r="124" s="11" customFormat="1" ht="22.8" customHeight="1">
      <c r="A124" s="11"/>
      <c r="B124" s="187"/>
      <c r="C124" s="188"/>
      <c r="D124" s="189" t="s">
        <v>69</v>
      </c>
      <c r="E124" s="233" t="s">
        <v>283</v>
      </c>
      <c r="F124" s="233" t="s">
        <v>284</v>
      </c>
      <c r="G124" s="188"/>
      <c r="H124" s="188"/>
      <c r="I124" s="188"/>
      <c r="J124" s="234">
        <f>BK124</f>
        <v>353000</v>
      </c>
      <c r="K124" s="188"/>
      <c r="L124" s="192"/>
      <c r="M124" s="193"/>
      <c r="N124" s="194"/>
      <c r="O124" s="194"/>
      <c r="P124" s="195">
        <f>SUM(P125:P128)</f>
        <v>0</v>
      </c>
      <c r="Q124" s="194"/>
      <c r="R124" s="195">
        <f>SUM(R125:R128)</f>
        <v>0</v>
      </c>
      <c r="S124" s="194"/>
      <c r="T124" s="196">
        <f>SUM(T125:T128)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97" t="s">
        <v>126</v>
      </c>
      <c r="AT124" s="198" t="s">
        <v>69</v>
      </c>
      <c r="AU124" s="198" t="s">
        <v>75</v>
      </c>
      <c r="AY124" s="197" t="s">
        <v>110</v>
      </c>
      <c r="BK124" s="199">
        <f>SUM(BK125:BK128)</f>
        <v>353000</v>
      </c>
    </row>
    <row r="125" s="2" customFormat="1" ht="16.5" customHeight="1">
      <c r="A125" s="29"/>
      <c r="B125" s="30"/>
      <c r="C125" s="200" t="s">
        <v>75</v>
      </c>
      <c r="D125" s="200" t="s">
        <v>111</v>
      </c>
      <c r="E125" s="201" t="s">
        <v>285</v>
      </c>
      <c r="F125" s="202" t="s">
        <v>286</v>
      </c>
      <c r="G125" s="203" t="s">
        <v>287</v>
      </c>
      <c r="H125" s="204">
        <v>1</v>
      </c>
      <c r="I125" s="205">
        <v>68000</v>
      </c>
      <c r="J125" s="205">
        <f>ROUND(I125*H125,2)</f>
        <v>68000</v>
      </c>
      <c r="K125" s="206"/>
      <c r="L125" s="35"/>
      <c r="M125" s="207" t="s">
        <v>1</v>
      </c>
      <c r="N125" s="208" t="s">
        <v>35</v>
      </c>
      <c r="O125" s="209">
        <v>0</v>
      </c>
      <c r="P125" s="209">
        <f>O125*H125</f>
        <v>0</v>
      </c>
      <c r="Q125" s="209">
        <v>0</v>
      </c>
      <c r="R125" s="209">
        <f>Q125*H125</f>
        <v>0</v>
      </c>
      <c r="S125" s="209">
        <v>0</v>
      </c>
      <c r="T125" s="210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11" t="s">
        <v>119</v>
      </c>
      <c r="AT125" s="211" t="s">
        <v>111</v>
      </c>
      <c r="AU125" s="211" t="s">
        <v>79</v>
      </c>
      <c r="AY125" s="14" t="s">
        <v>110</v>
      </c>
      <c r="BE125" s="212">
        <f>IF(N125="základní",J125,0)</f>
        <v>68000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4" t="s">
        <v>75</v>
      </c>
      <c r="BK125" s="212">
        <f>ROUND(I125*H125,2)</f>
        <v>68000</v>
      </c>
      <c r="BL125" s="14" t="s">
        <v>119</v>
      </c>
      <c r="BM125" s="211" t="s">
        <v>79</v>
      </c>
    </row>
    <row r="126" s="2" customFormat="1" ht="16.5" customHeight="1">
      <c r="A126" s="29"/>
      <c r="B126" s="30"/>
      <c r="C126" s="200" t="s">
        <v>79</v>
      </c>
      <c r="D126" s="200" t="s">
        <v>111</v>
      </c>
      <c r="E126" s="201" t="s">
        <v>288</v>
      </c>
      <c r="F126" s="202" t="s">
        <v>289</v>
      </c>
      <c r="G126" s="203" t="s">
        <v>287</v>
      </c>
      <c r="H126" s="204">
        <v>1</v>
      </c>
      <c r="I126" s="205">
        <v>47000</v>
      </c>
      <c r="J126" s="205">
        <f>ROUND(I126*H126,2)</f>
        <v>47000</v>
      </c>
      <c r="K126" s="206"/>
      <c r="L126" s="35"/>
      <c r="M126" s="207" t="s">
        <v>1</v>
      </c>
      <c r="N126" s="208" t="s">
        <v>35</v>
      </c>
      <c r="O126" s="209">
        <v>0</v>
      </c>
      <c r="P126" s="209">
        <f>O126*H126</f>
        <v>0</v>
      </c>
      <c r="Q126" s="209">
        <v>0</v>
      </c>
      <c r="R126" s="209">
        <f>Q126*H126</f>
        <v>0</v>
      </c>
      <c r="S126" s="209">
        <v>0</v>
      </c>
      <c r="T126" s="210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11" t="s">
        <v>119</v>
      </c>
      <c r="AT126" s="211" t="s">
        <v>111</v>
      </c>
      <c r="AU126" s="211" t="s">
        <v>79</v>
      </c>
      <c r="AY126" s="14" t="s">
        <v>110</v>
      </c>
      <c r="BE126" s="212">
        <f>IF(N126="základní",J126,0)</f>
        <v>47000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4" t="s">
        <v>75</v>
      </c>
      <c r="BK126" s="212">
        <f>ROUND(I126*H126,2)</f>
        <v>47000</v>
      </c>
      <c r="BL126" s="14" t="s">
        <v>119</v>
      </c>
      <c r="BM126" s="211" t="s">
        <v>119</v>
      </c>
    </row>
    <row r="127" s="2" customFormat="1" ht="16.5" customHeight="1">
      <c r="A127" s="29"/>
      <c r="B127" s="30"/>
      <c r="C127" s="200" t="s">
        <v>82</v>
      </c>
      <c r="D127" s="200" t="s">
        <v>111</v>
      </c>
      <c r="E127" s="201" t="s">
        <v>290</v>
      </c>
      <c r="F127" s="202" t="s">
        <v>291</v>
      </c>
      <c r="G127" s="203" t="s">
        <v>292</v>
      </c>
      <c r="H127" s="204">
        <v>1</v>
      </c>
      <c r="I127" s="205">
        <v>198000</v>
      </c>
      <c r="J127" s="205">
        <f>ROUND(I127*H127,2)</f>
        <v>198000</v>
      </c>
      <c r="K127" s="206"/>
      <c r="L127" s="35"/>
      <c r="M127" s="207" t="s">
        <v>1</v>
      </c>
      <c r="N127" s="208" t="s">
        <v>35</v>
      </c>
      <c r="O127" s="209">
        <v>0</v>
      </c>
      <c r="P127" s="209">
        <f>O127*H127</f>
        <v>0</v>
      </c>
      <c r="Q127" s="209">
        <v>0</v>
      </c>
      <c r="R127" s="209">
        <f>Q127*H127</f>
        <v>0</v>
      </c>
      <c r="S127" s="209">
        <v>0</v>
      </c>
      <c r="T127" s="21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11" t="s">
        <v>119</v>
      </c>
      <c r="AT127" s="211" t="s">
        <v>111</v>
      </c>
      <c r="AU127" s="211" t="s">
        <v>79</v>
      </c>
      <c r="AY127" s="14" t="s">
        <v>110</v>
      </c>
      <c r="BE127" s="212">
        <f>IF(N127="základní",J127,0)</f>
        <v>198000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4" t="s">
        <v>75</v>
      </c>
      <c r="BK127" s="212">
        <f>ROUND(I127*H127,2)</f>
        <v>198000</v>
      </c>
      <c r="BL127" s="14" t="s">
        <v>119</v>
      </c>
      <c r="BM127" s="211" t="s">
        <v>122</v>
      </c>
    </row>
    <row r="128" s="2" customFormat="1" ht="16.5" customHeight="1">
      <c r="A128" s="29"/>
      <c r="B128" s="30"/>
      <c r="C128" s="200" t="s">
        <v>119</v>
      </c>
      <c r="D128" s="200" t="s">
        <v>111</v>
      </c>
      <c r="E128" s="201" t="s">
        <v>293</v>
      </c>
      <c r="F128" s="202" t="s">
        <v>294</v>
      </c>
      <c r="G128" s="203" t="s">
        <v>292</v>
      </c>
      <c r="H128" s="204">
        <v>1</v>
      </c>
      <c r="I128" s="205">
        <v>40000</v>
      </c>
      <c r="J128" s="205">
        <f>ROUND(I128*H128,2)</f>
        <v>40000</v>
      </c>
      <c r="K128" s="206"/>
      <c r="L128" s="35"/>
      <c r="M128" s="207" t="s">
        <v>1</v>
      </c>
      <c r="N128" s="208" t="s">
        <v>35</v>
      </c>
      <c r="O128" s="209">
        <v>0</v>
      </c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11" t="s">
        <v>119</v>
      </c>
      <c r="AT128" s="211" t="s">
        <v>111</v>
      </c>
      <c r="AU128" s="211" t="s">
        <v>79</v>
      </c>
      <c r="AY128" s="14" t="s">
        <v>110</v>
      </c>
      <c r="BE128" s="212">
        <f>IF(N128="základní",J128,0)</f>
        <v>40000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4" t="s">
        <v>75</v>
      </c>
      <c r="BK128" s="212">
        <f>ROUND(I128*H128,2)</f>
        <v>40000</v>
      </c>
      <c r="BL128" s="14" t="s">
        <v>119</v>
      </c>
      <c r="BM128" s="211" t="s">
        <v>125</v>
      </c>
    </row>
    <row r="129" s="11" customFormat="1" ht="22.8" customHeight="1">
      <c r="A129" s="11"/>
      <c r="B129" s="187"/>
      <c r="C129" s="188"/>
      <c r="D129" s="189" t="s">
        <v>69</v>
      </c>
      <c r="E129" s="233" t="s">
        <v>295</v>
      </c>
      <c r="F129" s="233" t="s">
        <v>296</v>
      </c>
      <c r="G129" s="188"/>
      <c r="H129" s="188"/>
      <c r="I129" s="188"/>
      <c r="J129" s="234">
        <f>BK129</f>
        <v>119400</v>
      </c>
      <c r="K129" s="188"/>
      <c r="L129" s="192"/>
      <c r="M129" s="193"/>
      <c r="N129" s="194"/>
      <c r="O129" s="194"/>
      <c r="P129" s="195">
        <f>P130</f>
        <v>0</v>
      </c>
      <c r="Q129" s="194"/>
      <c r="R129" s="195">
        <f>R130</f>
        <v>0</v>
      </c>
      <c r="S129" s="194"/>
      <c r="T129" s="196">
        <f>T130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197" t="s">
        <v>126</v>
      </c>
      <c r="AT129" s="198" t="s">
        <v>69</v>
      </c>
      <c r="AU129" s="198" t="s">
        <v>75</v>
      </c>
      <c r="AY129" s="197" t="s">
        <v>110</v>
      </c>
      <c r="BK129" s="199">
        <f>BK130</f>
        <v>119400</v>
      </c>
    </row>
    <row r="130" s="2" customFormat="1" ht="16.5" customHeight="1">
      <c r="A130" s="29"/>
      <c r="B130" s="30"/>
      <c r="C130" s="200" t="s">
        <v>126</v>
      </c>
      <c r="D130" s="200" t="s">
        <v>111</v>
      </c>
      <c r="E130" s="201" t="s">
        <v>297</v>
      </c>
      <c r="F130" s="202" t="s">
        <v>298</v>
      </c>
      <c r="G130" s="203" t="s">
        <v>292</v>
      </c>
      <c r="H130" s="204">
        <v>1</v>
      </c>
      <c r="I130" s="205">
        <v>119400</v>
      </c>
      <c r="J130" s="205">
        <f>ROUND(I130*H130,2)</f>
        <v>119400</v>
      </c>
      <c r="K130" s="206"/>
      <c r="L130" s="35"/>
      <c r="M130" s="207" t="s">
        <v>1</v>
      </c>
      <c r="N130" s="208" t="s">
        <v>35</v>
      </c>
      <c r="O130" s="209">
        <v>0</v>
      </c>
      <c r="P130" s="209">
        <f>O130*H130</f>
        <v>0</v>
      </c>
      <c r="Q130" s="209">
        <v>0</v>
      </c>
      <c r="R130" s="209">
        <f>Q130*H130</f>
        <v>0</v>
      </c>
      <c r="S130" s="209">
        <v>0</v>
      </c>
      <c r="T130" s="210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11" t="s">
        <v>119</v>
      </c>
      <c r="AT130" s="211" t="s">
        <v>111</v>
      </c>
      <c r="AU130" s="211" t="s">
        <v>79</v>
      </c>
      <c r="AY130" s="14" t="s">
        <v>110</v>
      </c>
      <c r="BE130" s="212">
        <f>IF(N130="základní",J130,0)</f>
        <v>119400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4" t="s">
        <v>75</v>
      </c>
      <c r="BK130" s="212">
        <f>ROUND(I130*H130,2)</f>
        <v>119400</v>
      </c>
      <c r="BL130" s="14" t="s">
        <v>119</v>
      </c>
      <c r="BM130" s="211" t="s">
        <v>129</v>
      </c>
    </row>
    <row r="131" s="11" customFormat="1" ht="22.8" customHeight="1">
      <c r="A131" s="11"/>
      <c r="B131" s="187"/>
      <c r="C131" s="188"/>
      <c r="D131" s="189" t="s">
        <v>69</v>
      </c>
      <c r="E131" s="233" t="s">
        <v>299</v>
      </c>
      <c r="F131" s="233" t="s">
        <v>300</v>
      </c>
      <c r="G131" s="188"/>
      <c r="H131" s="188"/>
      <c r="I131" s="188"/>
      <c r="J131" s="234">
        <f>BK131</f>
        <v>135000</v>
      </c>
      <c r="K131" s="188"/>
      <c r="L131" s="192"/>
      <c r="M131" s="193"/>
      <c r="N131" s="194"/>
      <c r="O131" s="194"/>
      <c r="P131" s="195">
        <f>P132</f>
        <v>0</v>
      </c>
      <c r="Q131" s="194"/>
      <c r="R131" s="195">
        <f>R132</f>
        <v>0</v>
      </c>
      <c r="S131" s="194"/>
      <c r="T131" s="196">
        <f>T132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197" t="s">
        <v>126</v>
      </c>
      <c r="AT131" s="198" t="s">
        <v>69</v>
      </c>
      <c r="AU131" s="198" t="s">
        <v>75</v>
      </c>
      <c r="AY131" s="197" t="s">
        <v>110</v>
      </c>
      <c r="BK131" s="199">
        <f>BK132</f>
        <v>135000</v>
      </c>
    </row>
    <row r="132" s="2" customFormat="1" ht="16.5" customHeight="1">
      <c r="A132" s="29"/>
      <c r="B132" s="30"/>
      <c r="C132" s="200" t="s">
        <v>122</v>
      </c>
      <c r="D132" s="200" t="s">
        <v>111</v>
      </c>
      <c r="E132" s="201" t="s">
        <v>301</v>
      </c>
      <c r="F132" s="202" t="s">
        <v>302</v>
      </c>
      <c r="G132" s="203" t="s">
        <v>303</v>
      </c>
      <c r="H132" s="204">
        <v>1</v>
      </c>
      <c r="I132" s="205">
        <v>135000</v>
      </c>
      <c r="J132" s="205">
        <f>ROUND(I132*H132,2)</f>
        <v>135000</v>
      </c>
      <c r="K132" s="206"/>
      <c r="L132" s="35"/>
      <c r="M132" s="207" t="s">
        <v>1</v>
      </c>
      <c r="N132" s="208" t="s">
        <v>35</v>
      </c>
      <c r="O132" s="209">
        <v>0</v>
      </c>
      <c r="P132" s="209">
        <f>O132*H132</f>
        <v>0</v>
      </c>
      <c r="Q132" s="209">
        <v>0</v>
      </c>
      <c r="R132" s="209">
        <f>Q132*H132</f>
        <v>0</v>
      </c>
      <c r="S132" s="209">
        <v>0</v>
      </c>
      <c r="T132" s="210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11" t="s">
        <v>119</v>
      </c>
      <c r="AT132" s="211" t="s">
        <v>111</v>
      </c>
      <c r="AU132" s="211" t="s">
        <v>79</v>
      </c>
      <c r="AY132" s="14" t="s">
        <v>110</v>
      </c>
      <c r="BE132" s="212">
        <f>IF(N132="základní",J132,0)</f>
        <v>135000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4" t="s">
        <v>75</v>
      </c>
      <c r="BK132" s="212">
        <f>ROUND(I132*H132,2)</f>
        <v>135000</v>
      </c>
      <c r="BL132" s="14" t="s">
        <v>119</v>
      </c>
      <c r="BM132" s="211" t="s">
        <v>132</v>
      </c>
    </row>
    <row r="133" s="11" customFormat="1" ht="22.8" customHeight="1">
      <c r="A133" s="11"/>
      <c r="B133" s="187"/>
      <c r="C133" s="188"/>
      <c r="D133" s="189" t="s">
        <v>69</v>
      </c>
      <c r="E133" s="233" t="s">
        <v>304</v>
      </c>
      <c r="F133" s="233" t="s">
        <v>305</v>
      </c>
      <c r="G133" s="188"/>
      <c r="H133" s="188"/>
      <c r="I133" s="188"/>
      <c r="J133" s="234">
        <f>BK133</f>
        <v>216880</v>
      </c>
      <c r="K133" s="188"/>
      <c r="L133" s="192"/>
      <c r="M133" s="193"/>
      <c r="N133" s="194"/>
      <c r="O133" s="194"/>
      <c r="P133" s="195">
        <f>SUM(P134:P135)</f>
        <v>0</v>
      </c>
      <c r="Q133" s="194"/>
      <c r="R133" s="195">
        <f>SUM(R134:R135)</f>
        <v>0</v>
      </c>
      <c r="S133" s="194"/>
      <c r="T133" s="196">
        <f>SUM(T134:T135)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197" t="s">
        <v>126</v>
      </c>
      <c r="AT133" s="198" t="s">
        <v>69</v>
      </c>
      <c r="AU133" s="198" t="s">
        <v>75</v>
      </c>
      <c r="AY133" s="197" t="s">
        <v>110</v>
      </c>
      <c r="BK133" s="199">
        <f>SUM(BK134:BK135)</f>
        <v>216880</v>
      </c>
    </row>
    <row r="134" s="2" customFormat="1" ht="16.5" customHeight="1">
      <c r="A134" s="29"/>
      <c r="B134" s="30"/>
      <c r="C134" s="200" t="s">
        <v>133</v>
      </c>
      <c r="D134" s="200" t="s">
        <v>111</v>
      </c>
      <c r="E134" s="201" t="s">
        <v>306</v>
      </c>
      <c r="F134" s="202" t="s">
        <v>307</v>
      </c>
      <c r="G134" s="203" t="s">
        <v>222</v>
      </c>
      <c r="H134" s="204">
        <v>9400</v>
      </c>
      <c r="I134" s="205">
        <v>19</v>
      </c>
      <c r="J134" s="205">
        <f>ROUND(I134*H134,2)</f>
        <v>178600</v>
      </c>
      <c r="K134" s="206"/>
      <c r="L134" s="35"/>
      <c r="M134" s="207" t="s">
        <v>1</v>
      </c>
      <c r="N134" s="208" t="s">
        <v>35</v>
      </c>
      <c r="O134" s="209">
        <v>0</v>
      </c>
      <c r="P134" s="209">
        <f>O134*H134</f>
        <v>0</v>
      </c>
      <c r="Q134" s="209">
        <v>0</v>
      </c>
      <c r="R134" s="209">
        <f>Q134*H134</f>
        <v>0</v>
      </c>
      <c r="S134" s="209">
        <v>0</v>
      </c>
      <c r="T134" s="210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11" t="s">
        <v>119</v>
      </c>
      <c r="AT134" s="211" t="s">
        <v>111</v>
      </c>
      <c r="AU134" s="211" t="s">
        <v>79</v>
      </c>
      <c r="AY134" s="14" t="s">
        <v>110</v>
      </c>
      <c r="BE134" s="212">
        <f>IF(N134="základní",J134,0)</f>
        <v>178600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4" t="s">
        <v>75</v>
      </c>
      <c r="BK134" s="212">
        <f>ROUND(I134*H134,2)</f>
        <v>178600</v>
      </c>
      <c r="BL134" s="14" t="s">
        <v>119</v>
      </c>
      <c r="BM134" s="211" t="s">
        <v>136</v>
      </c>
    </row>
    <row r="135" s="2" customFormat="1" ht="16.5" customHeight="1">
      <c r="A135" s="29"/>
      <c r="B135" s="30"/>
      <c r="C135" s="200" t="s">
        <v>125</v>
      </c>
      <c r="D135" s="200" t="s">
        <v>111</v>
      </c>
      <c r="E135" s="201" t="s">
        <v>308</v>
      </c>
      <c r="F135" s="202" t="s">
        <v>309</v>
      </c>
      <c r="G135" s="203" t="s">
        <v>222</v>
      </c>
      <c r="H135" s="204">
        <v>1320</v>
      </c>
      <c r="I135" s="205">
        <v>29</v>
      </c>
      <c r="J135" s="205">
        <f>ROUND(I135*H135,2)</f>
        <v>38280</v>
      </c>
      <c r="K135" s="206"/>
      <c r="L135" s="35"/>
      <c r="M135" s="207" t="s">
        <v>1</v>
      </c>
      <c r="N135" s="208" t="s">
        <v>35</v>
      </c>
      <c r="O135" s="209">
        <v>0</v>
      </c>
      <c r="P135" s="209">
        <f>O135*H135</f>
        <v>0</v>
      </c>
      <c r="Q135" s="209">
        <v>0</v>
      </c>
      <c r="R135" s="209">
        <f>Q135*H135</f>
        <v>0</v>
      </c>
      <c r="S135" s="209">
        <v>0</v>
      </c>
      <c r="T135" s="210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11" t="s">
        <v>119</v>
      </c>
      <c r="AT135" s="211" t="s">
        <v>111</v>
      </c>
      <c r="AU135" s="211" t="s">
        <v>79</v>
      </c>
      <c r="AY135" s="14" t="s">
        <v>110</v>
      </c>
      <c r="BE135" s="212">
        <f>IF(N135="základní",J135,0)</f>
        <v>38280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4" t="s">
        <v>75</v>
      </c>
      <c r="BK135" s="212">
        <f>ROUND(I135*H135,2)</f>
        <v>38280</v>
      </c>
      <c r="BL135" s="14" t="s">
        <v>119</v>
      </c>
      <c r="BM135" s="211" t="s">
        <v>139</v>
      </c>
    </row>
    <row r="136" s="11" customFormat="1" ht="22.8" customHeight="1">
      <c r="A136" s="11"/>
      <c r="B136" s="187"/>
      <c r="C136" s="188"/>
      <c r="D136" s="189" t="s">
        <v>69</v>
      </c>
      <c r="E136" s="233" t="s">
        <v>310</v>
      </c>
      <c r="F136" s="233" t="s">
        <v>311</v>
      </c>
      <c r="G136" s="188"/>
      <c r="H136" s="188"/>
      <c r="I136" s="188"/>
      <c r="J136" s="234">
        <f>BK136</f>
        <v>91784</v>
      </c>
      <c r="K136" s="188"/>
      <c r="L136" s="192"/>
      <c r="M136" s="193"/>
      <c r="N136" s="194"/>
      <c r="O136" s="194"/>
      <c r="P136" s="195">
        <f>SUM(P137:P138)</f>
        <v>0</v>
      </c>
      <c r="Q136" s="194"/>
      <c r="R136" s="195">
        <f>SUM(R137:R138)</f>
        <v>0</v>
      </c>
      <c r="S136" s="194"/>
      <c r="T136" s="196">
        <f>SUM(T137:T138)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197" t="s">
        <v>82</v>
      </c>
      <c r="AT136" s="198" t="s">
        <v>69</v>
      </c>
      <c r="AU136" s="198" t="s">
        <v>75</v>
      </c>
      <c r="AY136" s="197" t="s">
        <v>110</v>
      </c>
      <c r="BK136" s="199">
        <f>SUM(BK137:BK138)</f>
        <v>91784</v>
      </c>
    </row>
    <row r="137" s="2" customFormat="1" ht="24.15" customHeight="1">
      <c r="A137" s="29"/>
      <c r="B137" s="30"/>
      <c r="C137" s="200" t="s">
        <v>140</v>
      </c>
      <c r="D137" s="200" t="s">
        <v>111</v>
      </c>
      <c r="E137" s="201" t="s">
        <v>312</v>
      </c>
      <c r="F137" s="202" t="s">
        <v>313</v>
      </c>
      <c r="G137" s="203" t="s">
        <v>314</v>
      </c>
      <c r="H137" s="204">
        <v>238</v>
      </c>
      <c r="I137" s="205">
        <v>230</v>
      </c>
      <c r="J137" s="205">
        <f>ROUND(I137*H137,2)</f>
        <v>54740</v>
      </c>
      <c r="K137" s="206"/>
      <c r="L137" s="35"/>
      <c r="M137" s="207" t="s">
        <v>1</v>
      </c>
      <c r="N137" s="208" t="s">
        <v>35</v>
      </c>
      <c r="O137" s="209">
        <v>0</v>
      </c>
      <c r="P137" s="209">
        <f>O137*H137</f>
        <v>0</v>
      </c>
      <c r="Q137" s="209">
        <v>0</v>
      </c>
      <c r="R137" s="209">
        <f>Q137*H137</f>
        <v>0</v>
      </c>
      <c r="S137" s="209">
        <v>0</v>
      </c>
      <c r="T137" s="210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11" t="s">
        <v>115</v>
      </c>
      <c r="AT137" s="211" t="s">
        <v>111</v>
      </c>
      <c r="AU137" s="211" t="s">
        <v>79</v>
      </c>
      <c r="AY137" s="14" t="s">
        <v>110</v>
      </c>
      <c r="BE137" s="212">
        <f>IF(N137="základní",J137,0)</f>
        <v>54740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4" t="s">
        <v>75</v>
      </c>
      <c r="BK137" s="212">
        <f>ROUND(I137*H137,2)</f>
        <v>54740</v>
      </c>
      <c r="BL137" s="14" t="s">
        <v>115</v>
      </c>
      <c r="BM137" s="211" t="s">
        <v>143</v>
      </c>
    </row>
    <row r="138" s="2" customFormat="1" ht="24.15" customHeight="1">
      <c r="A138" s="29"/>
      <c r="B138" s="30"/>
      <c r="C138" s="200" t="s">
        <v>129</v>
      </c>
      <c r="D138" s="200" t="s">
        <v>111</v>
      </c>
      <c r="E138" s="201" t="s">
        <v>315</v>
      </c>
      <c r="F138" s="202" t="s">
        <v>316</v>
      </c>
      <c r="G138" s="203" t="s">
        <v>314</v>
      </c>
      <c r="H138" s="204">
        <v>126</v>
      </c>
      <c r="I138" s="205">
        <v>294</v>
      </c>
      <c r="J138" s="205">
        <f>ROUND(I138*H138,2)</f>
        <v>37044</v>
      </c>
      <c r="K138" s="206"/>
      <c r="L138" s="35"/>
      <c r="M138" s="235" t="s">
        <v>1</v>
      </c>
      <c r="N138" s="236" t="s">
        <v>35</v>
      </c>
      <c r="O138" s="225">
        <v>0</v>
      </c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11" t="s">
        <v>115</v>
      </c>
      <c r="AT138" s="211" t="s">
        <v>111</v>
      </c>
      <c r="AU138" s="211" t="s">
        <v>79</v>
      </c>
      <c r="AY138" s="14" t="s">
        <v>110</v>
      </c>
      <c r="BE138" s="212">
        <f>IF(N138="základní",J138,0)</f>
        <v>37044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4" t="s">
        <v>75</v>
      </c>
      <c r="BK138" s="212">
        <f>ROUND(I138*H138,2)</f>
        <v>37044</v>
      </c>
      <c r="BL138" s="14" t="s">
        <v>115</v>
      </c>
      <c r="BM138" s="211" t="s">
        <v>146</v>
      </c>
    </row>
    <row r="139" s="2" customFormat="1" ht="6.96" customHeight="1">
      <c r="A139" s="29"/>
      <c r="B139" s="56"/>
      <c r="C139" s="57"/>
      <c r="D139" s="57"/>
      <c r="E139" s="57"/>
      <c r="F139" s="57"/>
      <c r="G139" s="57"/>
      <c r="H139" s="57"/>
      <c r="I139" s="57"/>
      <c r="J139" s="57"/>
      <c r="K139" s="57"/>
      <c r="L139" s="35"/>
      <c r="M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</row>
  </sheetData>
  <sheetProtection sheet="1" autoFilter="0" formatColumns="0" formatRows="0" objects="1" scenarios="1" spinCount="100000" saltValue="bfykVOmhdJdVyStrELjYHLAPojekLcKvXFvTumqWRiKjO40T7zJIL+FDnxOwuBJBLvgvNAxL7E/yw4mxRh8QEg==" hashValue="a1M2cjBkT00UFYKUkCbB18k9JDZwGr6PBO3sqPYjNUaA9UYv3kOCeVhARlC9GMib4dcVhzO25dEBV/yNLSJcug==" algorithmName="SHA-512" password="CC35"/>
  <autoFilter ref="C121:K13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2021-10-25T09:10:46Z</dcterms:created>
  <dcterms:modified xsi:type="dcterms:W3CDTF">2021-10-25T09:10:51Z</dcterms:modified>
</cp:coreProperties>
</file>