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dle Sborníku" sheetId="2" r:id="rId2"/>
    <sheet name="02 - dle ÚRS" sheetId="3" r:id="rId3"/>
    <sheet name="03 - VRN" sheetId="4" r:id="rId4"/>
  </sheets>
  <definedNames>
    <definedName name="_xlnm.Print_Area" localSheetId="0">'Rekapitulace stavby'!$D$4:$AO$41,'Rekapitulace stavby'!$C$47:$AQ$66</definedName>
    <definedName name="_xlnm.Print_Titles" localSheetId="0">'Rekapitulace stavby'!$57:$57</definedName>
    <definedName name="_xlnm._FilterDatabase" localSheetId="1" hidden="1">'01 - dle Sborníku'!$C$88:$L$133</definedName>
    <definedName name="_xlnm.Print_Area" localSheetId="1">'01 - dle Sborníku'!$C$4:$K$43,'01 - dle Sborníku'!$C$49:$K$70,'01 - dle Sborníku'!$C$76:$L$133</definedName>
    <definedName name="_xlnm.Print_Titles" localSheetId="1">'01 - dle Sborníku'!$88:$88</definedName>
    <definedName name="_xlnm._FilterDatabase" localSheetId="2" hidden="1">'02 - dle ÚRS'!$C$89:$L$121</definedName>
    <definedName name="_xlnm.Print_Area" localSheetId="2">'02 - dle ÚRS'!$C$4:$K$43,'02 - dle ÚRS'!$C$49:$K$71,'02 - dle ÚRS'!$C$77:$L$121</definedName>
    <definedName name="_xlnm.Print_Titles" localSheetId="2">'02 - dle ÚRS'!$89:$89</definedName>
    <definedName name="_xlnm._FilterDatabase" localSheetId="3" hidden="1">'03 - VRN'!$C$91:$L$113</definedName>
    <definedName name="_xlnm.Print_Area" localSheetId="3">'03 - VRN'!$C$4:$K$43,'03 - VRN'!$C$49:$K$73,'03 - VRN'!$C$79:$L$113</definedName>
    <definedName name="_xlnm.Print_Titles" localSheetId="3">'03 - VRN'!$91:$91</definedName>
  </definedNames>
  <calcPr/>
</workbook>
</file>

<file path=xl/calcChain.xml><?xml version="1.0" encoding="utf-8"?>
<calcChain xmlns="http://schemas.openxmlformats.org/spreadsheetml/2006/main">
  <c i="4" r="K41"/>
  <c r="K40"/>
  <c i="1" r="BA62"/>
  <c i="4" r="K39"/>
  <c i="1" r="AZ62"/>
  <c i="4" r="BI112"/>
  <c r="BH112"/>
  <c r="BF112"/>
  <c r="BE112"/>
  <c r="R112"/>
  <c r="Q112"/>
  <c r="X112"/>
  <c r="V112"/>
  <c r="T112"/>
  <c r="P112"/>
  <c r="BK112"/>
  <c r="K112"/>
  <c r="BG112"/>
  <c r="BI110"/>
  <c r="BH110"/>
  <c r="BF110"/>
  <c r="BE110"/>
  <c r="R110"/>
  <c r="R109"/>
  <c r="Q110"/>
  <c r="Q109"/>
  <c r="X110"/>
  <c r="X109"/>
  <c r="V110"/>
  <c r="V109"/>
  <c r="T110"/>
  <c r="T109"/>
  <c r="P110"/>
  <c r="BK110"/>
  <c r="BK109"/>
  <c r="K109"/>
  <c r="K110"/>
  <c r="BG110"/>
  <c r="K68"/>
  <c r="J68"/>
  <c r="I68"/>
  <c r="BI107"/>
  <c r="BH107"/>
  <c r="BF107"/>
  <c r="BE107"/>
  <c r="R107"/>
  <c r="R106"/>
  <c r="Q107"/>
  <c r="Q106"/>
  <c r="X107"/>
  <c r="X106"/>
  <c r="V107"/>
  <c r="V106"/>
  <c r="T107"/>
  <c r="T106"/>
  <c r="P107"/>
  <c r="BK107"/>
  <c r="BK106"/>
  <c r="K106"/>
  <c r="K107"/>
  <c r="BG107"/>
  <c r="K67"/>
  <c r="J67"/>
  <c r="I67"/>
  <c r="BI104"/>
  <c r="BH104"/>
  <c r="BF104"/>
  <c r="BE104"/>
  <c r="R104"/>
  <c r="R103"/>
  <c r="Q104"/>
  <c r="Q103"/>
  <c r="X104"/>
  <c r="X103"/>
  <c r="V104"/>
  <c r="V103"/>
  <c r="T104"/>
  <c r="T103"/>
  <c r="P104"/>
  <c r="BK104"/>
  <c r="BK103"/>
  <c r="K103"/>
  <c r="K104"/>
  <c r="BG104"/>
  <c r="K66"/>
  <c r="J66"/>
  <c r="I66"/>
  <c r="BI101"/>
  <c r="BH101"/>
  <c r="BF101"/>
  <c r="BE101"/>
  <c r="R101"/>
  <c r="Q101"/>
  <c r="X101"/>
  <c r="V101"/>
  <c r="T101"/>
  <c r="P101"/>
  <c r="BK101"/>
  <c r="K101"/>
  <c r="BG101"/>
  <c r="BI99"/>
  <c r="BH99"/>
  <c r="BF99"/>
  <c r="BE99"/>
  <c r="R99"/>
  <c r="Q99"/>
  <c r="X99"/>
  <c r="V99"/>
  <c r="T99"/>
  <c r="P99"/>
  <c r="BK99"/>
  <c r="K99"/>
  <c r="BG99"/>
  <c r="BI97"/>
  <c r="BH97"/>
  <c r="BF97"/>
  <c r="BE97"/>
  <c r="R97"/>
  <c r="Q97"/>
  <c r="X97"/>
  <c r="V97"/>
  <c r="T97"/>
  <c r="P97"/>
  <c r="BK97"/>
  <c r="K97"/>
  <c r="BG97"/>
  <c r="BI95"/>
  <c r="F41"/>
  <c i="1" r="BF62"/>
  <c i="4" r="BH95"/>
  <c r="F40"/>
  <c i="1" r="BE62"/>
  <c i="4" r="BF95"/>
  <c r="K38"/>
  <c i="1" r="AY62"/>
  <c i="4" r="F38"/>
  <c i="1" r="BC62"/>
  <c i="4" r="BE95"/>
  <c r="K37"/>
  <c i="1" r="AX62"/>
  <c i="4" r="F37"/>
  <c i="1" r="BB62"/>
  <c i="4" r="R95"/>
  <c r="R94"/>
  <c r="R93"/>
  <c r="R92"/>
  <c r="J63"/>
  <c r="Q95"/>
  <c r="Q94"/>
  <c r="Q93"/>
  <c r="Q92"/>
  <c r="I63"/>
  <c r="X95"/>
  <c r="X94"/>
  <c r="X93"/>
  <c r="X92"/>
  <c r="V95"/>
  <c r="V94"/>
  <c r="V93"/>
  <c r="V92"/>
  <c r="T95"/>
  <c r="T94"/>
  <c r="T93"/>
  <c r="T92"/>
  <c i="1" r="AW62"/>
  <c i="4" r="P95"/>
  <c r="BK95"/>
  <c r="BK94"/>
  <c r="K94"/>
  <c r="BK93"/>
  <c r="K93"/>
  <c r="BK92"/>
  <c r="K92"/>
  <c r="K63"/>
  <c r="K95"/>
  <c r="BG95"/>
  <c r="F39"/>
  <c i="1" r="BD62"/>
  <c i="4" r="K65"/>
  <c r="J65"/>
  <c r="I65"/>
  <c r="K64"/>
  <c r="J64"/>
  <c r="I64"/>
  <c r="J89"/>
  <c r="J88"/>
  <c r="F88"/>
  <c r="F86"/>
  <c r="E84"/>
  <c r="K73"/>
  <c r="K33"/>
  <c r="K32"/>
  <c i="1" r="AT62"/>
  <c i="4" r="K31"/>
  <c i="1" r="AS62"/>
  <c i="4" r="K30"/>
  <c r="K34"/>
  <c i="1" r="AG62"/>
  <c i="4" r="J59"/>
  <c r="J58"/>
  <c r="F58"/>
  <c r="F56"/>
  <c r="E54"/>
  <c r="K43"/>
  <c r="J18"/>
  <c r="E18"/>
  <c r="F89"/>
  <c r="F59"/>
  <c r="J17"/>
  <c r="J12"/>
  <c r="J86"/>
  <c r="J56"/>
  <c r="E7"/>
  <c r="E82"/>
  <c r="E52"/>
  <c i="3" r="K41"/>
  <c r="K40"/>
  <c i="1" r="BA61"/>
  <c i="3" r="K39"/>
  <c i="1" r="AZ61"/>
  <c i="3" r="BI120"/>
  <c r="BH120"/>
  <c r="BF120"/>
  <c r="BE120"/>
  <c r="R120"/>
  <c r="Q120"/>
  <c r="X120"/>
  <c r="V120"/>
  <c r="T120"/>
  <c r="P120"/>
  <c r="BK120"/>
  <c r="K120"/>
  <c r="BG120"/>
  <c r="BI118"/>
  <c r="BH118"/>
  <c r="BF118"/>
  <c r="BE118"/>
  <c r="R118"/>
  <c r="Q118"/>
  <c r="X118"/>
  <c r="V118"/>
  <c r="T118"/>
  <c r="P118"/>
  <c r="BK118"/>
  <c r="K118"/>
  <c r="BG118"/>
  <c r="BI116"/>
  <c r="BH116"/>
  <c r="BF116"/>
  <c r="BE116"/>
  <c r="R116"/>
  <c r="R115"/>
  <c r="Q116"/>
  <c r="Q115"/>
  <c r="X116"/>
  <c r="X115"/>
  <c r="V116"/>
  <c r="V115"/>
  <c r="T116"/>
  <c r="T115"/>
  <c r="P116"/>
  <c r="BK116"/>
  <c r="BK115"/>
  <c r="K115"/>
  <c r="K116"/>
  <c r="BG116"/>
  <c r="K66"/>
  <c r="J66"/>
  <c r="I66"/>
  <c r="BI113"/>
  <c r="BH113"/>
  <c r="BF113"/>
  <c r="BE113"/>
  <c r="R113"/>
  <c r="Q113"/>
  <c r="X113"/>
  <c r="V113"/>
  <c r="T113"/>
  <c r="P113"/>
  <c r="BK113"/>
  <c r="K113"/>
  <c r="BG113"/>
  <c r="BI111"/>
  <c r="BH111"/>
  <c r="BF111"/>
  <c r="BE111"/>
  <c r="R111"/>
  <c r="Q111"/>
  <c r="X111"/>
  <c r="V111"/>
  <c r="T111"/>
  <c r="P111"/>
  <c r="BK111"/>
  <c r="K111"/>
  <c r="BG111"/>
  <c r="BI109"/>
  <c r="BH109"/>
  <c r="BF109"/>
  <c r="BE109"/>
  <c r="R109"/>
  <c r="Q109"/>
  <c r="X109"/>
  <c r="V109"/>
  <c r="T109"/>
  <c r="P109"/>
  <c r="BK109"/>
  <c r="K109"/>
  <c r="BG109"/>
  <c r="BI107"/>
  <c r="BH107"/>
  <c r="BF107"/>
  <c r="BE107"/>
  <c r="R107"/>
  <c r="Q107"/>
  <c r="X107"/>
  <c r="V107"/>
  <c r="T107"/>
  <c r="P107"/>
  <c r="BK107"/>
  <c r="K107"/>
  <c r="BG107"/>
  <c r="BI105"/>
  <c r="BH105"/>
  <c r="BF105"/>
  <c r="BE105"/>
  <c r="R105"/>
  <c r="Q105"/>
  <c r="X105"/>
  <c r="V105"/>
  <c r="T105"/>
  <c r="P105"/>
  <c r="BK105"/>
  <c r="K105"/>
  <c r="BG105"/>
  <c r="BI103"/>
  <c r="BH103"/>
  <c r="BF103"/>
  <c r="BE103"/>
  <c r="R103"/>
  <c r="Q103"/>
  <c r="X103"/>
  <c r="V103"/>
  <c r="T103"/>
  <c r="P103"/>
  <c r="BK103"/>
  <c r="K103"/>
  <c r="BG103"/>
  <c r="BI101"/>
  <c r="BH101"/>
  <c r="BF101"/>
  <c r="BE101"/>
  <c r="R101"/>
  <c r="Q101"/>
  <c r="X101"/>
  <c r="V101"/>
  <c r="T101"/>
  <c r="P101"/>
  <c r="BK101"/>
  <c r="K101"/>
  <c r="BG101"/>
  <c r="BI99"/>
  <c r="BH99"/>
  <c r="BF99"/>
  <c r="BE99"/>
  <c r="R99"/>
  <c r="Q99"/>
  <c r="X99"/>
  <c r="V99"/>
  <c r="T99"/>
  <c r="P99"/>
  <c r="BK99"/>
  <c r="K99"/>
  <c r="BG99"/>
  <c r="BI97"/>
  <c r="BH97"/>
  <c r="BF97"/>
  <c r="BE97"/>
  <c r="R97"/>
  <c r="Q97"/>
  <c r="X97"/>
  <c r="V97"/>
  <c r="T97"/>
  <c r="P97"/>
  <c r="BK97"/>
  <c r="K97"/>
  <c r="BG97"/>
  <c r="BI95"/>
  <c r="BH95"/>
  <c r="BF95"/>
  <c r="BE95"/>
  <c r="R95"/>
  <c r="Q95"/>
  <c r="X95"/>
  <c r="V95"/>
  <c r="T95"/>
  <c r="P95"/>
  <c r="BK95"/>
  <c r="K95"/>
  <c r="BG95"/>
  <c r="BI93"/>
  <c r="F41"/>
  <c i="1" r="BF61"/>
  <c i="3" r="BH93"/>
  <c r="F40"/>
  <c i="1" r="BE61"/>
  <c i="3" r="BF93"/>
  <c r="K38"/>
  <c i="1" r="AY61"/>
  <c i="3" r="F38"/>
  <c i="1" r="BC61"/>
  <c i="3" r="BE93"/>
  <c r="K37"/>
  <c i="1" r="AX61"/>
  <c i="3" r="F37"/>
  <c i="1" r="BB61"/>
  <c i="3" r="R93"/>
  <c r="R92"/>
  <c r="R91"/>
  <c r="R90"/>
  <c r="J63"/>
  <c r="Q93"/>
  <c r="Q92"/>
  <c r="Q91"/>
  <c r="Q90"/>
  <c r="I63"/>
  <c r="X93"/>
  <c r="X92"/>
  <c r="X91"/>
  <c r="X90"/>
  <c r="V93"/>
  <c r="V92"/>
  <c r="V91"/>
  <c r="V90"/>
  <c r="T93"/>
  <c r="T92"/>
  <c r="T91"/>
  <c r="T90"/>
  <c i="1" r="AW61"/>
  <c i="3" r="P93"/>
  <c r="BK93"/>
  <c r="BK92"/>
  <c r="K92"/>
  <c r="BK91"/>
  <c r="K91"/>
  <c r="BK90"/>
  <c r="K90"/>
  <c r="K63"/>
  <c r="K93"/>
  <c r="BG93"/>
  <c r="F39"/>
  <c i="1" r="BD61"/>
  <c i="3" r="K65"/>
  <c r="J65"/>
  <c r="I65"/>
  <c r="K64"/>
  <c r="J64"/>
  <c r="I64"/>
  <c r="J87"/>
  <c r="J86"/>
  <c r="F86"/>
  <c r="F84"/>
  <c r="E82"/>
  <c r="K71"/>
  <c r="K33"/>
  <c r="K32"/>
  <c i="1" r="AT61"/>
  <c i="3" r="K31"/>
  <c i="1" r="AS61"/>
  <c i="3" r="K30"/>
  <c r="K34"/>
  <c i="1" r="AG61"/>
  <c i="3" r="J59"/>
  <c r="J58"/>
  <c r="F58"/>
  <c r="F56"/>
  <c r="E54"/>
  <c r="K43"/>
  <c r="J18"/>
  <c r="E18"/>
  <c r="F87"/>
  <c r="F59"/>
  <c r="J17"/>
  <c r="J12"/>
  <c r="J84"/>
  <c r="J56"/>
  <c r="E7"/>
  <c r="E80"/>
  <c r="E52"/>
  <c i="2" r="K41"/>
  <c r="K40"/>
  <c i="1" r="BA60"/>
  <c i="2" r="K39"/>
  <c i="1" r="AZ60"/>
  <c i="2" r="BI132"/>
  <c r="BH132"/>
  <c r="BF132"/>
  <c r="BE132"/>
  <c r="R132"/>
  <c r="Q132"/>
  <c r="X132"/>
  <c r="V132"/>
  <c r="T132"/>
  <c r="P132"/>
  <c r="BK132"/>
  <c r="K132"/>
  <c r="BG132"/>
  <c r="BI130"/>
  <c r="BH130"/>
  <c r="BF130"/>
  <c r="BE130"/>
  <c r="R130"/>
  <c r="Q130"/>
  <c r="X130"/>
  <c r="V130"/>
  <c r="T130"/>
  <c r="P130"/>
  <c r="BK130"/>
  <c r="K130"/>
  <c r="BG130"/>
  <c r="BI128"/>
  <c r="BH128"/>
  <c r="BF128"/>
  <c r="BE128"/>
  <c r="R128"/>
  <c r="Q128"/>
  <c r="X128"/>
  <c r="V128"/>
  <c r="T128"/>
  <c r="P128"/>
  <c r="BK128"/>
  <c r="K128"/>
  <c r="BG128"/>
  <c r="BI126"/>
  <c r="BH126"/>
  <c r="BF126"/>
  <c r="BE126"/>
  <c r="R126"/>
  <c r="Q126"/>
  <c r="X126"/>
  <c r="V126"/>
  <c r="T126"/>
  <c r="P126"/>
  <c r="BK126"/>
  <c r="K126"/>
  <c r="BG126"/>
  <c r="BI124"/>
  <c r="BH124"/>
  <c r="BF124"/>
  <c r="BE124"/>
  <c r="R124"/>
  <c r="Q124"/>
  <c r="X124"/>
  <c r="V124"/>
  <c r="T124"/>
  <c r="P124"/>
  <c r="BK124"/>
  <c r="K124"/>
  <c r="BG124"/>
  <c r="BI122"/>
  <c r="BH122"/>
  <c r="BF122"/>
  <c r="BE122"/>
  <c r="R122"/>
  <c r="Q122"/>
  <c r="X122"/>
  <c r="V122"/>
  <c r="T122"/>
  <c r="P122"/>
  <c r="BK122"/>
  <c r="K122"/>
  <c r="BG122"/>
  <c r="BI120"/>
  <c r="BH120"/>
  <c r="BF120"/>
  <c r="BE120"/>
  <c r="R120"/>
  <c r="Q120"/>
  <c r="X120"/>
  <c r="V120"/>
  <c r="T120"/>
  <c r="P120"/>
  <c r="BK120"/>
  <c r="K120"/>
  <c r="BG120"/>
  <c r="BI118"/>
  <c r="BH118"/>
  <c r="BF118"/>
  <c r="BE118"/>
  <c r="R118"/>
  <c r="Q118"/>
  <c r="X118"/>
  <c r="V118"/>
  <c r="T118"/>
  <c r="P118"/>
  <c r="BK118"/>
  <c r="K118"/>
  <c r="BG118"/>
  <c r="BI116"/>
  <c r="BH116"/>
  <c r="BF116"/>
  <c r="BE116"/>
  <c r="R116"/>
  <c r="R115"/>
  <c r="Q116"/>
  <c r="Q115"/>
  <c r="X116"/>
  <c r="X115"/>
  <c r="V116"/>
  <c r="V115"/>
  <c r="T116"/>
  <c r="T115"/>
  <c r="P116"/>
  <c r="BK116"/>
  <c r="BK115"/>
  <c r="K115"/>
  <c r="K116"/>
  <c r="BG116"/>
  <c r="K65"/>
  <c r="J65"/>
  <c r="I65"/>
  <c r="BI113"/>
  <c r="BH113"/>
  <c r="BF113"/>
  <c r="BE113"/>
  <c r="R113"/>
  <c r="Q113"/>
  <c r="X113"/>
  <c r="V113"/>
  <c r="T113"/>
  <c r="P113"/>
  <c r="BK113"/>
  <c r="K113"/>
  <c r="BG113"/>
  <c r="BI111"/>
  <c r="BH111"/>
  <c r="BF111"/>
  <c r="BE111"/>
  <c r="R111"/>
  <c r="Q111"/>
  <c r="X111"/>
  <c r="V111"/>
  <c r="T111"/>
  <c r="P111"/>
  <c r="BK111"/>
  <c r="K111"/>
  <c r="BG111"/>
  <c r="BI109"/>
  <c r="BH109"/>
  <c r="BF109"/>
  <c r="BE109"/>
  <c r="R109"/>
  <c r="Q109"/>
  <c r="X109"/>
  <c r="V109"/>
  <c r="T109"/>
  <c r="P109"/>
  <c r="BK109"/>
  <c r="K109"/>
  <c r="BG109"/>
  <c r="BI107"/>
  <c r="BH107"/>
  <c r="BF107"/>
  <c r="BE107"/>
  <c r="R107"/>
  <c r="Q107"/>
  <c r="X107"/>
  <c r="V107"/>
  <c r="T107"/>
  <c r="P107"/>
  <c r="BK107"/>
  <c r="K107"/>
  <c r="BG107"/>
  <c r="BI105"/>
  <c r="BH105"/>
  <c r="BF105"/>
  <c r="BE105"/>
  <c r="R105"/>
  <c r="Q105"/>
  <c r="X105"/>
  <c r="V105"/>
  <c r="T105"/>
  <c r="P105"/>
  <c r="BK105"/>
  <c r="K105"/>
  <c r="BG105"/>
  <c r="BI103"/>
  <c r="BH103"/>
  <c r="BF103"/>
  <c r="BE103"/>
  <c r="R103"/>
  <c r="Q103"/>
  <c r="X103"/>
  <c r="V103"/>
  <c r="T103"/>
  <c r="P103"/>
  <c r="BK103"/>
  <c r="K103"/>
  <c r="BG103"/>
  <c r="BI101"/>
  <c r="BH101"/>
  <c r="BF101"/>
  <c r="BE101"/>
  <c r="R101"/>
  <c r="Q101"/>
  <c r="X101"/>
  <c r="V101"/>
  <c r="T101"/>
  <c r="P101"/>
  <c r="BK101"/>
  <c r="K101"/>
  <c r="BG101"/>
  <c r="BI99"/>
  <c r="BH99"/>
  <c r="BF99"/>
  <c r="BE99"/>
  <c r="R99"/>
  <c r="Q99"/>
  <c r="X99"/>
  <c r="V99"/>
  <c r="T99"/>
  <c r="P99"/>
  <c r="BK99"/>
  <c r="K99"/>
  <c r="BG99"/>
  <c r="BI97"/>
  <c r="BH97"/>
  <c r="BF97"/>
  <c r="BE97"/>
  <c r="R97"/>
  <c r="Q97"/>
  <c r="X97"/>
  <c r="V97"/>
  <c r="T97"/>
  <c r="P97"/>
  <c r="BK97"/>
  <c r="K97"/>
  <c r="BG97"/>
  <c r="BI95"/>
  <c r="BH95"/>
  <c r="BF95"/>
  <c r="BE95"/>
  <c r="R95"/>
  <c r="Q95"/>
  <c r="X95"/>
  <c r="V95"/>
  <c r="T95"/>
  <c r="P95"/>
  <c r="BK95"/>
  <c r="K95"/>
  <c r="BG95"/>
  <c r="BI93"/>
  <c r="BH93"/>
  <c r="BF93"/>
  <c r="BE93"/>
  <c r="R93"/>
  <c r="Q93"/>
  <c r="X93"/>
  <c r="V93"/>
  <c r="T93"/>
  <c r="P93"/>
  <c r="BK93"/>
  <c r="K93"/>
  <c r="BG93"/>
  <c r="BI91"/>
  <c r="F41"/>
  <c i="1" r="BF60"/>
  <c i="2" r="BH91"/>
  <c r="F40"/>
  <c i="1" r="BE60"/>
  <c i="2" r="BF91"/>
  <c r="K38"/>
  <c i="1" r="AY60"/>
  <c i="2" r="F38"/>
  <c i="1" r="BC60"/>
  <c i="2" r="BE91"/>
  <c r="K37"/>
  <c i="1" r="AX60"/>
  <c i="2" r="F37"/>
  <c i="1" r="BB60"/>
  <c i="2" r="R91"/>
  <c r="R90"/>
  <c r="R89"/>
  <c r="J63"/>
  <c r="Q91"/>
  <c r="Q90"/>
  <c r="Q89"/>
  <c r="I63"/>
  <c r="X91"/>
  <c r="X90"/>
  <c r="X89"/>
  <c r="V91"/>
  <c r="V90"/>
  <c r="V89"/>
  <c r="T91"/>
  <c r="T90"/>
  <c r="T89"/>
  <c i="1" r="AW60"/>
  <c i="2" r="P91"/>
  <c r="BK91"/>
  <c r="BK90"/>
  <c r="K90"/>
  <c r="BK89"/>
  <c r="K89"/>
  <c r="K63"/>
  <c r="K91"/>
  <c r="BG91"/>
  <c r="F39"/>
  <c i="1" r="BD60"/>
  <c i="2" r="K64"/>
  <c r="J64"/>
  <c r="I64"/>
  <c r="J86"/>
  <c r="J85"/>
  <c r="F85"/>
  <c r="F83"/>
  <c r="E81"/>
  <c r="K70"/>
  <c r="K33"/>
  <c r="K32"/>
  <c i="1" r="AT60"/>
  <c i="2" r="K31"/>
  <c i="1" r="AS60"/>
  <c i="2" r="K30"/>
  <c r="K34"/>
  <c i="1" r="AG60"/>
  <c i="2" r="J59"/>
  <c r="J58"/>
  <c r="F58"/>
  <c r="F56"/>
  <c r="E54"/>
  <c r="K43"/>
  <c r="J18"/>
  <c r="E18"/>
  <c r="F86"/>
  <c r="F59"/>
  <c r="J17"/>
  <c r="J12"/>
  <c r="J83"/>
  <c r="J56"/>
  <c r="E7"/>
  <c r="E79"/>
  <c r="E52"/>
  <c i="1" r="AK29"/>
  <c r="BF59"/>
  <c r="W38"/>
  <c r="BE59"/>
  <c r="W37"/>
  <c r="BD59"/>
  <c r="W36"/>
  <c r="BC59"/>
  <c r="W35"/>
  <c r="BB59"/>
  <c r="W34"/>
  <c r="BA59"/>
  <c r="AZ59"/>
  <c r="AY59"/>
  <c r="AK35"/>
  <c r="AX59"/>
  <c r="AK34"/>
  <c r="AW59"/>
  <c r="AV59"/>
  <c r="AU59"/>
  <c r="AT59"/>
  <c r="AK28"/>
  <c r="AS59"/>
  <c r="AK27"/>
  <c r="AG59"/>
  <c r="AK26"/>
  <c r="AK31"/>
  <c r="AG66"/>
  <c r="AV62"/>
  <c r="AN62"/>
  <c r="AV61"/>
  <c r="AN61"/>
  <c r="AV60"/>
  <c r="AN60"/>
  <c r="AN59"/>
  <c r="AN66"/>
  <c r="L55"/>
  <c r="AM55"/>
  <c r="AM54"/>
  <c r="L54"/>
  <c r="AM52"/>
  <c r="L52"/>
  <c r="L50"/>
  <c r="L49"/>
  <c r="AK40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<sst xmlns="http://schemas.openxmlformats.org/spreadsheetml/2006/main">
  <si>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</si>
  <si>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</si>
  <si>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</si>
  <si>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</si>
  <si>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</si>
  <si>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</si>
  <si>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{97625b33-a9f1-45e2-a777-92e607a34f8c}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</si>
  <si>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</si>
  <si>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</si>
  <si>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</si>
  <si>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</si>
  <si>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</si>
  <si>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</si>
  <si>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</si>
  <si>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2019/14</t>
  </si>
  <si>
    <t>Stavba:</t>
  </si>
  <si>
    <t>Oprava kabelizace v traťovém úseku Kojetice - Jaroměřice nad Rokytnou - etapa I</t>
  </si>
  <si>
    <t>KSO:</t>
  </si>
  <si>
    <t>CC-CZ:</t>
  </si>
  <si>
    <t>Místo:</t>
  </si>
  <si>
    <t xml:space="preserve"> </t>
  </si>
  <si>
    <t>Datum:</t>
  </si>
  <si>
    <t>16. 7. 2019</t>
  </si>
  <si>
    <t>Zadavatel:</t>
  </si>
  <si>
    <t>IČ:</t>
  </si>
  <si>
    <t>70994234</t>
  </si>
  <si>
    <t>Správa železniční dopravní cesty,státní organizace</t>
  </si>
  <si>
    <t>DIČ:</t>
  </si>
  <si>
    <t>CZ70994234</t>
  </si>
  <si>
    <t>Uchazeč:</t>
  </si>
  <si>
    <t>Projektant: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</si>
  <si>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</si>
  <si>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</si>
  <si>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</si>
  <si>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</si>
  <si>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</si>
  <si>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</si>
  <si>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</si>
  <si>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</si>
  <si>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</si>
  <si>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</si>
  <si>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</si>
  <si>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</si>
  <si>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</si>
  <si>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</si>
  <si>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</si>
  <si>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</si>
  <si>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</si>
  <si>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</si>
  <si>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</si>
  <si>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</si>
  <si>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</si>
  <si>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</si>
  <si>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</si>
  <si>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</si>
  <si>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</si>
  <si>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</si>
  <si>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</si>
  <si>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</si>
  <si>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</si>
  <si>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</si>
  <si>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</si>
  <si>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</si>
  <si>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</si>
  <si>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</si>
  <si>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</si>
  <si>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</si>
  <si>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</si>
  <si>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</si>
  <si>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</si>
  <si>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</si>
  <si>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</si>
  <si>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</si>
  <si>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</si>
  <si>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</si>
  <si>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</si>
  <si>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</si>
  <si>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</si>
  <si>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</si>
  <si>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dle Sborníku</t>
  </si>
  <si>
    <t>STA</t>
  </si>
  <si>
    <t>1</t>
  </si>
  <si>
    <t>{f406e202-5694-4917-8c8f-8d837349504c}</t>
  </si>
  <si>
    <t>2</t>
  </si>
  <si>
    <t>02</t>
  </si>
  <si>
    <t>dle ÚRS</t>
  </si>
  <si>
    <t>{45798fc2-268b-4d79-ac22-3a725f3cdcee}</t>
  </si>
  <si>
    <t>03</t>
  </si>
  <si>
    <t>VRN</t>
  </si>
  <si>
    <t>{d4b9cf70-a88d-4e69-bcba-65056ee6a302}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</si>
  <si>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</si>
  <si>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</si>
  <si>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</si>
  <si>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</si>
  <si>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</si>
  <si>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</si>
  <si>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01 - dle Sborníku</t>
  </si>
  <si>
    <t>Náklady z rozpočtu</t>
  </si>
  <si>
    <t>Ostatní náklady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</si>
  <si>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</si>
  <si>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</si>
  <si>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</si>
  <si>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</si>
  <si>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</si>
  <si>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</si>
  <si>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</si>
  <si>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M - Práce a dodávky M</t>
  </si>
  <si>
    <t xml:space="preserve">    HSV - Práce a dodávky HSV</t>
  </si>
  <si>
    <t>2)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</si>
  <si>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</si>
  <si>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</si>
  <si>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</si>
  <si>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</si>
  <si>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</si>
  <si>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</si>
  <si>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</si>
  <si>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</si>
  <si>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</si>
  <si>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</si>
  <si>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</si>
  <si>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</si>
  <si>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</si>
  <si>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</si>
  <si>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</si>
  <si>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</si>
  <si>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</si>
  <si>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</si>
  <si>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M</t>
  </si>
  <si>
    <t>Práce a dodávky M</t>
  </si>
  <si>
    <t>3</t>
  </si>
  <si>
    <t>ROZPOCET</t>
  </si>
  <si>
    <t>K</t>
  </si>
  <si>
    <t>7491652010</t>
  </si>
  <si>
    <t>Montáž vnějšího uzemnění uzemňovacích vodičů v zemi z pozinkované oceli (FeZn) do 120 mm2</t>
  </si>
  <si>
    <t>m</t>
  </si>
  <si>
    <t>64</t>
  </si>
  <si>
    <t>4</t>
  </si>
  <si>
    <t>-1684986762</t>
  </si>
  <si>
    <t>PP</t>
  </si>
  <si>
    <t>7590145044</t>
  </si>
  <si>
    <t>Montáž závěru kabelového zabezpečovacího na zemní podpěru UKMP</t>
  </si>
  <si>
    <t>kus</t>
  </si>
  <si>
    <t>-267266430</t>
  </si>
  <si>
    <t>7590525178</t>
  </si>
  <si>
    <t>Montáž kabelu úložného volně uloženého s jádrem 0,8 mm TCEKE do 50 XN</t>
  </si>
  <si>
    <t>1621526836</t>
  </si>
  <si>
    <t>8</t>
  </si>
  <si>
    <t>7590525230</t>
  </si>
  <si>
    <t>Montáž kabelu návěstního volně uloženého s jádrem 1 mm Cu TCEKEZE, TCEKFE, TCEKPFLEY, TCEKPFLEZE do 7 P</t>
  </si>
  <si>
    <t>-2094022805</t>
  </si>
  <si>
    <t>5</t>
  </si>
  <si>
    <t>7590525231</t>
  </si>
  <si>
    <t>Montáž kabelu návěstního volně uloženého s jádrem 1 mm Cu TCEKEZE, TCEKFE, TCEKPFLEY, TCEKPFLEZE do 16 P</t>
  </si>
  <si>
    <t>-915571421</t>
  </si>
  <si>
    <t>7</t>
  </si>
  <si>
    <t>7590525414</t>
  </si>
  <si>
    <t>Montáž spojky rovné pro plastové kabely párové rovné o průměru 1,0 mm PE plášť bez pancíře S 1 do 32 žil</t>
  </si>
  <si>
    <t>-2115112954</t>
  </si>
  <si>
    <t>10</t>
  </si>
  <si>
    <t>7593505200</t>
  </si>
  <si>
    <t>Uložení HDPE trubky pro optický kabel do kabelového žlabu</t>
  </si>
  <si>
    <t>-909502817</t>
  </si>
  <si>
    <t>11</t>
  </si>
  <si>
    <t>7593505220</t>
  </si>
  <si>
    <t>Montáž spojky Plasson na HDPE trubce rovné nebo redukční</t>
  </si>
  <si>
    <t>-697621526</t>
  </si>
  <si>
    <t>12</t>
  </si>
  <si>
    <t>7593505240</t>
  </si>
  <si>
    <t>Montáž koncovky nebo záslepky Plasson na HDPE trubku</t>
  </si>
  <si>
    <t>-1628389342</t>
  </si>
  <si>
    <t>7593505270</t>
  </si>
  <si>
    <t>Montáž kabelového označníku Ball Marker</t>
  </si>
  <si>
    <t>-240889469</t>
  </si>
  <si>
    <t>13</t>
  </si>
  <si>
    <t>7598035170</t>
  </si>
  <si>
    <t>Kontrola tlakutěsnosti HDPE trubky v úseku do 2 000 m</t>
  </si>
  <si>
    <t>-1696108403</t>
  </si>
  <si>
    <t>14</t>
  </si>
  <si>
    <t>7598035175</t>
  </si>
  <si>
    <t>Kontrola tlakutěsnosti HDPE trubky za každý metr přes 2 000 m</t>
  </si>
  <si>
    <t>1609605840</t>
  </si>
  <si>
    <t>HSV</t>
  </si>
  <si>
    <t>Práce a dodávky HSV</t>
  </si>
  <si>
    <t>16</t>
  </si>
  <si>
    <t>7491600180</t>
  </si>
  <si>
    <t>Uzemnění Vnější Uzemňovací vedení v zemi, páskem FeZn do 120 mm2</t>
  </si>
  <si>
    <t>128</t>
  </si>
  <si>
    <t>2094932352</t>
  </si>
  <si>
    <t>17</t>
  </si>
  <si>
    <t>7590140190</t>
  </si>
  <si>
    <t>Závěry Závěr kabelový UKMP-WM norma 73671A (CV736719001)</t>
  </si>
  <si>
    <t>-475716316</t>
  </si>
  <si>
    <t>18</t>
  </si>
  <si>
    <t>7590520995</t>
  </si>
  <si>
    <t>Venkovní vedení kabelová - metalické sítě Plněné, párované s ochr. Vodičem TCEKPFLEY 3 P 1,0 D</t>
  </si>
  <si>
    <t>1272061109</t>
  </si>
  <si>
    <t>19</t>
  </si>
  <si>
    <t>7590521020</t>
  </si>
  <si>
    <t>Venkovní vedení kabelová - metalické sítě Plněné, párované s ochr. Vodičem TCEKPFLEY 16 P 1,0 D</t>
  </si>
  <si>
    <t>1831917594</t>
  </si>
  <si>
    <t>20</t>
  </si>
  <si>
    <t>7590520407</t>
  </si>
  <si>
    <t>Venkovní vedení kabelová - metalické sítě Plněné 4x0,8 TCEPKPFLEY 10 x 4 x 0,8</t>
  </si>
  <si>
    <t>1688864417</t>
  </si>
  <si>
    <t>7492103690</t>
  </si>
  <si>
    <t>Spojovací vedení, podpěrné izolátory Spojky, ukončení pasu, ostatní Spojka XAGA 500 43/8-150</t>
  </si>
  <si>
    <t>-1906587146</t>
  </si>
  <si>
    <t>23</t>
  </si>
  <si>
    <t>7593501125</t>
  </si>
  <si>
    <t>Trasy kabelového vedení Chráničky optického kabelu HDPE 6040 průměr 40/33 mm</t>
  </si>
  <si>
    <t>-1572119596</t>
  </si>
  <si>
    <t>24</t>
  </si>
  <si>
    <t>7593501195</t>
  </si>
  <si>
    <t>Trasy kabelového vedení Spojky šroubovací pro chráničky optického kabelu HDPE 5050 průměr 40 mm</t>
  </si>
  <si>
    <t>1983160201</t>
  </si>
  <si>
    <t>26</t>
  </si>
  <si>
    <t>7593500600</t>
  </si>
  <si>
    <t>Trasy kabelového vedení Kabelové krycí desky a pásy Fólie výstražná modrá š. 34 cm</t>
  </si>
  <si>
    <t>1838033867</t>
  </si>
  <si>
    <t>02 - dle ÚRS</t>
  </si>
  <si>
    <t xml:space="preserve">HSV -  Práce a dodávky HSV</t>
  </si>
  <si>
    <t xml:space="preserve">    1 -  Zemní práce</t>
  </si>
  <si>
    <t xml:space="preserve">OST -  Ostatní</t>
  </si>
  <si>
    <t xml:space="preserve"> Práce a dodávky HSV</t>
  </si>
  <si>
    <t xml:space="preserve"> Zemní práce</t>
  </si>
  <si>
    <t>181102302</t>
  </si>
  <si>
    <t>Úprava pláně v zářezech se zhutněním</t>
  </si>
  <si>
    <t>m2</t>
  </si>
  <si>
    <t>1803578339</t>
  </si>
  <si>
    <t>9</t>
  </si>
  <si>
    <t>226423100R</t>
  </si>
  <si>
    <t>Položení jedné ochranné trubky 125 mm do kabelového lože</t>
  </si>
  <si>
    <t>-2099955376</t>
  </si>
  <si>
    <t>460010023</t>
  </si>
  <si>
    <t>Vytyčení trasy vedení kabelového podzemního v terénu volném</t>
  </si>
  <si>
    <t>km</t>
  </si>
  <si>
    <t>154843505</t>
  </si>
  <si>
    <t>460030011</t>
  </si>
  <si>
    <t>Sejmutí drnu jakékoliv tloušťky</t>
  </si>
  <si>
    <t>1736936041</t>
  </si>
  <si>
    <t>460030021</t>
  </si>
  <si>
    <t>Odstranění dřevitého porostu z křovin a stromů měkkého středně hustého</t>
  </si>
  <si>
    <t>-1952851541</t>
  </si>
  <si>
    <t>460150164</t>
  </si>
  <si>
    <t>Hloubení kabelových zapažených i nezapažených rýh ručně š 35 cm, hl 80 cm, v hornině tř 4</t>
  </si>
  <si>
    <t>-986066763</t>
  </si>
  <si>
    <t>6</t>
  </si>
  <si>
    <t>460150304</t>
  </si>
  <si>
    <t>Hloubení kabelových zapažených i nezapažených rýh ručně š 50 cm, hl 120 cm, v hornině tř 4</t>
  </si>
  <si>
    <t>979327201</t>
  </si>
  <si>
    <t>460560164</t>
  </si>
  <si>
    <t>Zásyp rýh ručně šířky 35 cm, hloubky 80 cm, z horniny třídy 4</t>
  </si>
  <si>
    <t>-1044978496</t>
  </si>
  <si>
    <t>460560304</t>
  </si>
  <si>
    <t>Zásyp rýh ručně šířky 50 cm, hloubky 120 cm, z horniny třídy 4</t>
  </si>
  <si>
    <t>1467133960</t>
  </si>
  <si>
    <t>460620014</t>
  </si>
  <si>
    <t>Provizorní úprava terénu se zhutněním, v hornině tř 4</t>
  </si>
  <si>
    <t>947363233</t>
  </si>
  <si>
    <t>899722113</t>
  </si>
  <si>
    <t>Krytí potrubí z plastů výstražnou fólií z PVC 34cm</t>
  </si>
  <si>
    <t>-1461760348</t>
  </si>
  <si>
    <t>OST</t>
  </si>
  <si>
    <t xml:space="preserve"> Ostatní</t>
  </si>
  <si>
    <t>34575138</t>
  </si>
  <si>
    <t>žlab kabelový s víkem PVC (120x100)</t>
  </si>
  <si>
    <t>-877364958</t>
  </si>
  <si>
    <t>34575139</t>
  </si>
  <si>
    <t>spojka kabelového žlabu PVC (120x100)</t>
  </si>
  <si>
    <t>794477127</t>
  </si>
  <si>
    <t>59212715R</t>
  </si>
  <si>
    <t>označník kabelový Ball Marker</t>
  </si>
  <si>
    <t>-33424660</t>
  </si>
  <si>
    <t>03 -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</si>
  <si>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</si>
  <si>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</si>
  <si>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</si>
  <si>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</si>
  <si>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VRN8 - Přesun stavebních kapacit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</si>
  <si>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</si>
  <si>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</si>
  <si>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</si>
  <si>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</si>
  <si>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</si>
  <si>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případ</t>
  </si>
  <si>
    <t>1024</t>
  </si>
  <si>
    <t>-1025093328</t>
  </si>
  <si>
    <t>012303000</t>
  </si>
  <si>
    <t>Geodetické práce po výstavbě</t>
  </si>
  <si>
    <t>540715849</t>
  </si>
  <si>
    <t>013244000</t>
  </si>
  <si>
    <t>Dokumentace pro provádění stavby</t>
  </si>
  <si>
    <t>soubor</t>
  </si>
  <si>
    <t>419412058</t>
  </si>
  <si>
    <t>013254000</t>
  </si>
  <si>
    <t>Dokumentace skutečného provedení stavby</t>
  </si>
  <si>
    <t>344682110</t>
  </si>
  <si>
    <t>VRN3</t>
  </si>
  <si>
    <t>Zařízení staveniště</t>
  </si>
  <si>
    <t>031002000</t>
  </si>
  <si>
    <t>Související práce pro zařízení staveniště</t>
  </si>
  <si>
    <t>500225178</t>
  </si>
  <si>
    <t>VRN7</t>
  </si>
  <si>
    <t>Provozní vlivy</t>
  </si>
  <si>
    <t>074002000</t>
  </si>
  <si>
    <t>Železniční a městský kolejový provoz</t>
  </si>
  <si>
    <t>úsek</t>
  </si>
  <si>
    <t>24402157</t>
  </si>
  <si>
    <t>VRN8</t>
  </si>
  <si>
    <t>Přesun stavebních kapacit</t>
  </si>
  <si>
    <t>065002000</t>
  </si>
  <si>
    <t>Mimostaveništní doprava materiálů</t>
  </si>
  <si>
    <t>-1651969195</t>
  </si>
  <si>
    <t>081103000</t>
  </si>
  <si>
    <t>Denní doprava pracovníků na pracoviště</t>
  </si>
  <si>
    <t>-1726262085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</si>
</sst>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sz val="10"/>
      <name val="Arial CE"/>
    </font>
    <font>
      <sz val="9"/>
      <color rgb="FF969696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1" fillId="0" borderId="0" xfId="0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3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left" vertical="center"/>
    </xf>
    <xf numFmtId="4" fontId="3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3" borderId="6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8" fillId="3" borderId="7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right" vertical="center"/>
    </xf>
    <xf numFmtId="0" fontId="18" fillId="3" borderId="8" xfId="0" applyFont="1" applyFill="1" applyBorder="1" applyAlignment="1" applyProtection="1">
      <alignment horizontal="left" vertical="center"/>
    </xf>
    <xf numFmtId="0" fontId="18" fillId="3" borderId="0" xfId="0" applyFont="1" applyFill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19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4" fontId="1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3" borderId="0" xfId="0" applyFont="1" applyFill="1" applyAlignment="1" applyProtection="1">
      <alignment horizontal="left" vertical="center"/>
    </xf>
    <xf numFmtId="0" fontId="18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4" fontId="26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3" borderId="16" xfId="0" applyFont="1" applyFill="1" applyBorder="1" applyAlignment="1" applyProtection="1">
      <alignment horizontal="center" vertical="center" wrapText="1"/>
    </xf>
    <xf numFmtId="0" fontId="18" fillId="3" borderId="17" xfId="0" applyFont="1" applyFill="1" applyBorder="1" applyAlignment="1" applyProtection="1">
      <alignment horizontal="center" vertical="center" wrapText="1"/>
    </xf>
    <xf numFmtId="0" fontId="18" fillId="3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4" fontId="27" fillId="0" borderId="12" xfId="0" applyNumberFormat="1" applyFont="1" applyBorder="1" applyAlignment="1" applyProtection="1"/>
    <xf numFmtId="166" fontId="27" fillId="0" borderId="12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0" borderId="23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0" fontId="1" fillId="0" borderId="15" xfId="0" applyFont="1" applyBorder="1" applyAlignment="1" applyProtection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0" borderId="23" xfId="0" applyNumberFormat="1" applyFont="1" applyBorder="1" applyAlignment="1" applyProtection="1">
      <alignment vertical="center"/>
    </xf>
    <xf numFmtId="0" fontId="30" fillId="0" borderId="23" xfId="0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0" borderId="14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.83" hidden="1" customWidth="1"/>
    <col min="50" max="50" width="21.67" hidden="1" customWidth="1"/>
    <col min="51" max="51" width="21.67" hidden="1" customWidth="1"/>
    <col min="52" max="52" width="25" hidden="1" customWidth="1"/>
    <col min="53" max="53" width="25" hidden="1" customWidth="1"/>
    <col min="54" max="54" width="21.67" hidden="1" customWidth="1"/>
    <col min="55" max="55" width="19.17" hidden="1" customWidth="1"/>
    <col min="56" max="56" width="25" hidden="1" customWidth="1"/>
    <col min="57" max="57" width="21.6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5</v>
      </c>
      <c r="BV1" s="11" t="s">
        <v>6</v>
      </c>
    </row>
    <row r="2" ht="36.96" customHeight="1">
      <c r="AR2"/>
      <c r="BS2" s="12" t="s">
        <v>7</v>
      </c>
      <c r="BT2" s="12" t="s">
        <v>8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7</v>
      </c>
      <c r="BT3" s="12" t="s">
        <v>9</v>
      </c>
    </row>
    <row r="4" ht="24.96" customHeight="1">
      <c r="B4" s="16"/>
      <c r="C4" s="17"/>
      <c r="D4" s="18" t="s">
        <v>10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11</v>
      </c>
      <c r="BS4" s="12" t="s">
        <v>12</v>
      </c>
    </row>
    <row r="5" ht="12" customHeight="1">
      <c r="B5" s="16"/>
      <c r="C5" s="17"/>
      <c r="D5" s="20" t="s">
        <v>13</v>
      </c>
      <c r="E5" s="17"/>
      <c r="F5" s="17"/>
      <c r="G5" s="17"/>
      <c r="H5" s="17"/>
      <c r="I5" s="17"/>
      <c r="J5" s="17"/>
      <c r="K5" s="21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S5" s="12" t="s">
        <v>7</v>
      </c>
    </row>
    <row r="6" ht="36.96" customHeight="1">
      <c r="B6" s="16"/>
      <c r="C6" s="17"/>
      <c r="D6" s="22" t="s">
        <v>15</v>
      </c>
      <c r="E6" s="17"/>
      <c r="F6" s="17"/>
      <c r="G6" s="17"/>
      <c r="H6" s="17"/>
      <c r="I6" s="17"/>
      <c r="J6" s="17"/>
      <c r="K6" s="23" t="s">
        <v>16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S6" s="12" t="s">
        <v>7</v>
      </c>
    </row>
    <row r="7" ht="12" customHeight="1">
      <c r="B7" s="16"/>
      <c r="C7" s="17"/>
      <c r="D7" s="24" t="s">
        <v>17</v>
      </c>
      <c r="E7" s="17"/>
      <c r="F7" s="17"/>
      <c r="G7" s="17"/>
      <c r="H7" s="17"/>
      <c r="I7" s="17"/>
      <c r="J7" s="17"/>
      <c r="K7" s="21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18</v>
      </c>
      <c r="AL7" s="17"/>
      <c r="AM7" s="17"/>
      <c r="AN7" s="21" t="s">
        <v>1</v>
      </c>
      <c r="AO7" s="17"/>
      <c r="AP7" s="17"/>
      <c r="AQ7" s="17"/>
      <c r="AR7" s="15"/>
      <c r="BS7" s="12" t="s">
        <v>7</v>
      </c>
    </row>
    <row r="8" ht="12" customHeight="1">
      <c r="B8" s="16"/>
      <c r="C8" s="17"/>
      <c r="D8" s="24" t="s">
        <v>19</v>
      </c>
      <c r="E8" s="17"/>
      <c r="F8" s="17"/>
      <c r="G8" s="17"/>
      <c r="H8" s="17"/>
      <c r="I8" s="17"/>
      <c r="J8" s="17"/>
      <c r="K8" s="21" t="s">
        <v>20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21</v>
      </c>
      <c r="AL8" s="17"/>
      <c r="AM8" s="17"/>
      <c r="AN8" s="21" t="s">
        <v>22</v>
      </c>
      <c r="AO8" s="17"/>
      <c r="AP8" s="17"/>
      <c r="AQ8" s="17"/>
      <c r="AR8" s="15"/>
      <c r="BS8" s="12" t="s">
        <v>7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S9" s="12" t="s">
        <v>7</v>
      </c>
    </row>
    <row r="10" ht="12" customHeight="1">
      <c r="B10" s="16"/>
      <c r="C10" s="17"/>
      <c r="D10" s="24" t="s">
        <v>23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24</v>
      </c>
      <c r="AL10" s="17"/>
      <c r="AM10" s="17"/>
      <c r="AN10" s="21" t="s">
        <v>25</v>
      </c>
      <c r="AO10" s="17"/>
      <c r="AP10" s="17"/>
      <c r="AQ10" s="17"/>
      <c r="AR10" s="15"/>
      <c r="BS10" s="12" t="s">
        <v>7</v>
      </c>
    </row>
    <row r="11" ht="18.48" customHeight="1">
      <c r="B11" s="16"/>
      <c r="C11" s="17"/>
      <c r="D11" s="17"/>
      <c r="E11" s="21" t="s">
        <v>26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27</v>
      </c>
      <c r="AL11" s="17"/>
      <c r="AM11" s="17"/>
      <c r="AN11" s="21" t="s">
        <v>28</v>
      </c>
      <c r="AO11" s="17"/>
      <c r="AP11" s="17"/>
      <c r="AQ11" s="17"/>
      <c r="AR11" s="15"/>
      <c r="BS11" s="12" t="s">
        <v>7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S12" s="12" t="s">
        <v>7</v>
      </c>
    </row>
    <row r="13" ht="12" customHeight="1">
      <c r="B13" s="16"/>
      <c r="C13" s="17"/>
      <c r="D13" s="24" t="s">
        <v>29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24</v>
      </c>
      <c r="AL13" s="17"/>
      <c r="AM13" s="17"/>
      <c r="AN13" s="21" t="s">
        <v>1</v>
      </c>
      <c r="AO13" s="17"/>
      <c r="AP13" s="17"/>
      <c r="AQ13" s="17"/>
      <c r="AR13" s="15"/>
      <c r="BS13" s="12" t="s">
        <v>7</v>
      </c>
    </row>
    <row r="14">
      <c r="B14" s="16"/>
      <c r="C14" s="17"/>
      <c r="D14" s="17"/>
      <c r="E14" s="21" t="s">
        <v>20</v>
      </c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24" t="s">
        <v>27</v>
      </c>
      <c r="AL14" s="17"/>
      <c r="AM14" s="17"/>
      <c r="AN14" s="21" t="s">
        <v>1</v>
      </c>
      <c r="AO14" s="17"/>
      <c r="AP14" s="17"/>
      <c r="AQ14" s="17"/>
      <c r="AR14" s="15"/>
      <c r="BS14" s="12" t="s">
        <v>7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S15" s="12" t="s">
        <v>4</v>
      </c>
    </row>
    <row r="16" ht="12" customHeight="1">
      <c r="B16" s="16"/>
      <c r="C16" s="17"/>
      <c r="D16" s="24" t="s">
        <v>30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24</v>
      </c>
      <c r="AL16" s="17"/>
      <c r="AM16" s="17"/>
      <c r="AN16" s="21" t="s">
        <v>1</v>
      </c>
      <c r="AO16" s="17"/>
      <c r="AP16" s="17"/>
      <c r="AQ16" s="17"/>
      <c r="AR16" s="15"/>
      <c r="BS16" s="12" t="s">
        <v>4</v>
      </c>
    </row>
    <row r="17" ht="18.48" customHeight="1">
      <c r="B17" s="16"/>
      <c r="C17" s="17"/>
      <c r="D17" s="17"/>
      <c r="E17" s="21" t="s">
        <v>20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27</v>
      </c>
      <c r="AL17" s="17"/>
      <c r="AM17" s="17"/>
      <c r="AN17" s="21" t="s">
        <v>1</v>
      </c>
      <c r="AO17" s="17"/>
      <c r="AP17" s="17"/>
      <c r="AQ17" s="17"/>
      <c r="AR17" s="15"/>
      <c r="BS17" s="12" t="s">
        <v>5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S18" s="12" t="s">
        <v>7</v>
      </c>
    </row>
    <row r="19" ht="12" customHeight="1">
      <c r="B19" s="16"/>
      <c r="C19" s="17"/>
      <c r="D19" s="24" t="s">
        <v>31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24</v>
      </c>
      <c r="AL19" s="17"/>
      <c r="AM19" s="17"/>
      <c r="AN19" s="21" t="s">
        <v>1</v>
      </c>
      <c r="AO19" s="17"/>
      <c r="AP19" s="17"/>
      <c r="AQ19" s="17"/>
      <c r="AR19" s="15"/>
      <c r="BS19" s="12" t="s">
        <v>7</v>
      </c>
    </row>
    <row r="20" ht="18.48" customHeight="1">
      <c r="B20" s="16"/>
      <c r="C20" s="17"/>
      <c r="D20" s="17"/>
      <c r="E20" s="21" t="s">
        <v>20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27</v>
      </c>
      <c r="AL20" s="17"/>
      <c r="AM20" s="17"/>
      <c r="AN20" s="21" t="s">
        <v>1</v>
      </c>
      <c r="AO20" s="17"/>
      <c r="AP20" s="17"/>
      <c r="AQ20" s="17"/>
      <c r="AR20" s="15"/>
      <c r="BS20" s="12" t="s">
        <v>5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</row>
    <row r="22" ht="12" customHeight="1">
      <c r="B22" s="16"/>
      <c r="C22" s="17"/>
      <c r="D22" s="24" t="s">
        <v>32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</row>
    <row r="23" ht="16.5" customHeight="1">
      <c r="B23" s="16"/>
      <c r="C23" s="17"/>
      <c r="D23" s="17"/>
      <c r="E23" s="25" t="s">
        <v>1</v>
      </c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17"/>
      <c r="AP23" s="17"/>
      <c r="AQ23" s="17"/>
      <c r="AR23" s="15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</row>
    <row r="25" ht="6.96" customHeight="1">
      <c r="B25" s="16"/>
      <c r="C25" s="17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17"/>
      <c r="AQ25" s="17"/>
      <c r="AR25" s="15"/>
    </row>
    <row r="26" ht="14.4" customHeight="1">
      <c r="B26" s="16"/>
      <c r="C26" s="17"/>
      <c r="D26" s="27" t="s">
        <v>33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28">
        <f>ROUND(AG59,2)</f>
        <v>2695084.1000000001</v>
      </c>
      <c r="AL26" s="17"/>
      <c r="AM26" s="17"/>
      <c r="AN26" s="17"/>
      <c r="AO26" s="17"/>
      <c r="AP26" s="17"/>
      <c r="AQ26" s="17"/>
      <c r="AR26" s="15"/>
    </row>
    <row r="27">
      <c r="B27" s="16"/>
      <c r="C27" s="17"/>
      <c r="D27" s="17"/>
      <c r="E27" s="29" t="s">
        <v>34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30">
        <f>ROUND(AS59,2)</f>
        <v>714611.94999999995</v>
      </c>
      <c r="AL27" s="30"/>
      <c r="AM27" s="30"/>
      <c r="AN27" s="30"/>
      <c r="AO27" s="30"/>
      <c r="AP27" s="17"/>
      <c r="AQ27" s="17"/>
      <c r="AR27" s="15"/>
    </row>
    <row r="28" s="1" customFormat="1">
      <c r="B28" s="31"/>
      <c r="C28" s="32"/>
      <c r="D28" s="32"/>
      <c r="E28" s="29" t="s">
        <v>35</v>
      </c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0">
        <f>ROUND(AT59,2)</f>
        <v>1980472.1499999999</v>
      </c>
      <c r="AL28" s="30"/>
      <c r="AM28" s="30"/>
      <c r="AN28" s="30"/>
      <c r="AO28" s="30"/>
      <c r="AP28" s="32"/>
      <c r="AQ28" s="32"/>
      <c r="AR28" s="33"/>
    </row>
    <row r="29" s="1" customFormat="1" ht="14.4" customHeight="1">
      <c r="B29" s="31"/>
      <c r="C29" s="32"/>
      <c r="D29" s="27" t="s">
        <v>36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28">
        <f>ROUND(AG64, 2)</f>
        <v>0</v>
      </c>
      <c r="AL29" s="28"/>
      <c r="AM29" s="28"/>
      <c r="AN29" s="28"/>
      <c r="AO29" s="28"/>
      <c r="AP29" s="32"/>
      <c r="AQ29" s="32"/>
      <c r="AR29" s="33"/>
    </row>
    <row r="30" s="1" customFormat="1" ht="6.96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3"/>
    </row>
    <row r="31" s="1" customFormat="1" ht="25.92" customHeight="1">
      <c r="B31" s="31"/>
      <c r="C31" s="32"/>
      <c r="D31" s="34" t="s">
        <v>37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6">
        <f>ROUND(AK26 + AK29, 2)</f>
        <v>2695084.1000000001</v>
      </c>
      <c r="AL31" s="35"/>
      <c r="AM31" s="35"/>
      <c r="AN31" s="35"/>
      <c r="AO31" s="35"/>
      <c r="AP31" s="32"/>
      <c r="AQ31" s="32"/>
      <c r="AR31" s="33"/>
    </row>
    <row r="32" s="1" customFormat="1" ht="6.96" customHeight="1">
      <c r="B32" s="31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3"/>
    </row>
    <row r="33" s="1" customFormat="1">
      <c r="B33" s="31"/>
      <c r="C33" s="32"/>
      <c r="D33" s="32"/>
      <c r="E33" s="32"/>
      <c r="F33" s="32"/>
      <c r="G33" s="32"/>
      <c r="H33" s="32"/>
      <c r="I33" s="32"/>
      <c r="J33" s="32"/>
      <c r="K33" s="32"/>
      <c r="L33" s="37" t="s">
        <v>38</v>
      </c>
      <c r="M33" s="37"/>
      <c r="N33" s="37"/>
      <c r="O33" s="37"/>
      <c r="P33" s="37"/>
      <c r="Q33" s="32"/>
      <c r="R33" s="32"/>
      <c r="S33" s="32"/>
      <c r="T33" s="32"/>
      <c r="U33" s="32"/>
      <c r="V33" s="32"/>
      <c r="W33" s="37" t="s">
        <v>39</v>
      </c>
      <c r="X33" s="37"/>
      <c r="Y33" s="37"/>
      <c r="Z33" s="37"/>
      <c r="AA33" s="37"/>
      <c r="AB33" s="37"/>
      <c r="AC33" s="37"/>
      <c r="AD33" s="37"/>
      <c r="AE33" s="37"/>
      <c r="AF33" s="32"/>
      <c r="AG33" s="32"/>
      <c r="AH33" s="32"/>
      <c r="AI33" s="32"/>
      <c r="AJ33" s="32"/>
      <c r="AK33" s="37" t="s">
        <v>40</v>
      </c>
      <c r="AL33" s="37"/>
      <c r="AM33" s="37"/>
      <c r="AN33" s="37"/>
      <c r="AO33" s="37"/>
      <c r="AP33" s="32"/>
      <c r="AQ33" s="32"/>
      <c r="AR33" s="33"/>
    </row>
    <row r="34" hidden="1" s="2" customFormat="1" ht="14.4" customHeight="1">
      <c r="B34" s="38"/>
      <c r="C34" s="39"/>
      <c r="D34" s="24" t="s">
        <v>41</v>
      </c>
      <c r="E34" s="39"/>
      <c r="F34" s="24" t="s">
        <v>42</v>
      </c>
      <c r="G34" s="39"/>
      <c r="H34" s="39"/>
      <c r="I34" s="39"/>
      <c r="J34" s="39"/>
      <c r="K34" s="39"/>
      <c r="L34" s="40">
        <v>0.20999999999999999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41">
        <f>ROUND(BB59 + SUM(CD64), 2)</f>
        <v>0</v>
      </c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41">
        <f>ROUND(AX59 + SUM(BY64), 2)</f>
        <v>0</v>
      </c>
      <c r="AL34" s="39"/>
      <c r="AM34" s="39"/>
      <c r="AN34" s="39"/>
      <c r="AO34" s="39"/>
      <c r="AP34" s="39"/>
      <c r="AQ34" s="39"/>
      <c r="AR34" s="42"/>
    </row>
    <row r="35" hidden="1" s="2" customFormat="1" ht="14.4" customHeight="1">
      <c r="B35" s="38"/>
      <c r="C35" s="39"/>
      <c r="D35" s="39"/>
      <c r="E35" s="39"/>
      <c r="F35" s="24" t="s">
        <v>43</v>
      </c>
      <c r="G35" s="39"/>
      <c r="H35" s="39"/>
      <c r="I35" s="39"/>
      <c r="J35" s="39"/>
      <c r="K35" s="39"/>
      <c r="L35" s="40">
        <v>0.14999999999999999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41">
        <f>ROUND(BC59 + SUM(CE64), 2)</f>
        <v>0</v>
      </c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41">
        <f>ROUND(AY59 + SUM(BZ64), 2)</f>
        <v>0</v>
      </c>
      <c r="AL35" s="39"/>
      <c r="AM35" s="39"/>
      <c r="AN35" s="39"/>
      <c r="AO35" s="39"/>
      <c r="AP35" s="39"/>
      <c r="AQ35" s="39"/>
      <c r="AR35" s="42"/>
    </row>
    <row r="36" s="2" customFormat="1" ht="14.4" customHeight="1">
      <c r="B36" s="38"/>
      <c r="C36" s="39"/>
      <c r="D36" s="24" t="s">
        <v>41</v>
      </c>
      <c r="E36" s="39"/>
      <c r="F36" s="24" t="s">
        <v>44</v>
      </c>
      <c r="G36" s="39"/>
      <c r="H36" s="39"/>
      <c r="I36" s="39"/>
      <c r="J36" s="39"/>
      <c r="K36" s="39"/>
      <c r="L36" s="40">
        <v>0.20999999999999999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41">
        <f>ROUND(BD59 + SUM(CF64), 2)</f>
        <v>2695084.1000000001</v>
      </c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41">
        <v>0</v>
      </c>
      <c r="AL36" s="39"/>
      <c r="AM36" s="39"/>
      <c r="AN36" s="39"/>
      <c r="AO36" s="39"/>
      <c r="AP36" s="39"/>
      <c r="AQ36" s="39"/>
      <c r="AR36" s="42"/>
    </row>
    <row r="37" s="2" customFormat="1" ht="14.4" customHeight="1">
      <c r="B37" s="38"/>
      <c r="C37" s="39"/>
      <c r="D37" s="39"/>
      <c r="E37" s="39"/>
      <c r="F37" s="24" t="s">
        <v>45</v>
      </c>
      <c r="G37" s="39"/>
      <c r="H37" s="39"/>
      <c r="I37" s="39"/>
      <c r="J37" s="39"/>
      <c r="K37" s="39"/>
      <c r="L37" s="40">
        <v>0.14999999999999999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41">
        <f>ROUND(BE59 + SUM(CG64), 2)</f>
        <v>0</v>
      </c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41">
        <v>0</v>
      </c>
      <c r="AL37" s="39"/>
      <c r="AM37" s="39"/>
      <c r="AN37" s="39"/>
      <c r="AO37" s="39"/>
      <c r="AP37" s="39"/>
      <c r="AQ37" s="39"/>
      <c r="AR37" s="42"/>
    </row>
    <row r="38" hidden="1" s="2" customFormat="1" ht="14.4" customHeight="1">
      <c r="B38" s="38"/>
      <c r="C38" s="39"/>
      <c r="D38" s="39"/>
      <c r="E38" s="39"/>
      <c r="F38" s="24" t="s">
        <v>46</v>
      </c>
      <c r="G38" s="39"/>
      <c r="H38" s="39"/>
      <c r="I38" s="39"/>
      <c r="J38" s="39"/>
      <c r="K38" s="39"/>
      <c r="L38" s="40">
        <v>0</v>
      </c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41">
        <f>ROUND(BF59 + SUM(CH64), 2)</f>
        <v>0</v>
      </c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41">
        <v>0</v>
      </c>
      <c r="AL38" s="39"/>
      <c r="AM38" s="39"/>
      <c r="AN38" s="39"/>
      <c r="AO38" s="39"/>
      <c r="AP38" s="39"/>
      <c r="AQ38" s="39"/>
      <c r="AR38" s="42"/>
    </row>
    <row r="39" s="1" customFormat="1" ht="6.96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3"/>
    </row>
    <row r="40" s="1" customFormat="1" ht="25.92" customHeight="1">
      <c r="B40" s="31"/>
      <c r="C40" s="43"/>
      <c r="D40" s="44" t="s">
        <v>47</v>
      </c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6" t="s">
        <v>48</v>
      </c>
      <c r="U40" s="45"/>
      <c r="V40" s="45"/>
      <c r="W40" s="45"/>
      <c r="X40" s="47" t="s">
        <v>49</v>
      </c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8">
        <f>SUM(AK31:AK38)</f>
        <v>2695084.1000000001</v>
      </c>
      <c r="AL40" s="45"/>
      <c r="AM40" s="45"/>
      <c r="AN40" s="45"/>
      <c r="AO40" s="49"/>
      <c r="AP40" s="43"/>
      <c r="AQ40" s="43"/>
      <c r="AR40" s="33"/>
    </row>
    <row r="41" s="1" customFormat="1" ht="6.96" customHeight="1"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3"/>
    </row>
    <row r="42" s="1" customFormat="1" ht="6.96" customHeight="1"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33"/>
    </row>
    <row r="46" s="1" customFormat="1" ht="6.96" customHeight="1">
      <c r="B46" s="52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33"/>
    </row>
    <row r="47" s="1" customFormat="1" ht="24.96" customHeight="1">
      <c r="B47" s="31"/>
      <c r="C47" s="18" t="s">
        <v>50</v>
      </c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3"/>
    </row>
    <row r="48" s="1" customFormat="1" ht="6.96" customHeight="1"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3"/>
    </row>
    <row r="49" s="1" customFormat="1" ht="12" customHeight="1">
      <c r="B49" s="31"/>
      <c r="C49" s="24" t="s">
        <v>13</v>
      </c>
      <c r="D49" s="32"/>
      <c r="E49" s="32"/>
      <c r="F49" s="32"/>
      <c r="G49" s="32"/>
      <c r="H49" s="32"/>
      <c r="I49" s="32"/>
      <c r="J49" s="32"/>
      <c r="K49" s="32"/>
      <c r="L49" s="32" t="str">
        <f>K5</f>
        <v>2019/14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3"/>
    </row>
    <row r="50" s="3" customFormat="1" ht="36.96" customHeight="1">
      <c r="B50" s="54"/>
      <c r="C50" s="55" t="s">
        <v>15</v>
      </c>
      <c r="D50" s="56"/>
      <c r="E50" s="56"/>
      <c r="F50" s="56"/>
      <c r="G50" s="56"/>
      <c r="H50" s="56"/>
      <c r="I50" s="56"/>
      <c r="J50" s="56"/>
      <c r="K50" s="56"/>
      <c r="L50" s="57" t="str">
        <f>K6</f>
        <v>Oprava kabelizace v traťovém úseku Kojetice - Jaroměřice nad Rokytnou - etapa I</v>
      </c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8"/>
    </row>
    <row r="51" s="1" customFormat="1" ht="6.96" customHeight="1"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3"/>
    </row>
    <row r="52" s="1" customFormat="1" ht="12" customHeight="1">
      <c r="B52" s="31"/>
      <c r="C52" s="24" t="s">
        <v>19</v>
      </c>
      <c r="D52" s="32"/>
      <c r="E52" s="32"/>
      <c r="F52" s="32"/>
      <c r="G52" s="32"/>
      <c r="H52" s="32"/>
      <c r="I52" s="32"/>
      <c r="J52" s="32"/>
      <c r="K52" s="32"/>
      <c r="L52" s="59" t="str">
        <f>IF(K8="","",K8)</f>
        <v xml:space="preserve"> </v>
      </c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24" t="s">
        <v>21</v>
      </c>
      <c r="AJ52" s="32"/>
      <c r="AK52" s="32"/>
      <c r="AL52" s="32"/>
      <c r="AM52" s="60" t="str">
        <f>IF(AN8= "","",AN8)</f>
        <v>16. 7. 2019</v>
      </c>
      <c r="AN52" s="60"/>
      <c r="AO52" s="32"/>
      <c r="AP52" s="32"/>
      <c r="AQ52" s="32"/>
      <c r="AR52" s="33"/>
    </row>
    <row r="53" s="1" customFormat="1" ht="6.96" customHeight="1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3"/>
    </row>
    <row r="54" s="1" customFormat="1" ht="13.65" customHeight="1">
      <c r="B54" s="31"/>
      <c r="C54" s="24" t="s">
        <v>23</v>
      </c>
      <c r="D54" s="32"/>
      <c r="E54" s="32"/>
      <c r="F54" s="32"/>
      <c r="G54" s="32"/>
      <c r="H54" s="32"/>
      <c r="I54" s="32"/>
      <c r="J54" s="32"/>
      <c r="K54" s="32"/>
      <c r="L54" s="32" t="str">
        <f>IF(E11= "","",E11)</f>
        <v>Správa železniční dopravní cesty,státní organizace</v>
      </c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24" t="s">
        <v>30</v>
      </c>
      <c r="AJ54" s="32"/>
      <c r="AK54" s="32"/>
      <c r="AL54" s="32"/>
      <c r="AM54" s="61" t="str">
        <f>IF(E17="","",E17)</f>
        <v xml:space="preserve"> </v>
      </c>
      <c r="AN54" s="32"/>
      <c r="AO54" s="32"/>
      <c r="AP54" s="32"/>
      <c r="AQ54" s="32"/>
      <c r="AR54" s="33"/>
      <c r="AS54" s="62" t="s">
        <v>51</v>
      </c>
      <c r="AT54" s="63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5"/>
    </row>
    <row r="55" s="1" customFormat="1" ht="13.65" customHeight="1">
      <c r="B55" s="31"/>
      <c r="C55" s="24" t="s">
        <v>29</v>
      </c>
      <c r="D55" s="32"/>
      <c r="E55" s="32"/>
      <c r="F55" s="32"/>
      <c r="G55" s="32"/>
      <c r="H55" s="32"/>
      <c r="I55" s="32"/>
      <c r="J55" s="32"/>
      <c r="K55" s="32"/>
      <c r="L55" s="32" t="str">
        <f>IF(E14="","",E14)</f>
        <v xml:space="preserve"> </v>
      </c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24" t="s">
        <v>31</v>
      </c>
      <c r="AJ55" s="32"/>
      <c r="AK55" s="32"/>
      <c r="AL55" s="32"/>
      <c r="AM55" s="61" t="str">
        <f>IF(E20="","",E20)</f>
        <v xml:space="preserve"> </v>
      </c>
      <c r="AN55" s="32"/>
      <c r="AO55" s="32"/>
      <c r="AP55" s="32"/>
      <c r="AQ55" s="32"/>
      <c r="AR55" s="33"/>
      <c r="AS55" s="66"/>
      <c r="AT55" s="67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9"/>
    </row>
    <row r="56" s="1" customFormat="1" ht="10.8" customHeight="1"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3"/>
      <c r="AS56" s="70"/>
      <c r="AT56" s="71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3"/>
    </row>
    <row r="57" s="1" customFormat="1" ht="29.28" customHeight="1">
      <c r="B57" s="31"/>
      <c r="C57" s="74" t="s">
        <v>52</v>
      </c>
      <c r="D57" s="75"/>
      <c r="E57" s="75"/>
      <c r="F57" s="75"/>
      <c r="G57" s="75"/>
      <c r="H57" s="76"/>
      <c r="I57" s="77" t="s">
        <v>53</v>
      </c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8" t="s">
        <v>54</v>
      </c>
      <c r="AH57" s="75"/>
      <c r="AI57" s="75"/>
      <c r="AJ57" s="75"/>
      <c r="AK57" s="75"/>
      <c r="AL57" s="75"/>
      <c r="AM57" s="75"/>
      <c r="AN57" s="77" t="s">
        <v>55</v>
      </c>
      <c r="AO57" s="75"/>
      <c r="AP57" s="79"/>
      <c r="AQ57" s="80" t="s">
        <v>56</v>
      </c>
      <c r="AR57" s="33"/>
      <c r="AS57" s="81" t="s">
        <v>57</v>
      </c>
      <c r="AT57" s="82" t="s">
        <v>58</v>
      </c>
      <c r="AU57" s="82" t="s">
        <v>59</v>
      </c>
      <c r="AV57" s="82" t="s">
        <v>60</v>
      </c>
      <c r="AW57" s="82" t="s">
        <v>61</v>
      </c>
      <c r="AX57" s="82" t="s">
        <v>62</v>
      </c>
      <c r="AY57" s="82" t="s">
        <v>63</v>
      </c>
      <c r="AZ57" s="82" t="s">
        <v>64</v>
      </c>
      <c r="BA57" s="82" t="s">
        <v>65</v>
      </c>
      <c r="BB57" s="82" t="s">
        <v>66</v>
      </c>
      <c r="BC57" s="82" t="s">
        <v>67</v>
      </c>
      <c r="BD57" s="82" t="s">
        <v>68</v>
      </c>
      <c r="BE57" s="82" t="s">
        <v>69</v>
      </c>
      <c r="BF57" s="83" t="s">
        <v>70</v>
      </c>
    </row>
    <row r="58" s="1" customFormat="1" ht="10.8" customHeight="1">
      <c r="B58" s="31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3"/>
      <c r="AS58" s="84"/>
      <c r="AT58" s="85"/>
      <c r="AU58" s="85"/>
      <c r="AV58" s="85"/>
      <c r="AW58" s="85"/>
      <c r="AX58" s="85"/>
      <c r="AY58" s="85"/>
      <c r="AZ58" s="85"/>
      <c r="BA58" s="85"/>
      <c r="BB58" s="85"/>
      <c r="BC58" s="85"/>
      <c r="BD58" s="85"/>
      <c r="BE58" s="85"/>
      <c r="BF58" s="86"/>
    </row>
    <row r="59" s="4" customFormat="1" ht="32.4" customHeight="1">
      <c r="B59" s="87"/>
      <c r="C59" s="88" t="s">
        <v>71</v>
      </c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90">
        <f>ROUND(SUM(AG60:AG62),2)</f>
        <v>2695084.1000000001</v>
      </c>
      <c r="AH59" s="90"/>
      <c r="AI59" s="90"/>
      <c r="AJ59" s="90"/>
      <c r="AK59" s="90"/>
      <c r="AL59" s="90"/>
      <c r="AM59" s="90"/>
      <c r="AN59" s="91">
        <f>SUM(AG59,AV59)</f>
        <v>2695084.1000000001</v>
      </c>
      <c r="AO59" s="91"/>
      <c r="AP59" s="91"/>
      <c r="AQ59" s="92" t="s">
        <v>1</v>
      </c>
      <c r="AR59" s="93"/>
      <c r="AS59" s="94">
        <f>ROUND(SUM(AS60:AS62),2)</f>
        <v>714611.94999999995</v>
      </c>
      <c r="AT59" s="95">
        <f>ROUND(SUM(AT60:AT62),2)</f>
        <v>1980472.1499999999</v>
      </c>
      <c r="AU59" s="96">
        <f>ROUND(SUM(AU60:AU62),2)</f>
        <v>0</v>
      </c>
      <c r="AV59" s="96">
        <f>ROUND(SUM(AX59:AY59),2)</f>
        <v>0</v>
      </c>
      <c r="AW59" s="97">
        <f>ROUND(SUM(AW60:AW62),5)</f>
        <v>3065.0709999999999</v>
      </c>
      <c r="AX59" s="96">
        <f>ROUND(BB59*L34,2)</f>
        <v>0</v>
      </c>
      <c r="AY59" s="96">
        <f>ROUND(BC59*L35,2)</f>
        <v>0</v>
      </c>
      <c r="AZ59" s="96">
        <f>ROUND(BD59*L34,2)</f>
        <v>565967.66000000003</v>
      </c>
      <c r="BA59" s="96">
        <f>ROUND(BE59*L35,2)</f>
        <v>0</v>
      </c>
      <c r="BB59" s="96">
        <f>ROUND(SUM(BB60:BB62),2)</f>
        <v>0</v>
      </c>
      <c r="BC59" s="96">
        <f>ROUND(SUM(BC60:BC62),2)</f>
        <v>0</v>
      </c>
      <c r="BD59" s="96">
        <f>ROUND(SUM(BD60:BD62),2)</f>
        <v>2695084.1000000001</v>
      </c>
      <c r="BE59" s="96">
        <f>ROUND(SUM(BE60:BE62),2)</f>
        <v>0</v>
      </c>
      <c r="BF59" s="98">
        <f>ROUND(SUM(BF60:BF62),2)</f>
        <v>0</v>
      </c>
      <c r="BS59" s="99" t="s">
        <v>72</v>
      </c>
      <c r="BT59" s="99" t="s">
        <v>73</v>
      </c>
      <c r="BU59" s="100" t="s">
        <v>74</v>
      </c>
      <c r="BV59" s="99" t="s">
        <v>75</v>
      </c>
      <c r="BW59" s="99" t="s">
        <v>6</v>
      </c>
      <c r="BX59" s="99" t="s">
        <v>76</v>
      </c>
      <c r="CL59" s="99" t="s">
        <v>1</v>
      </c>
    </row>
    <row r="60" s="5" customFormat="1" ht="16.5" customHeight="1">
      <c r="A60" s="101" t="s">
        <v>77</v>
      </c>
      <c r="B60" s="102"/>
      <c r="C60" s="103"/>
      <c r="D60" s="104" t="s">
        <v>78</v>
      </c>
      <c r="E60" s="104"/>
      <c r="F60" s="104"/>
      <c r="G60" s="104"/>
      <c r="H60" s="104"/>
      <c r="I60" s="105"/>
      <c r="J60" s="104" t="s">
        <v>79</v>
      </c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6">
        <f>'01 - dle Sborníku'!K34</f>
        <v>578341.75</v>
      </c>
      <c r="AH60" s="105"/>
      <c r="AI60" s="105"/>
      <c r="AJ60" s="105"/>
      <c r="AK60" s="105"/>
      <c r="AL60" s="105"/>
      <c r="AM60" s="105"/>
      <c r="AN60" s="106">
        <f>SUM(AG60,AV60)</f>
        <v>578341.75</v>
      </c>
      <c r="AO60" s="105"/>
      <c r="AP60" s="105"/>
      <c r="AQ60" s="107" t="s">
        <v>80</v>
      </c>
      <c r="AR60" s="108"/>
      <c r="AS60" s="109">
        <f>'01 - dle Sborníku'!K31</f>
        <v>307413.54999999999</v>
      </c>
      <c r="AT60" s="110">
        <f>'01 - dle Sborníku'!K32</f>
        <v>270928.20000000001</v>
      </c>
      <c r="AU60" s="110">
        <v>0</v>
      </c>
      <c r="AV60" s="110">
        <f>ROUND(SUM(AX60:AY60),2)</f>
        <v>0</v>
      </c>
      <c r="AW60" s="111">
        <f>'01 - dle Sborníku'!T89</f>
        <v>0</v>
      </c>
      <c r="AX60" s="110">
        <f>'01 - dle Sborníku'!K37</f>
        <v>0</v>
      </c>
      <c r="AY60" s="110">
        <f>'01 - dle Sborníku'!K38</f>
        <v>0</v>
      </c>
      <c r="AZ60" s="110">
        <f>'01 - dle Sborníku'!K39</f>
        <v>0</v>
      </c>
      <c r="BA60" s="110">
        <f>'01 - dle Sborníku'!K40</f>
        <v>0</v>
      </c>
      <c r="BB60" s="110">
        <f>'01 - dle Sborníku'!F37</f>
        <v>0</v>
      </c>
      <c r="BC60" s="110">
        <f>'01 - dle Sborníku'!F38</f>
        <v>0</v>
      </c>
      <c r="BD60" s="110">
        <f>'01 - dle Sborníku'!F39</f>
        <v>578341.75</v>
      </c>
      <c r="BE60" s="110">
        <f>'01 - dle Sborníku'!F40</f>
        <v>0</v>
      </c>
      <c r="BF60" s="112">
        <f>'01 - dle Sborníku'!F41</f>
        <v>0</v>
      </c>
      <c r="BT60" s="113" t="s">
        <v>81</v>
      </c>
      <c r="BV60" s="113" t="s">
        <v>75</v>
      </c>
      <c r="BW60" s="113" t="s">
        <v>82</v>
      </c>
      <c r="BX60" s="113" t="s">
        <v>6</v>
      </c>
      <c r="CL60" s="113" t="s">
        <v>1</v>
      </c>
      <c r="CM60" s="113" t="s">
        <v>83</v>
      </c>
    </row>
    <row r="61" s="5" customFormat="1" ht="16.5" customHeight="1">
      <c r="A61" s="101" t="s">
        <v>77</v>
      </c>
      <c r="B61" s="102"/>
      <c r="C61" s="103"/>
      <c r="D61" s="104" t="s">
        <v>84</v>
      </c>
      <c r="E61" s="104"/>
      <c r="F61" s="104"/>
      <c r="G61" s="104"/>
      <c r="H61" s="104"/>
      <c r="I61" s="105"/>
      <c r="J61" s="104" t="s">
        <v>85</v>
      </c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104"/>
      <c r="AG61" s="106">
        <f>'02 - dle ÚRS'!K34</f>
        <v>1801157.95</v>
      </c>
      <c r="AH61" s="105"/>
      <c r="AI61" s="105"/>
      <c r="AJ61" s="105"/>
      <c r="AK61" s="105"/>
      <c r="AL61" s="105"/>
      <c r="AM61" s="105"/>
      <c r="AN61" s="106">
        <f>SUM(AG61,AV61)</f>
        <v>1801157.95</v>
      </c>
      <c r="AO61" s="105"/>
      <c r="AP61" s="105"/>
      <c r="AQ61" s="107" t="s">
        <v>80</v>
      </c>
      <c r="AR61" s="108"/>
      <c r="AS61" s="109">
        <f>'02 - dle ÚRS'!K31</f>
        <v>407198.40000000002</v>
      </c>
      <c r="AT61" s="110">
        <f>'02 - dle ÚRS'!K32</f>
        <v>1393959.5499999998</v>
      </c>
      <c r="AU61" s="110">
        <v>0</v>
      </c>
      <c r="AV61" s="110">
        <f>ROUND(SUM(AX61:AY61),2)</f>
        <v>0</v>
      </c>
      <c r="AW61" s="111">
        <f>'02 - dle ÚRS'!T90</f>
        <v>3065.0709999999999</v>
      </c>
      <c r="AX61" s="110">
        <f>'02 - dle ÚRS'!K37</f>
        <v>0</v>
      </c>
      <c r="AY61" s="110">
        <f>'02 - dle ÚRS'!K38</f>
        <v>0</v>
      </c>
      <c r="AZ61" s="110">
        <f>'02 - dle ÚRS'!K39</f>
        <v>0</v>
      </c>
      <c r="BA61" s="110">
        <f>'02 - dle ÚRS'!K40</f>
        <v>0</v>
      </c>
      <c r="BB61" s="110">
        <f>'02 - dle ÚRS'!F37</f>
        <v>0</v>
      </c>
      <c r="BC61" s="110">
        <f>'02 - dle ÚRS'!F38</f>
        <v>0</v>
      </c>
      <c r="BD61" s="110">
        <f>'02 - dle ÚRS'!F39</f>
        <v>1801157.95</v>
      </c>
      <c r="BE61" s="110">
        <f>'02 - dle ÚRS'!F40</f>
        <v>0</v>
      </c>
      <c r="BF61" s="112">
        <f>'02 - dle ÚRS'!F41</f>
        <v>0</v>
      </c>
      <c r="BT61" s="113" t="s">
        <v>81</v>
      </c>
      <c r="BV61" s="113" t="s">
        <v>75</v>
      </c>
      <c r="BW61" s="113" t="s">
        <v>86</v>
      </c>
      <c r="BX61" s="113" t="s">
        <v>6</v>
      </c>
      <c r="CL61" s="113" t="s">
        <v>1</v>
      </c>
      <c r="CM61" s="113" t="s">
        <v>83</v>
      </c>
    </row>
    <row r="62" s="5" customFormat="1" ht="16.5" customHeight="1">
      <c r="A62" s="101" t="s">
        <v>77</v>
      </c>
      <c r="B62" s="102"/>
      <c r="C62" s="103"/>
      <c r="D62" s="104" t="s">
        <v>87</v>
      </c>
      <c r="E62" s="104"/>
      <c r="F62" s="104"/>
      <c r="G62" s="104"/>
      <c r="H62" s="104"/>
      <c r="I62" s="105"/>
      <c r="J62" s="104" t="s">
        <v>88</v>
      </c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4"/>
      <c r="Z62" s="104"/>
      <c r="AA62" s="104"/>
      <c r="AB62" s="104"/>
      <c r="AC62" s="104"/>
      <c r="AD62" s="104"/>
      <c r="AE62" s="104"/>
      <c r="AF62" s="104"/>
      <c r="AG62" s="106">
        <f>'03 - VRN'!K34</f>
        <v>315584.40000000002</v>
      </c>
      <c r="AH62" s="105"/>
      <c r="AI62" s="105"/>
      <c r="AJ62" s="105"/>
      <c r="AK62" s="105"/>
      <c r="AL62" s="105"/>
      <c r="AM62" s="105"/>
      <c r="AN62" s="106">
        <f>SUM(AG62,AV62)</f>
        <v>315584.40000000002</v>
      </c>
      <c r="AO62" s="105"/>
      <c r="AP62" s="105"/>
      <c r="AQ62" s="107" t="s">
        <v>80</v>
      </c>
      <c r="AR62" s="108"/>
      <c r="AS62" s="114">
        <f>'03 - VRN'!K31</f>
        <v>0</v>
      </c>
      <c r="AT62" s="115">
        <f>'03 - VRN'!K32</f>
        <v>315584.40000000002</v>
      </c>
      <c r="AU62" s="115">
        <v>0</v>
      </c>
      <c r="AV62" s="115">
        <f>ROUND(SUM(AX62:AY62),2)</f>
        <v>0</v>
      </c>
      <c r="AW62" s="116">
        <f>'03 - VRN'!T92</f>
        <v>0</v>
      </c>
      <c r="AX62" s="115">
        <f>'03 - VRN'!K37</f>
        <v>0</v>
      </c>
      <c r="AY62" s="115">
        <f>'03 - VRN'!K38</f>
        <v>0</v>
      </c>
      <c r="AZ62" s="115">
        <f>'03 - VRN'!K39</f>
        <v>0</v>
      </c>
      <c r="BA62" s="115">
        <f>'03 - VRN'!K40</f>
        <v>0</v>
      </c>
      <c r="BB62" s="115">
        <f>'03 - VRN'!F37</f>
        <v>0</v>
      </c>
      <c r="BC62" s="115">
        <f>'03 - VRN'!F38</f>
        <v>0</v>
      </c>
      <c r="BD62" s="115">
        <f>'03 - VRN'!F39</f>
        <v>315584.40000000002</v>
      </c>
      <c r="BE62" s="115">
        <f>'03 - VRN'!F40</f>
        <v>0</v>
      </c>
      <c r="BF62" s="117">
        <f>'03 - VRN'!F41</f>
        <v>0</v>
      </c>
      <c r="BT62" s="113" t="s">
        <v>81</v>
      </c>
      <c r="BV62" s="113" t="s">
        <v>75</v>
      </c>
      <c r="BW62" s="113" t="s">
        <v>89</v>
      </c>
      <c r="BX62" s="113" t="s">
        <v>6</v>
      </c>
      <c r="CL62" s="113" t="s">
        <v>1</v>
      </c>
      <c r="CM62" s="113" t="s">
        <v>83</v>
      </c>
    </row>
    <row r="63"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5"/>
    </row>
    <row r="64" s="1" customFormat="1" ht="30" customHeight="1">
      <c r="B64" s="31"/>
      <c r="C64" s="88" t="s">
        <v>90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91">
        <v>0</v>
      </c>
      <c r="AH64" s="91"/>
      <c r="AI64" s="91"/>
      <c r="AJ64" s="91"/>
      <c r="AK64" s="91"/>
      <c r="AL64" s="91"/>
      <c r="AM64" s="91"/>
      <c r="AN64" s="91">
        <v>0</v>
      </c>
      <c r="AO64" s="91"/>
      <c r="AP64" s="91"/>
      <c r="AQ64" s="118"/>
      <c r="AR64" s="33"/>
      <c r="AS64" s="81" t="s">
        <v>91</v>
      </c>
      <c r="AT64" s="82" t="s">
        <v>92</v>
      </c>
      <c r="AU64" s="82" t="s">
        <v>41</v>
      </c>
      <c r="AV64" s="83" t="s">
        <v>60</v>
      </c>
    </row>
    <row r="65" s="1" customFormat="1" ht="10.8" customHeight="1">
      <c r="B65" s="31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3"/>
    </row>
    <row r="66" s="1" customFormat="1" ht="30" customHeight="1">
      <c r="B66" s="31"/>
      <c r="C66" s="119" t="s">
        <v>93</v>
      </c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0"/>
      <c r="Z66" s="120"/>
      <c r="AA66" s="120"/>
      <c r="AB66" s="120"/>
      <c r="AC66" s="120"/>
      <c r="AD66" s="120"/>
      <c r="AE66" s="120"/>
      <c r="AF66" s="120"/>
      <c r="AG66" s="121">
        <f>ROUND(AG59 + AG64, 2)</f>
        <v>2695084.1000000001</v>
      </c>
      <c r="AH66" s="121"/>
      <c r="AI66" s="121"/>
      <c r="AJ66" s="121"/>
      <c r="AK66" s="121"/>
      <c r="AL66" s="121"/>
      <c r="AM66" s="121"/>
      <c r="AN66" s="121">
        <f>ROUND(AN59 + AN64, 2)</f>
        <v>2695084.1000000001</v>
      </c>
      <c r="AO66" s="121"/>
      <c r="AP66" s="121"/>
      <c r="AQ66" s="120"/>
      <c r="AR66" s="33"/>
    </row>
    <row r="67" s="1" customFormat="1" ht="6.96" customHeight="1"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33"/>
    </row>
  </sheetData>
  <sheetProtection sheet="1" formatColumns="0" formatRows="0" objects="1" scenarios="1" spinCount="100000" saltValue="w/Isk8r64BefSDds2tpZC1qrqn3gDzvO3Zsho1r5z3Q3y3tX3ranhAf3lNWK3N9fvhmXj6qXQfgpPDngj3sC/w==" hashValue="+kp/qEeHmFTe6qzzbIgrteSNaqG7bvhQSGPcuIEYt1y3wde930IP9wvDGjO75U2Ez1hsMYgcRX4+xEUDIZUyYA==" algorithmName="SHA-512" password="CC35"/>
  <mergeCells count="56">
    <mergeCell ref="AS54:AT56"/>
    <mergeCell ref="AM54:AP54"/>
    <mergeCell ref="L50:AO50"/>
    <mergeCell ref="AM52:AN52"/>
    <mergeCell ref="AM55:AP55"/>
    <mergeCell ref="K5:AO5"/>
    <mergeCell ref="K6:AO6"/>
    <mergeCell ref="AR2:BG2"/>
    <mergeCell ref="E23:AN23"/>
    <mergeCell ref="AK26:AO26"/>
    <mergeCell ref="AK27:AO27"/>
    <mergeCell ref="AK28:AO28"/>
    <mergeCell ref="AK29:AO29"/>
    <mergeCell ref="AK31:AO31"/>
    <mergeCell ref="L33:P33"/>
    <mergeCell ref="L34:P34"/>
    <mergeCell ref="L35:P35"/>
    <mergeCell ref="L36:P36"/>
    <mergeCell ref="L37:P37"/>
    <mergeCell ref="L38:P38"/>
    <mergeCell ref="AK33:AO33"/>
    <mergeCell ref="W36:AE36"/>
    <mergeCell ref="W35:AE35"/>
    <mergeCell ref="W33:AE33"/>
    <mergeCell ref="W34:AE34"/>
    <mergeCell ref="AK34:AO34"/>
    <mergeCell ref="AK35:AO35"/>
    <mergeCell ref="AK36:AO36"/>
    <mergeCell ref="W37:AE37"/>
    <mergeCell ref="AK37:AO37"/>
    <mergeCell ref="W38:AE38"/>
    <mergeCell ref="AK38:AO38"/>
    <mergeCell ref="X40:AB40"/>
    <mergeCell ref="AK40:AO40"/>
    <mergeCell ref="AN57:AP57"/>
    <mergeCell ref="AG57:AM57"/>
    <mergeCell ref="AN60:AP60"/>
    <mergeCell ref="AG60:AM60"/>
    <mergeCell ref="AN61:AP61"/>
    <mergeCell ref="AG61:AM61"/>
    <mergeCell ref="AN62:AP62"/>
    <mergeCell ref="AG62:AM62"/>
    <mergeCell ref="AG59:AM59"/>
    <mergeCell ref="AN59:AP59"/>
    <mergeCell ref="AG64:AM64"/>
    <mergeCell ref="AN64:AP64"/>
    <mergeCell ref="AG66:AM66"/>
    <mergeCell ref="AN66:AP66"/>
    <mergeCell ref="C57:G57"/>
    <mergeCell ref="I57:AF57"/>
    <mergeCell ref="D60:H60"/>
    <mergeCell ref="J60:AF60"/>
    <mergeCell ref="D61:H61"/>
    <mergeCell ref="J61:AF61"/>
    <mergeCell ref="D62:H62"/>
    <mergeCell ref="J62:AF62"/>
  </mergeCells>
  <hyperlinks>
    <hyperlink ref="A60" location="'01 - dle Sborníku'!C2" display="/"/>
    <hyperlink ref="A61" location="'02 - dle ÚRS'!C2" display="/"/>
    <hyperlink ref="A62" location="'0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7"/>
    </row>
    <row r="2" ht="36.96" customHeight="1">
      <c r="M2"/>
      <c r="AT2" s="12" t="s">
        <v>82</v>
      </c>
    </row>
    <row r="3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5"/>
      <c r="AT3" s="12" t="s">
        <v>83</v>
      </c>
    </row>
    <row r="4" ht="24.96" customHeight="1">
      <c r="B4" s="15"/>
      <c r="D4" s="124" t="s">
        <v>94</v>
      </c>
      <c r="M4" s="15"/>
      <c r="N4" s="19" t="s">
        <v>11</v>
      </c>
      <c r="AT4" s="12" t="s">
        <v>5</v>
      </c>
    </row>
    <row r="5" ht="6.96" customHeight="1">
      <c r="B5" s="15"/>
      <c r="M5" s="15"/>
    </row>
    <row r="6" ht="12" customHeight="1">
      <c r="B6" s="15"/>
      <c r="D6" s="125" t="s">
        <v>15</v>
      </c>
      <c r="M6" s="15"/>
    </row>
    <row r="7" ht="16.5" customHeight="1">
      <c r="B7" s="15"/>
      <c r="E7" s="126" t="str">
        <f>'Rekapitulace stavby'!K6</f>
        <v>Oprava kabelizace v traťovém úseku Kojetice - Jaroměřice nad Rokytnou - etapa I</v>
      </c>
      <c r="F7" s="125"/>
      <c r="G7" s="125"/>
      <c r="H7" s="125"/>
      <c r="M7" s="15"/>
    </row>
    <row r="8" s="1" customFormat="1" ht="12" customHeight="1">
      <c r="B8" s="33"/>
      <c r="D8" s="125" t="s">
        <v>95</v>
      </c>
      <c r="M8" s="33"/>
    </row>
    <row r="9" s="1" customFormat="1" ht="36.96" customHeight="1">
      <c r="B9" s="33"/>
      <c r="E9" s="127" t="s">
        <v>96</v>
      </c>
      <c r="F9" s="1"/>
      <c r="G9" s="1"/>
      <c r="H9" s="1"/>
      <c r="M9" s="33"/>
    </row>
    <row r="10" s="1" customFormat="1">
      <c r="B10" s="33"/>
      <c r="M10" s="33"/>
    </row>
    <row r="11" s="1" customFormat="1" ht="12" customHeight="1">
      <c r="B11" s="33"/>
      <c r="D11" s="125" t="s">
        <v>17</v>
      </c>
      <c r="F11" s="12" t="s">
        <v>1</v>
      </c>
      <c r="I11" s="125" t="s">
        <v>18</v>
      </c>
      <c r="J11" s="12" t="s">
        <v>1</v>
      </c>
      <c r="M11" s="33"/>
    </row>
    <row r="12" s="1" customFormat="1" ht="12" customHeight="1">
      <c r="B12" s="33"/>
      <c r="D12" s="125" t="s">
        <v>19</v>
      </c>
      <c r="F12" s="12" t="s">
        <v>20</v>
      </c>
      <c r="I12" s="125" t="s">
        <v>21</v>
      </c>
      <c r="J12" s="128" t="str">
        <f>'Rekapitulace stavby'!AN8</f>
        <v>16. 7. 2019</v>
      </c>
      <c r="M12" s="33"/>
    </row>
    <row r="13" s="1" customFormat="1" ht="10.8" customHeight="1">
      <c r="B13" s="33"/>
      <c r="M13" s="33"/>
    </row>
    <row r="14" s="1" customFormat="1" ht="12" customHeight="1">
      <c r="B14" s="33"/>
      <c r="D14" s="125" t="s">
        <v>23</v>
      </c>
      <c r="I14" s="125" t="s">
        <v>24</v>
      </c>
      <c r="J14" s="12" t="s">
        <v>25</v>
      </c>
      <c r="M14" s="33"/>
    </row>
    <row r="15" s="1" customFormat="1" ht="18" customHeight="1">
      <c r="B15" s="33"/>
      <c r="E15" s="12" t="s">
        <v>26</v>
      </c>
      <c r="I15" s="125" t="s">
        <v>27</v>
      </c>
      <c r="J15" s="12" t="s">
        <v>28</v>
      </c>
      <c r="M15" s="33"/>
    </row>
    <row r="16" s="1" customFormat="1" ht="6.96" customHeight="1">
      <c r="B16" s="33"/>
      <c r="M16" s="33"/>
    </row>
    <row r="17" s="1" customFormat="1" ht="12" customHeight="1">
      <c r="B17" s="33"/>
      <c r="D17" s="125" t="s">
        <v>29</v>
      </c>
      <c r="I17" s="125" t="s">
        <v>24</v>
      </c>
      <c r="J17" s="12" t="str">
        <f>'Rekapitulace stavby'!AN13</f>
        <v/>
      </c>
      <c r="M17" s="33"/>
    </row>
    <row r="18" s="1" customFormat="1" ht="18" customHeight="1">
      <c r="B18" s="33"/>
      <c r="E18" s="12" t="str">
        <f>'Rekapitulace stavby'!E14</f>
        <v xml:space="preserve"> </v>
      </c>
      <c r="F18" s="12"/>
      <c r="G18" s="12"/>
      <c r="H18" s="12"/>
      <c r="I18" s="125" t="s">
        <v>27</v>
      </c>
      <c r="J18" s="12" t="str">
        <f>'Rekapitulace stavby'!AN14</f>
        <v/>
      </c>
      <c r="M18" s="33"/>
    </row>
    <row r="19" s="1" customFormat="1" ht="6.96" customHeight="1">
      <c r="B19" s="33"/>
      <c r="M19" s="33"/>
    </row>
    <row r="20" s="1" customFormat="1" ht="12" customHeight="1">
      <c r="B20" s="33"/>
      <c r="D20" s="125" t="s">
        <v>30</v>
      </c>
      <c r="I20" s="125" t="s">
        <v>24</v>
      </c>
      <c r="J20" s="12" t="s">
        <v>1</v>
      </c>
      <c r="M20" s="33"/>
    </row>
    <row r="21" s="1" customFormat="1" ht="18" customHeight="1">
      <c r="B21" s="33"/>
      <c r="E21" s="12" t="s">
        <v>20</v>
      </c>
      <c r="I21" s="125" t="s">
        <v>27</v>
      </c>
      <c r="J21" s="12" t="s">
        <v>1</v>
      </c>
      <c r="M21" s="33"/>
    </row>
    <row r="22" s="1" customFormat="1" ht="6.96" customHeight="1">
      <c r="B22" s="33"/>
      <c r="M22" s="33"/>
    </row>
    <row r="23" s="1" customFormat="1" ht="12" customHeight="1">
      <c r="B23" s="33"/>
      <c r="D23" s="125" t="s">
        <v>31</v>
      </c>
      <c r="I23" s="125" t="s">
        <v>24</v>
      </c>
      <c r="J23" s="12" t="s">
        <v>1</v>
      </c>
      <c r="M23" s="33"/>
    </row>
    <row r="24" s="1" customFormat="1" ht="18" customHeight="1">
      <c r="B24" s="33"/>
      <c r="E24" s="12" t="s">
        <v>20</v>
      </c>
      <c r="I24" s="125" t="s">
        <v>27</v>
      </c>
      <c r="J24" s="12" t="s">
        <v>1</v>
      </c>
      <c r="M24" s="33"/>
    </row>
    <row r="25" s="1" customFormat="1" ht="6.96" customHeight="1">
      <c r="B25" s="33"/>
      <c r="M25" s="33"/>
    </row>
    <row r="26" s="1" customFormat="1" ht="12" customHeight="1">
      <c r="B26" s="33"/>
      <c r="D26" s="125" t="s">
        <v>32</v>
      </c>
      <c r="M26" s="33"/>
    </row>
    <row r="27" s="6" customFormat="1" ht="16.5" customHeight="1">
      <c r="B27" s="129"/>
      <c r="E27" s="130" t="s">
        <v>1</v>
      </c>
      <c r="F27" s="130"/>
      <c r="G27" s="130"/>
      <c r="H27" s="130"/>
      <c r="M27" s="129"/>
    </row>
    <row r="28" s="1" customFormat="1" ht="6.96" customHeight="1">
      <c r="B28" s="33"/>
      <c r="M28" s="33"/>
    </row>
    <row r="29" s="1" customFormat="1" ht="6.96" customHeight="1">
      <c r="B29" s="33"/>
      <c r="D29" s="64"/>
      <c r="E29" s="64"/>
      <c r="F29" s="64"/>
      <c r="G29" s="64"/>
      <c r="H29" s="64"/>
      <c r="I29" s="64"/>
      <c r="J29" s="64"/>
      <c r="K29" s="64"/>
      <c r="L29" s="64"/>
      <c r="M29" s="33"/>
    </row>
    <row r="30" s="1" customFormat="1" ht="14.4" customHeight="1">
      <c r="B30" s="33"/>
      <c r="D30" s="131" t="s">
        <v>97</v>
      </c>
      <c r="K30" s="132">
        <f>K63</f>
        <v>578341.75</v>
      </c>
      <c r="M30" s="33"/>
    </row>
    <row r="31" s="1" customFormat="1">
      <c r="B31" s="33"/>
      <c r="E31" s="125" t="s">
        <v>34</v>
      </c>
      <c r="K31" s="133">
        <f>I63</f>
        <v>307413.54999999999</v>
      </c>
      <c r="M31" s="33"/>
    </row>
    <row r="32" s="1" customFormat="1">
      <c r="B32" s="33"/>
      <c r="E32" s="125" t="s">
        <v>35</v>
      </c>
      <c r="K32" s="133">
        <f>J63</f>
        <v>270928.20000000001</v>
      </c>
      <c r="M32" s="33"/>
    </row>
    <row r="33" s="1" customFormat="1" ht="14.4" customHeight="1">
      <c r="B33" s="33"/>
      <c r="D33" s="134" t="s">
        <v>98</v>
      </c>
      <c r="K33" s="132">
        <f>K68</f>
        <v>0</v>
      </c>
      <c r="M33" s="33"/>
    </row>
    <row r="34" s="1" customFormat="1" ht="25.44" customHeight="1">
      <c r="B34" s="33"/>
      <c r="D34" s="135" t="s">
        <v>37</v>
      </c>
      <c r="K34" s="136">
        <f>ROUND(K30 + K33, 2)</f>
        <v>578341.75</v>
      </c>
      <c r="M34" s="33"/>
    </row>
    <row r="35" s="1" customFormat="1" ht="6.96" customHeight="1">
      <c r="B35" s="33"/>
      <c r="D35" s="64"/>
      <c r="E35" s="64"/>
      <c r="F35" s="64"/>
      <c r="G35" s="64"/>
      <c r="H35" s="64"/>
      <c r="I35" s="64"/>
      <c r="J35" s="64"/>
      <c r="K35" s="64"/>
      <c r="L35" s="64"/>
      <c r="M35" s="33"/>
    </row>
    <row r="36" s="1" customFormat="1" ht="14.4" customHeight="1">
      <c r="B36" s="33"/>
      <c r="F36" s="137" t="s">
        <v>39</v>
      </c>
      <c r="I36" s="137" t="s">
        <v>38</v>
      </c>
      <c r="K36" s="137" t="s">
        <v>40</v>
      </c>
      <c r="M36" s="33"/>
    </row>
    <row r="37" hidden="1" s="1" customFormat="1" ht="14.4" customHeight="1">
      <c r="B37" s="33"/>
      <c r="D37" s="125" t="s">
        <v>41</v>
      </c>
      <c r="E37" s="125" t="s">
        <v>42</v>
      </c>
      <c r="F37" s="133">
        <f>ROUND((SUM(BE68:BE69) + SUM(BE89:BE133)),  2)</f>
        <v>0</v>
      </c>
      <c r="I37" s="138">
        <v>0.20999999999999999</v>
      </c>
      <c r="K37" s="133">
        <f>ROUND(((SUM(BE68:BE69) + SUM(BE89:BE133))*I37),  2)</f>
        <v>0</v>
      </c>
      <c r="M37" s="33"/>
    </row>
    <row r="38" hidden="1" s="1" customFormat="1" ht="14.4" customHeight="1">
      <c r="B38" s="33"/>
      <c r="E38" s="125" t="s">
        <v>43</v>
      </c>
      <c r="F38" s="133">
        <f>ROUND((SUM(BF68:BF69) + SUM(BF89:BF133)),  2)</f>
        <v>0</v>
      </c>
      <c r="I38" s="138">
        <v>0.14999999999999999</v>
      </c>
      <c r="K38" s="133">
        <f>ROUND(((SUM(BF68:BF69) + SUM(BF89:BF133))*I38),  2)</f>
        <v>0</v>
      </c>
      <c r="M38" s="33"/>
    </row>
    <row r="39" s="1" customFormat="1" ht="14.4" customHeight="1">
      <c r="B39" s="33"/>
      <c r="D39" s="125" t="s">
        <v>41</v>
      </c>
      <c r="E39" s="125" t="s">
        <v>44</v>
      </c>
      <c r="F39" s="133">
        <f>ROUND((SUM(BG68:BG69) + SUM(BG89:BG133)),  2)</f>
        <v>578341.75</v>
      </c>
      <c r="I39" s="138">
        <v>0.20999999999999999</v>
      </c>
      <c r="K39" s="133">
        <f>0</f>
        <v>0</v>
      </c>
      <c r="M39" s="33"/>
    </row>
    <row r="40" s="1" customFormat="1" ht="14.4" customHeight="1">
      <c r="B40" s="33"/>
      <c r="E40" s="125" t="s">
        <v>45</v>
      </c>
      <c r="F40" s="133">
        <f>ROUND((SUM(BH68:BH69) + SUM(BH89:BH133)),  2)</f>
        <v>0</v>
      </c>
      <c r="I40" s="138">
        <v>0.14999999999999999</v>
      </c>
      <c r="K40" s="133">
        <f>0</f>
        <v>0</v>
      </c>
      <c r="M40" s="33"/>
    </row>
    <row r="41" hidden="1" s="1" customFormat="1" ht="14.4" customHeight="1">
      <c r="B41" s="33"/>
      <c r="E41" s="125" t="s">
        <v>46</v>
      </c>
      <c r="F41" s="133">
        <f>ROUND((SUM(BI68:BI69) + SUM(BI89:BI133)),  2)</f>
        <v>0</v>
      </c>
      <c r="I41" s="138">
        <v>0</v>
      </c>
      <c r="K41" s="133">
        <f>0</f>
        <v>0</v>
      </c>
      <c r="M41" s="33"/>
    </row>
    <row r="42" s="1" customFormat="1" ht="6.96" customHeight="1">
      <c r="B42" s="33"/>
      <c r="M42" s="33"/>
    </row>
    <row r="43" s="1" customFormat="1" ht="25.44" customHeight="1">
      <c r="B43" s="33"/>
      <c r="C43" s="139"/>
      <c r="D43" s="140" t="s">
        <v>47</v>
      </c>
      <c r="E43" s="141"/>
      <c r="F43" s="141"/>
      <c r="G43" s="142" t="s">
        <v>48</v>
      </c>
      <c r="H43" s="143" t="s">
        <v>49</v>
      </c>
      <c r="I43" s="141"/>
      <c r="J43" s="141"/>
      <c r="K43" s="144">
        <f>SUM(K34:K41)</f>
        <v>578341.75</v>
      </c>
      <c r="L43" s="145"/>
      <c r="M43" s="33"/>
    </row>
    <row r="44" s="1" customFormat="1" ht="14.4" customHeight="1">
      <c r="B44" s="146"/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33"/>
    </row>
    <row r="48" s="1" customFormat="1" ht="6.96" customHeight="1">
      <c r="B48" s="148"/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33"/>
    </row>
    <row r="49" s="1" customFormat="1" ht="24.96" customHeight="1">
      <c r="B49" s="31"/>
      <c r="C49" s="18" t="s">
        <v>99</v>
      </c>
      <c r="D49" s="32"/>
      <c r="E49" s="32"/>
      <c r="F49" s="32"/>
      <c r="G49" s="32"/>
      <c r="H49" s="32"/>
      <c r="I49" s="32"/>
      <c r="J49" s="32"/>
      <c r="K49" s="32"/>
      <c r="L49" s="32"/>
      <c r="M49" s="33"/>
    </row>
    <row r="50" s="1" customFormat="1" ht="6.96" customHeight="1"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3"/>
    </row>
    <row r="51" s="1" customFormat="1" ht="12" customHeight="1">
      <c r="B51" s="31"/>
      <c r="C51" s="24" t="s">
        <v>15</v>
      </c>
      <c r="D51" s="32"/>
      <c r="E51" s="32"/>
      <c r="F51" s="32"/>
      <c r="G51" s="32"/>
      <c r="H51" s="32"/>
      <c r="I51" s="32"/>
      <c r="J51" s="32"/>
      <c r="K51" s="32"/>
      <c r="L51" s="32"/>
      <c r="M51" s="33"/>
    </row>
    <row r="52" s="1" customFormat="1" ht="16.5" customHeight="1">
      <c r="B52" s="31"/>
      <c r="C52" s="32"/>
      <c r="D52" s="32"/>
      <c r="E52" s="150" t="str">
        <f>E7</f>
        <v>Oprava kabelizace v traťovém úseku Kojetice - Jaroměřice nad Rokytnou - etapa I</v>
      </c>
      <c r="F52" s="24"/>
      <c r="G52" s="24"/>
      <c r="H52" s="24"/>
      <c r="I52" s="32"/>
      <c r="J52" s="32"/>
      <c r="K52" s="32"/>
      <c r="L52" s="32"/>
      <c r="M52" s="33"/>
    </row>
    <row r="53" s="1" customFormat="1" ht="12" customHeight="1">
      <c r="B53" s="31"/>
      <c r="C53" s="24" t="s">
        <v>95</v>
      </c>
      <c r="D53" s="32"/>
      <c r="E53" s="32"/>
      <c r="F53" s="32"/>
      <c r="G53" s="32"/>
      <c r="H53" s="32"/>
      <c r="I53" s="32"/>
      <c r="J53" s="32"/>
      <c r="K53" s="32"/>
      <c r="L53" s="32"/>
      <c r="M53" s="33"/>
    </row>
    <row r="54" s="1" customFormat="1" ht="16.5" customHeight="1">
      <c r="B54" s="31"/>
      <c r="C54" s="32"/>
      <c r="D54" s="32"/>
      <c r="E54" s="57" t="str">
        <f>E9</f>
        <v>01 - dle Sborníku</v>
      </c>
      <c r="F54" s="32"/>
      <c r="G54" s="32"/>
      <c r="H54" s="32"/>
      <c r="I54" s="32"/>
      <c r="J54" s="32"/>
      <c r="K54" s="32"/>
      <c r="L54" s="32"/>
      <c r="M54" s="33"/>
    </row>
    <row r="55" s="1" customFormat="1" ht="6.96" customHeight="1"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3"/>
    </row>
    <row r="56" s="1" customFormat="1" ht="12" customHeight="1">
      <c r="B56" s="31"/>
      <c r="C56" s="24" t="s">
        <v>19</v>
      </c>
      <c r="D56" s="32"/>
      <c r="E56" s="32"/>
      <c r="F56" s="21" t="str">
        <f>F12</f>
        <v xml:space="preserve"> </v>
      </c>
      <c r="G56" s="32"/>
      <c r="H56" s="32"/>
      <c r="I56" s="24" t="s">
        <v>21</v>
      </c>
      <c r="J56" s="60" t="str">
        <f>IF(J12="","",J12)</f>
        <v>16. 7. 2019</v>
      </c>
      <c r="K56" s="32"/>
      <c r="L56" s="32"/>
      <c r="M56" s="33"/>
    </row>
    <row r="57" s="1" customFormat="1" ht="6.96" customHeight="1"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3"/>
    </row>
    <row r="58" s="1" customFormat="1" ht="13.65" customHeight="1">
      <c r="B58" s="31"/>
      <c r="C58" s="24" t="s">
        <v>23</v>
      </c>
      <c r="D58" s="32"/>
      <c r="E58" s="32"/>
      <c r="F58" s="21" t="str">
        <f>E15</f>
        <v>Správa železniční dopravní cesty,státní organizace</v>
      </c>
      <c r="G58" s="32"/>
      <c r="H58" s="32"/>
      <c r="I58" s="24" t="s">
        <v>30</v>
      </c>
      <c r="J58" s="25" t="str">
        <f>E21</f>
        <v xml:space="preserve"> </v>
      </c>
      <c r="K58" s="32"/>
      <c r="L58" s="32"/>
      <c r="M58" s="33"/>
    </row>
    <row r="59" s="1" customFormat="1" ht="13.65" customHeight="1">
      <c r="B59" s="31"/>
      <c r="C59" s="24" t="s">
        <v>29</v>
      </c>
      <c r="D59" s="32"/>
      <c r="E59" s="32"/>
      <c r="F59" s="21" t="str">
        <f>IF(E18="","",E18)</f>
        <v xml:space="preserve"> </v>
      </c>
      <c r="G59" s="32"/>
      <c r="H59" s="32"/>
      <c r="I59" s="24" t="s">
        <v>31</v>
      </c>
      <c r="J59" s="25" t="str">
        <f>E24</f>
        <v xml:space="preserve"> </v>
      </c>
      <c r="K59" s="32"/>
      <c r="L59" s="32"/>
      <c r="M59" s="33"/>
    </row>
    <row r="60" s="1" customFormat="1" ht="10.32" customHeight="1"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3"/>
    </row>
    <row r="61" s="1" customFormat="1" ht="29.28" customHeight="1">
      <c r="B61" s="31"/>
      <c r="C61" s="151" t="s">
        <v>100</v>
      </c>
      <c r="D61" s="120"/>
      <c r="E61" s="120"/>
      <c r="F61" s="120"/>
      <c r="G61" s="120"/>
      <c r="H61" s="120"/>
      <c r="I61" s="152" t="s">
        <v>101</v>
      </c>
      <c r="J61" s="152" t="s">
        <v>102</v>
      </c>
      <c r="K61" s="152" t="s">
        <v>103</v>
      </c>
      <c r="L61" s="120"/>
      <c r="M61" s="33"/>
    </row>
    <row r="62" s="1" customFormat="1" ht="10.32" customHeight="1"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3"/>
    </row>
    <row r="63" s="1" customFormat="1" ht="22.8" customHeight="1">
      <c r="B63" s="31"/>
      <c r="C63" s="153" t="s">
        <v>104</v>
      </c>
      <c r="D63" s="32"/>
      <c r="E63" s="32"/>
      <c r="F63" s="32"/>
      <c r="G63" s="32"/>
      <c r="H63" s="32"/>
      <c r="I63" s="91">
        <f>Q89</f>
        <v>307413.54999999999</v>
      </c>
      <c r="J63" s="91">
        <f>R89</f>
        <v>270928.20000000001</v>
      </c>
      <c r="K63" s="91">
        <f>K89</f>
        <v>578341.75</v>
      </c>
      <c r="L63" s="32"/>
      <c r="M63" s="33"/>
      <c r="AU63" s="12" t="s">
        <v>105</v>
      </c>
    </row>
    <row r="64" s="7" customFormat="1" ht="24.96" customHeight="1">
      <c r="B64" s="154"/>
      <c r="C64" s="155"/>
      <c r="D64" s="156" t="s">
        <v>106</v>
      </c>
      <c r="E64" s="157"/>
      <c r="F64" s="157"/>
      <c r="G64" s="157"/>
      <c r="H64" s="157"/>
      <c r="I64" s="158">
        <f>Q90</f>
        <v>307413.54999999999</v>
      </c>
      <c r="J64" s="158">
        <f>R90</f>
        <v>270928.20000000001</v>
      </c>
      <c r="K64" s="158">
        <f>K90</f>
        <v>578341.75</v>
      </c>
      <c r="L64" s="155"/>
      <c r="M64" s="159"/>
    </row>
    <row r="65" s="8" customFormat="1" ht="19.92" customHeight="1">
      <c r="B65" s="160"/>
      <c r="C65" s="161"/>
      <c r="D65" s="162" t="s">
        <v>107</v>
      </c>
      <c r="E65" s="163"/>
      <c r="F65" s="163"/>
      <c r="G65" s="163"/>
      <c r="H65" s="163"/>
      <c r="I65" s="164">
        <f>Q115</f>
        <v>307413.54999999999</v>
      </c>
      <c r="J65" s="164">
        <f>R115</f>
        <v>0</v>
      </c>
      <c r="K65" s="164">
        <f>K115</f>
        <v>307413.54999999999</v>
      </c>
      <c r="L65" s="161"/>
      <c r="M65" s="165"/>
    </row>
    <row r="66" s="1" customFormat="1" ht="21.84" customHeight="1">
      <c r="B66" s="31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3"/>
    </row>
    <row r="67" s="1" customFormat="1" ht="6.96" customHeight="1">
      <c r="B67" s="31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3"/>
    </row>
    <row r="68" s="1" customFormat="1" ht="29.28" customHeight="1">
      <c r="B68" s="31"/>
      <c r="C68" s="153" t="s">
        <v>108</v>
      </c>
      <c r="D68" s="32"/>
      <c r="E68" s="32"/>
      <c r="F68" s="32"/>
      <c r="G68" s="32"/>
      <c r="H68" s="32"/>
      <c r="I68" s="32"/>
      <c r="J68" s="32"/>
      <c r="K68" s="166">
        <v>0</v>
      </c>
      <c r="L68" s="32"/>
      <c r="M68" s="33"/>
      <c r="O68" s="167" t="s">
        <v>41</v>
      </c>
    </row>
    <row r="69" s="1" customFormat="1" ht="18" customHeight="1"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3"/>
    </row>
    <row r="70" s="1" customFormat="1" ht="29.28" customHeight="1">
      <c r="B70" s="31"/>
      <c r="C70" s="119" t="s">
        <v>93</v>
      </c>
      <c r="D70" s="120"/>
      <c r="E70" s="120"/>
      <c r="F70" s="120"/>
      <c r="G70" s="120"/>
      <c r="H70" s="120"/>
      <c r="I70" s="120"/>
      <c r="J70" s="120"/>
      <c r="K70" s="121">
        <f>ROUND(K63+K68,2)</f>
        <v>578341.75</v>
      </c>
      <c r="L70" s="120"/>
      <c r="M70" s="33"/>
    </row>
    <row r="71" s="1" customFormat="1" ht="6.96" customHeight="1"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33"/>
    </row>
    <row r="75" s="1" customFormat="1" ht="6.96" customHeight="1"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33"/>
    </row>
    <row r="76" s="1" customFormat="1" ht="24.96" customHeight="1">
      <c r="B76" s="31"/>
      <c r="C76" s="18" t="s">
        <v>109</v>
      </c>
      <c r="D76" s="32"/>
      <c r="E76" s="32"/>
      <c r="F76" s="32"/>
      <c r="G76" s="32"/>
      <c r="H76" s="32"/>
      <c r="I76" s="32"/>
      <c r="J76" s="32"/>
      <c r="K76" s="32"/>
      <c r="L76" s="32"/>
      <c r="M76" s="33"/>
    </row>
    <row r="77" s="1" customFormat="1" ht="6.96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3"/>
    </row>
    <row r="78" s="1" customFormat="1" ht="12" customHeight="1">
      <c r="B78" s="31"/>
      <c r="C78" s="24" t="s">
        <v>15</v>
      </c>
      <c r="D78" s="32"/>
      <c r="E78" s="32"/>
      <c r="F78" s="32"/>
      <c r="G78" s="32"/>
      <c r="H78" s="32"/>
      <c r="I78" s="32"/>
      <c r="J78" s="32"/>
      <c r="K78" s="32"/>
      <c r="L78" s="32"/>
      <c r="M78" s="33"/>
    </row>
    <row r="79" s="1" customFormat="1" ht="16.5" customHeight="1">
      <c r="B79" s="31"/>
      <c r="C79" s="32"/>
      <c r="D79" s="32"/>
      <c r="E79" s="150" t="str">
        <f>E7</f>
        <v>Oprava kabelizace v traťovém úseku Kojetice - Jaroměřice nad Rokytnou - etapa I</v>
      </c>
      <c r="F79" s="24"/>
      <c r="G79" s="24"/>
      <c r="H79" s="24"/>
      <c r="I79" s="32"/>
      <c r="J79" s="32"/>
      <c r="K79" s="32"/>
      <c r="L79" s="32"/>
      <c r="M79" s="33"/>
    </row>
    <row r="80" s="1" customFormat="1" ht="12" customHeight="1">
      <c r="B80" s="31"/>
      <c r="C80" s="24" t="s">
        <v>95</v>
      </c>
      <c r="D80" s="32"/>
      <c r="E80" s="32"/>
      <c r="F80" s="32"/>
      <c r="G80" s="32"/>
      <c r="H80" s="32"/>
      <c r="I80" s="32"/>
      <c r="J80" s="32"/>
      <c r="K80" s="32"/>
      <c r="L80" s="32"/>
      <c r="M80" s="33"/>
    </row>
    <row r="81" s="1" customFormat="1" ht="16.5" customHeight="1">
      <c r="B81" s="31"/>
      <c r="C81" s="32"/>
      <c r="D81" s="32"/>
      <c r="E81" s="57" t="str">
        <f>E9</f>
        <v>01 - dle Sborníku</v>
      </c>
      <c r="F81" s="32"/>
      <c r="G81" s="32"/>
      <c r="H81" s="32"/>
      <c r="I81" s="32"/>
      <c r="J81" s="32"/>
      <c r="K81" s="32"/>
      <c r="L81" s="32"/>
      <c r="M81" s="33"/>
    </row>
    <row r="82" s="1" customFormat="1" ht="6.96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3"/>
    </row>
    <row r="83" s="1" customFormat="1" ht="12" customHeight="1">
      <c r="B83" s="31"/>
      <c r="C83" s="24" t="s">
        <v>19</v>
      </c>
      <c r="D83" s="32"/>
      <c r="E83" s="32"/>
      <c r="F83" s="21" t="str">
        <f>F12</f>
        <v xml:space="preserve"> </v>
      </c>
      <c r="G83" s="32"/>
      <c r="H83" s="32"/>
      <c r="I83" s="24" t="s">
        <v>21</v>
      </c>
      <c r="J83" s="60" t="str">
        <f>IF(J12="","",J12)</f>
        <v>16. 7. 2019</v>
      </c>
      <c r="K83" s="32"/>
      <c r="L83" s="32"/>
      <c r="M83" s="33"/>
    </row>
    <row r="84" s="1" customFormat="1" ht="6.96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3"/>
    </row>
    <row r="85" s="1" customFormat="1" ht="13.65" customHeight="1">
      <c r="B85" s="31"/>
      <c r="C85" s="24" t="s">
        <v>23</v>
      </c>
      <c r="D85" s="32"/>
      <c r="E85" s="32"/>
      <c r="F85" s="21" t="str">
        <f>E15</f>
        <v>Správa železniční dopravní cesty,státní organizace</v>
      </c>
      <c r="G85" s="32"/>
      <c r="H85" s="32"/>
      <c r="I85" s="24" t="s">
        <v>30</v>
      </c>
      <c r="J85" s="25" t="str">
        <f>E21</f>
        <v xml:space="preserve"> </v>
      </c>
      <c r="K85" s="32"/>
      <c r="L85" s="32"/>
      <c r="M85" s="33"/>
    </row>
    <row r="86" s="1" customFormat="1" ht="13.65" customHeight="1">
      <c r="B86" s="31"/>
      <c r="C86" s="24" t="s">
        <v>29</v>
      </c>
      <c r="D86" s="32"/>
      <c r="E86" s="32"/>
      <c r="F86" s="21" t="str">
        <f>IF(E18="","",E18)</f>
        <v xml:space="preserve"> </v>
      </c>
      <c r="G86" s="32"/>
      <c r="H86" s="32"/>
      <c r="I86" s="24" t="s">
        <v>31</v>
      </c>
      <c r="J86" s="25" t="str">
        <f>E24</f>
        <v xml:space="preserve"> </v>
      </c>
      <c r="K86" s="32"/>
      <c r="L86" s="32"/>
      <c r="M86" s="33"/>
    </row>
    <row r="87" s="1" customFormat="1" ht="10.32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3"/>
    </row>
    <row r="88" s="9" customFormat="1" ht="29.28" customHeight="1">
      <c r="B88" s="168"/>
      <c r="C88" s="169" t="s">
        <v>110</v>
      </c>
      <c r="D88" s="170" t="s">
        <v>56</v>
      </c>
      <c r="E88" s="170" t="s">
        <v>52</v>
      </c>
      <c r="F88" s="170" t="s">
        <v>53</v>
      </c>
      <c r="G88" s="170" t="s">
        <v>111</v>
      </c>
      <c r="H88" s="170" t="s">
        <v>112</v>
      </c>
      <c r="I88" s="170" t="s">
        <v>113</v>
      </c>
      <c r="J88" s="170" t="s">
        <v>114</v>
      </c>
      <c r="K88" s="170" t="s">
        <v>103</v>
      </c>
      <c r="L88" s="171" t="s">
        <v>115</v>
      </c>
      <c r="M88" s="172"/>
      <c r="N88" s="81" t="s">
        <v>1</v>
      </c>
      <c r="O88" s="82" t="s">
        <v>41</v>
      </c>
      <c r="P88" s="82" t="s">
        <v>116</v>
      </c>
      <c r="Q88" s="82" t="s">
        <v>117</v>
      </c>
      <c r="R88" s="82" t="s">
        <v>118</v>
      </c>
      <c r="S88" s="82" t="s">
        <v>119</v>
      </c>
      <c r="T88" s="82" t="s">
        <v>120</v>
      </c>
      <c r="U88" s="82" t="s">
        <v>121</v>
      </c>
      <c r="V88" s="82" t="s">
        <v>122</v>
      </c>
      <c r="W88" s="82" t="s">
        <v>123</v>
      </c>
      <c r="X88" s="82" t="s">
        <v>124</v>
      </c>
      <c r="Y88" s="83" t="s">
        <v>125</v>
      </c>
    </row>
    <row r="89" s="1" customFormat="1" ht="22.8" customHeight="1">
      <c r="B89" s="31"/>
      <c r="C89" s="88" t="s">
        <v>126</v>
      </c>
      <c r="D89" s="32"/>
      <c r="E89" s="32"/>
      <c r="F89" s="32"/>
      <c r="G89" s="32"/>
      <c r="H89" s="32"/>
      <c r="I89" s="32"/>
      <c r="J89" s="32"/>
      <c r="K89" s="173">
        <f>BK89</f>
        <v>578341.75</v>
      </c>
      <c r="L89" s="32"/>
      <c r="M89" s="33"/>
      <c r="N89" s="84"/>
      <c r="O89" s="85"/>
      <c r="P89" s="85"/>
      <c r="Q89" s="174">
        <f>Q90</f>
        <v>307413.54999999999</v>
      </c>
      <c r="R89" s="174">
        <f>R90</f>
        <v>270928.20000000001</v>
      </c>
      <c r="S89" s="85"/>
      <c r="T89" s="175">
        <f>T90</f>
        <v>0</v>
      </c>
      <c r="U89" s="85"/>
      <c r="V89" s="175">
        <f>V90</f>
        <v>0</v>
      </c>
      <c r="W89" s="85"/>
      <c r="X89" s="175">
        <f>X90</f>
        <v>0</v>
      </c>
      <c r="Y89" s="86"/>
      <c r="AT89" s="12" t="s">
        <v>72</v>
      </c>
      <c r="AU89" s="12" t="s">
        <v>105</v>
      </c>
      <c r="BK89" s="176">
        <f>BK90</f>
        <v>578341.75</v>
      </c>
    </row>
    <row r="90" s="10" customFormat="1" ht="25.92" customHeight="1">
      <c r="B90" s="177"/>
      <c r="C90" s="178"/>
      <c r="D90" s="179" t="s">
        <v>72</v>
      </c>
      <c r="E90" s="180" t="s">
        <v>127</v>
      </c>
      <c r="F90" s="180" t="s">
        <v>128</v>
      </c>
      <c r="G90" s="178"/>
      <c r="H90" s="178"/>
      <c r="I90" s="178"/>
      <c r="J90" s="178"/>
      <c r="K90" s="181">
        <f>BK90</f>
        <v>578341.75</v>
      </c>
      <c r="L90" s="178"/>
      <c r="M90" s="182"/>
      <c r="N90" s="183"/>
      <c r="O90" s="184"/>
      <c r="P90" s="184"/>
      <c r="Q90" s="185">
        <f>Q91+SUM(Q92:Q115)</f>
        <v>307413.54999999999</v>
      </c>
      <c r="R90" s="185">
        <f>R91+SUM(R92:R115)</f>
        <v>270928.20000000001</v>
      </c>
      <c r="S90" s="184"/>
      <c r="T90" s="186">
        <f>T91+SUM(T92:T115)</f>
        <v>0</v>
      </c>
      <c r="U90" s="184"/>
      <c r="V90" s="186">
        <f>V91+SUM(V92:V115)</f>
        <v>0</v>
      </c>
      <c r="W90" s="184"/>
      <c r="X90" s="186">
        <f>X91+SUM(X92:X115)</f>
        <v>0</v>
      </c>
      <c r="Y90" s="187"/>
      <c r="AR90" s="188" t="s">
        <v>129</v>
      </c>
      <c r="AT90" s="189" t="s">
        <v>72</v>
      </c>
      <c r="AU90" s="189" t="s">
        <v>73</v>
      </c>
      <c r="AY90" s="188" t="s">
        <v>130</v>
      </c>
      <c r="BK90" s="190">
        <f>BK91+SUM(BK92:BK115)</f>
        <v>578341.75</v>
      </c>
    </row>
    <row r="91" s="1" customFormat="1" ht="16.5" customHeight="1">
      <c r="B91" s="31"/>
      <c r="C91" s="191" t="s">
        <v>81</v>
      </c>
      <c r="D91" s="191" t="s">
        <v>131</v>
      </c>
      <c r="E91" s="192" t="s">
        <v>132</v>
      </c>
      <c r="F91" s="193" t="s">
        <v>133</v>
      </c>
      <c r="G91" s="194" t="s">
        <v>134</v>
      </c>
      <c r="H91" s="195">
        <v>35</v>
      </c>
      <c r="I91" s="196">
        <v>0</v>
      </c>
      <c r="J91" s="196">
        <v>82.579999999999998</v>
      </c>
      <c r="K91" s="196">
        <f>ROUND(P91*H91,2)</f>
        <v>2890.3000000000002</v>
      </c>
      <c r="L91" s="193" t="s">
        <v>1</v>
      </c>
      <c r="M91" s="33"/>
      <c r="N91" s="70" t="s">
        <v>1</v>
      </c>
      <c r="O91" s="197" t="s">
        <v>44</v>
      </c>
      <c r="P91" s="198">
        <f>I91+J91</f>
        <v>82.579999999999998</v>
      </c>
      <c r="Q91" s="198">
        <f>ROUND(I91*H91,2)</f>
        <v>0</v>
      </c>
      <c r="R91" s="198">
        <f>ROUND(J91*H91,2)</f>
        <v>2890.3000000000002</v>
      </c>
      <c r="S91" s="199">
        <v>0</v>
      </c>
      <c r="T91" s="199">
        <f>S91*H91</f>
        <v>0</v>
      </c>
      <c r="U91" s="199">
        <v>0</v>
      </c>
      <c r="V91" s="199">
        <f>U91*H91</f>
        <v>0</v>
      </c>
      <c r="W91" s="199">
        <v>0</v>
      </c>
      <c r="X91" s="199">
        <f>W91*H91</f>
        <v>0</v>
      </c>
      <c r="Y91" s="200" t="s">
        <v>1</v>
      </c>
      <c r="AR91" s="12" t="s">
        <v>135</v>
      </c>
      <c r="AT91" s="12" t="s">
        <v>131</v>
      </c>
      <c r="AU91" s="12" t="s">
        <v>81</v>
      </c>
      <c r="AY91" s="12" t="s">
        <v>130</v>
      </c>
      <c r="BE91" s="201">
        <f>IF(O91="základní",K91,0)</f>
        <v>0</v>
      </c>
      <c r="BF91" s="201">
        <f>IF(O91="snížená",K91,0)</f>
        <v>0</v>
      </c>
      <c r="BG91" s="201">
        <f>IF(O91="zákl. přenesená",K91,0)</f>
        <v>2890.3000000000002</v>
      </c>
      <c r="BH91" s="201">
        <f>IF(O91="sníž. přenesená",K91,0)</f>
        <v>0</v>
      </c>
      <c r="BI91" s="201">
        <f>IF(O91="nulová",K91,0)</f>
        <v>0</v>
      </c>
      <c r="BJ91" s="12" t="s">
        <v>136</v>
      </c>
      <c r="BK91" s="201">
        <f>ROUND(P91*H91,2)</f>
        <v>2890.3000000000002</v>
      </c>
      <c r="BL91" s="12" t="s">
        <v>135</v>
      </c>
      <c r="BM91" s="12" t="s">
        <v>137</v>
      </c>
    </row>
    <row r="92" s="1" customFormat="1">
      <c r="B92" s="31"/>
      <c r="C92" s="32"/>
      <c r="D92" s="202" t="s">
        <v>138</v>
      </c>
      <c r="E92" s="32"/>
      <c r="F92" s="203" t="s">
        <v>133</v>
      </c>
      <c r="G92" s="32"/>
      <c r="H92" s="32"/>
      <c r="I92" s="32"/>
      <c r="J92" s="32"/>
      <c r="K92" s="32"/>
      <c r="L92" s="32"/>
      <c r="M92" s="33"/>
      <c r="N92" s="204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3"/>
      <c r="AT92" s="12" t="s">
        <v>138</v>
      </c>
      <c r="AU92" s="12" t="s">
        <v>81</v>
      </c>
    </row>
    <row r="93" s="1" customFormat="1" ht="16.5" customHeight="1">
      <c r="B93" s="31"/>
      <c r="C93" s="191" t="s">
        <v>83</v>
      </c>
      <c r="D93" s="191" t="s">
        <v>131</v>
      </c>
      <c r="E93" s="192" t="s">
        <v>139</v>
      </c>
      <c r="F93" s="193" t="s">
        <v>140</v>
      </c>
      <c r="G93" s="194" t="s">
        <v>141</v>
      </c>
      <c r="H93" s="195">
        <v>1</v>
      </c>
      <c r="I93" s="196">
        <v>0</v>
      </c>
      <c r="J93" s="196">
        <v>2152.8000000000002</v>
      </c>
      <c r="K93" s="196">
        <f>ROUND(P93*H93,2)</f>
        <v>2152.8000000000002</v>
      </c>
      <c r="L93" s="193" t="s">
        <v>1</v>
      </c>
      <c r="M93" s="33"/>
      <c r="N93" s="70" t="s">
        <v>1</v>
      </c>
      <c r="O93" s="197" t="s">
        <v>44</v>
      </c>
      <c r="P93" s="198">
        <f>I93+J93</f>
        <v>2152.8000000000002</v>
      </c>
      <c r="Q93" s="198">
        <f>ROUND(I93*H93,2)</f>
        <v>0</v>
      </c>
      <c r="R93" s="198">
        <f>ROUND(J93*H93,2)</f>
        <v>2152.8000000000002</v>
      </c>
      <c r="S93" s="199">
        <v>0</v>
      </c>
      <c r="T93" s="199">
        <f>S93*H93</f>
        <v>0</v>
      </c>
      <c r="U93" s="199">
        <v>0</v>
      </c>
      <c r="V93" s="199">
        <f>U93*H93</f>
        <v>0</v>
      </c>
      <c r="W93" s="199">
        <v>0</v>
      </c>
      <c r="X93" s="199">
        <f>W93*H93</f>
        <v>0</v>
      </c>
      <c r="Y93" s="200" t="s">
        <v>1</v>
      </c>
      <c r="AR93" s="12" t="s">
        <v>135</v>
      </c>
      <c r="AT93" s="12" t="s">
        <v>131</v>
      </c>
      <c r="AU93" s="12" t="s">
        <v>81</v>
      </c>
      <c r="AY93" s="12" t="s">
        <v>130</v>
      </c>
      <c r="BE93" s="201">
        <f>IF(O93="základní",K93,0)</f>
        <v>0</v>
      </c>
      <c r="BF93" s="201">
        <f>IF(O93="snížená",K93,0)</f>
        <v>0</v>
      </c>
      <c r="BG93" s="201">
        <f>IF(O93="zákl. přenesená",K93,0)</f>
        <v>2152.8000000000002</v>
      </c>
      <c r="BH93" s="201">
        <f>IF(O93="sníž. přenesená",K93,0)</f>
        <v>0</v>
      </c>
      <c r="BI93" s="201">
        <f>IF(O93="nulová",K93,0)</f>
        <v>0</v>
      </c>
      <c r="BJ93" s="12" t="s">
        <v>136</v>
      </c>
      <c r="BK93" s="201">
        <f>ROUND(P93*H93,2)</f>
        <v>2152.8000000000002</v>
      </c>
      <c r="BL93" s="12" t="s">
        <v>135</v>
      </c>
      <c r="BM93" s="12" t="s">
        <v>142</v>
      </c>
    </row>
    <row r="94" s="1" customFormat="1">
      <c r="B94" s="31"/>
      <c r="C94" s="32"/>
      <c r="D94" s="202" t="s">
        <v>138</v>
      </c>
      <c r="E94" s="32"/>
      <c r="F94" s="203" t="s">
        <v>140</v>
      </c>
      <c r="G94" s="32"/>
      <c r="H94" s="32"/>
      <c r="I94" s="32"/>
      <c r="J94" s="32"/>
      <c r="K94" s="32"/>
      <c r="L94" s="32"/>
      <c r="M94" s="33"/>
      <c r="N94" s="204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3"/>
      <c r="AT94" s="12" t="s">
        <v>138</v>
      </c>
      <c r="AU94" s="12" t="s">
        <v>81</v>
      </c>
    </row>
    <row r="95" s="1" customFormat="1" ht="16.5" customHeight="1">
      <c r="B95" s="31"/>
      <c r="C95" s="191" t="s">
        <v>136</v>
      </c>
      <c r="D95" s="191" t="s">
        <v>131</v>
      </c>
      <c r="E95" s="192" t="s">
        <v>143</v>
      </c>
      <c r="F95" s="193" t="s">
        <v>144</v>
      </c>
      <c r="G95" s="194" t="s">
        <v>134</v>
      </c>
      <c r="H95" s="195">
        <v>1520</v>
      </c>
      <c r="I95" s="196">
        <v>0</v>
      </c>
      <c r="J95" s="196">
        <v>32.140000000000001</v>
      </c>
      <c r="K95" s="196">
        <f>ROUND(P95*H95,2)</f>
        <v>48852.800000000003</v>
      </c>
      <c r="L95" s="193" t="s">
        <v>1</v>
      </c>
      <c r="M95" s="33"/>
      <c r="N95" s="70" t="s">
        <v>1</v>
      </c>
      <c r="O95" s="197" t="s">
        <v>44</v>
      </c>
      <c r="P95" s="198">
        <f>I95+J95</f>
        <v>32.140000000000001</v>
      </c>
      <c r="Q95" s="198">
        <f>ROUND(I95*H95,2)</f>
        <v>0</v>
      </c>
      <c r="R95" s="198">
        <f>ROUND(J95*H95,2)</f>
        <v>48852.800000000003</v>
      </c>
      <c r="S95" s="199">
        <v>0</v>
      </c>
      <c r="T95" s="199">
        <f>S95*H95</f>
        <v>0</v>
      </c>
      <c r="U95" s="199">
        <v>0</v>
      </c>
      <c r="V95" s="199">
        <f>U95*H95</f>
        <v>0</v>
      </c>
      <c r="W95" s="199">
        <v>0</v>
      </c>
      <c r="X95" s="199">
        <f>W95*H95</f>
        <v>0</v>
      </c>
      <c r="Y95" s="200" t="s">
        <v>1</v>
      </c>
      <c r="AR95" s="12" t="s">
        <v>135</v>
      </c>
      <c r="AT95" s="12" t="s">
        <v>131</v>
      </c>
      <c r="AU95" s="12" t="s">
        <v>81</v>
      </c>
      <c r="AY95" s="12" t="s">
        <v>130</v>
      </c>
      <c r="BE95" s="201">
        <f>IF(O95="základní",K95,0)</f>
        <v>0</v>
      </c>
      <c r="BF95" s="201">
        <f>IF(O95="snížená",K95,0)</f>
        <v>0</v>
      </c>
      <c r="BG95" s="201">
        <f>IF(O95="zákl. přenesená",K95,0)</f>
        <v>48852.800000000003</v>
      </c>
      <c r="BH95" s="201">
        <f>IF(O95="sníž. přenesená",K95,0)</f>
        <v>0</v>
      </c>
      <c r="BI95" s="201">
        <f>IF(O95="nulová",K95,0)</f>
        <v>0</v>
      </c>
      <c r="BJ95" s="12" t="s">
        <v>136</v>
      </c>
      <c r="BK95" s="201">
        <f>ROUND(P95*H95,2)</f>
        <v>48852.800000000003</v>
      </c>
      <c r="BL95" s="12" t="s">
        <v>135</v>
      </c>
      <c r="BM95" s="12" t="s">
        <v>145</v>
      </c>
    </row>
    <row r="96" s="1" customFormat="1">
      <c r="B96" s="31"/>
      <c r="C96" s="32"/>
      <c r="D96" s="202" t="s">
        <v>138</v>
      </c>
      <c r="E96" s="32"/>
      <c r="F96" s="203" t="s">
        <v>144</v>
      </c>
      <c r="G96" s="32"/>
      <c r="H96" s="32"/>
      <c r="I96" s="32"/>
      <c r="J96" s="32"/>
      <c r="K96" s="32"/>
      <c r="L96" s="32"/>
      <c r="M96" s="33"/>
      <c r="N96" s="204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3"/>
      <c r="AT96" s="12" t="s">
        <v>138</v>
      </c>
      <c r="AU96" s="12" t="s">
        <v>81</v>
      </c>
    </row>
    <row r="97" s="1" customFormat="1" ht="16.5" customHeight="1">
      <c r="B97" s="31"/>
      <c r="C97" s="191" t="s">
        <v>146</v>
      </c>
      <c r="D97" s="191" t="s">
        <v>131</v>
      </c>
      <c r="E97" s="192" t="s">
        <v>147</v>
      </c>
      <c r="F97" s="193" t="s">
        <v>148</v>
      </c>
      <c r="G97" s="194" t="s">
        <v>134</v>
      </c>
      <c r="H97" s="195">
        <v>1488</v>
      </c>
      <c r="I97" s="196">
        <v>0</v>
      </c>
      <c r="J97" s="196">
        <v>20.899999999999999</v>
      </c>
      <c r="K97" s="196">
        <f>ROUND(P97*H97,2)</f>
        <v>31099.200000000001</v>
      </c>
      <c r="L97" s="193" t="s">
        <v>1</v>
      </c>
      <c r="M97" s="33"/>
      <c r="N97" s="70" t="s">
        <v>1</v>
      </c>
      <c r="O97" s="197" t="s">
        <v>44</v>
      </c>
      <c r="P97" s="198">
        <f>I97+J97</f>
        <v>20.899999999999999</v>
      </c>
      <c r="Q97" s="198">
        <f>ROUND(I97*H97,2)</f>
        <v>0</v>
      </c>
      <c r="R97" s="198">
        <f>ROUND(J97*H97,2)</f>
        <v>31099.200000000001</v>
      </c>
      <c r="S97" s="199">
        <v>0</v>
      </c>
      <c r="T97" s="199">
        <f>S97*H97</f>
        <v>0</v>
      </c>
      <c r="U97" s="199">
        <v>0</v>
      </c>
      <c r="V97" s="199">
        <f>U97*H97</f>
        <v>0</v>
      </c>
      <c r="W97" s="199">
        <v>0</v>
      </c>
      <c r="X97" s="199">
        <f>W97*H97</f>
        <v>0</v>
      </c>
      <c r="Y97" s="200" t="s">
        <v>1</v>
      </c>
      <c r="AR97" s="12" t="s">
        <v>135</v>
      </c>
      <c r="AT97" s="12" t="s">
        <v>131</v>
      </c>
      <c r="AU97" s="12" t="s">
        <v>81</v>
      </c>
      <c r="AY97" s="12" t="s">
        <v>130</v>
      </c>
      <c r="BE97" s="201">
        <f>IF(O97="základní",K97,0)</f>
        <v>0</v>
      </c>
      <c r="BF97" s="201">
        <f>IF(O97="snížená",K97,0)</f>
        <v>0</v>
      </c>
      <c r="BG97" s="201">
        <f>IF(O97="zákl. přenesená",K97,0)</f>
        <v>31099.200000000001</v>
      </c>
      <c r="BH97" s="201">
        <f>IF(O97="sníž. přenesená",K97,0)</f>
        <v>0</v>
      </c>
      <c r="BI97" s="201">
        <f>IF(O97="nulová",K97,0)</f>
        <v>0</v>
      </c>
      <c r="BJ97" s="12" t="s">
        <v>136</v>
      </c>
      <c r="BK97" s="201">
        <f>ROUND(P97*H97,2)</f>
        <v>31099.200000000001</v>
      </c>
      <c r="BL97" s="12" t="s">
        <v>135</v>
      </c>
      <c r="BM97" s="12" t="s">
        <v>149</v>
      </c>
    </row>
    <row r="98" s="1" customFormat="1">
      <c r="B98" s="31"/>
      <c r="C98" s="32"/>
      <c r="D98" s="202" t="s">
        <v>138</v>
      </c>
      <c r="E98" s="32"/>
      <c r="F98" s="203" t="s">
        <v>148</v>
      </c>
      <c r="G98" s="32"/>
      <c r="H98" s="32"/>
      <c r="I98" s="32"/>
      <c r="J98" s="32"/>
      <c r="K98" s="32"/>
      <c r="L98" s="32"/>
      <c r="M98" s="33"/>
      <c r="N98" s="204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3"/>
      <c r="AT98" s="12" t="s">
        <v>138</v>
      </c>
      <c r="AU98" s="12" t="s">
        <v>81</v>
      </c>
    </row>
    <row r="99" s="1" customFormat="1" ht="16.5" customHeight="1">
      <c r="B99" s="31"/>
      <c r="C99" s="191" t="s">
        <v>150</v>
      </c>
      <c r="D99" s="191" t="s">
        <v>131</v>
      </c>
      <c r="E99" s="192" t="s">
        <v>151</v>
      </c>
      <c r="F99" s="193" t="s">
        <v>152</v>
      </c>
      <c r="G99" s="194" t="s">
        <v>134</v>
      </c>
      <c r="H99" s="195">
        <v>174</v>
      </c>
      <c r="I99" s="196">
        <v>0</v>
      </c>
      <c r="J99" s="196">
        <v>24.649999999999999</v>
      </c>
      <c r="K99" s="196">
        <f>ROUND(P99*H99,2)</f>
        <v>4289.1000000000004</v>
      </c>
      <c r="L99" s="193" t="s">
        <v>1</v>
      </c>
      <c r="M99" s="33"/>
      <c r="N99" s="70" t="s">
        <v>1</v>
      </c>
      <c r="O99" s="197" t="s">
        <v>44</v>
      </c>
      <c r="P99" s="198">
        <f>I99+J99</f>
        <v>24.649999999999999</v>
      </c>
      <c r="Q99" s="198">
        <f>ROUND(I99*H99,2)</f>
        <v>0</v>
      </c>
      <c r="R99" s="198">
        <f>ROUND(J99*H99,2)</f>
        <v>4289.1000000000004</v>
      </c>
      <c r="S99" s="199">
        <v>0</v>
      </c>
      <c r="T99" s="199">
        <f>S99*H99</f>
        <v>0</v>
      </c>
      <c r="U99" s="199">
        <v>0</v>
      </c>
      <c r="V99" s="199">
        <f>U99*H99</f>
        <v>0</v>
      </c>
      <c r="W99" s="199">
        <v>0</v>
      </c>
      <c r="X99" s="199">
        <f>W99*H99</f>
        <v>0</v>
      </c>
      <c r="Y99" s="200" t="s">
        <v>1</v>
      </c>
      <c r="AR99" s="12" t="s">
        <v>135</v>
      </c>
      <c r="AT99" s="12" t="s">
        <v>131</v>
      </c>
      <c r="AU99" s="12" t="s">
        <v>81</v>
      </c>
      <c r="AY99" s="12" t="s">
        <v>130</v>
      </c>
      <c r="BE99" s="201">
        <f>IF(O99="základní",K99,0)</f>
        <v>0</v>
      </c>
      <c r="BF99" s="201">
        <f>IF(O99="snížená",K99,0)</f>
        <v>0</v>
      </c>
      <c r="BG99" s="201">
        <f>IF(O99="zákl. přenesená",K99,0)</f>
        <v>4289.1000000000004</v>
      </c>
      <c r="BH99" s="201">
        <f>IF(O99="sníž. přenesená",K99,0)</f>
        <v>0</v>
      </c>
      <c r="BI99" s="201">
        <f>IF(O99="nulová",K99,0)</f>
        <v>0</v>
      </c>
      <c r="BJ99" s="12" t="s">
        <v>136</v>
      </c>
      <c r="BK99" s="201">
        <f>ROUND(P99*H99,2)</f>
        <v>4289.1000000000004</v>
      </c>
      <c r="BL99" s="12" t="s">
        <v>135</v>
      </c>
      <c r="BM99" s="12" t="s">
        <v>153</v>
      </c>
    </row>
    <row r="100" s="1" customFormat="1">
      <c r="B100" s="31"/>
      <c r="C100" s="32"/>
      <c r="D100" s="202" t="s">
        <v>138</v>
      </c>
      <c r="E100" s="32"/>
      <c r="F100" s="203" t="s">
        <v>152</v>
      </c>
      <c r="G100" s="32"/>
      <c r="H100" s="32"/>
      <c r="I100" s="32"/>
      <c r="J100" s="32"/>
      <c r="K100" s="32"/>
      <c r="L100" s="32"/>
      <c r="M100" s="33"/>
      <c r="N100" s="204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3"/>
      <c r="AT100" s="12" t="s">
        <v>138</v>
      </c>
      <c r="AU100" s="12" t="s">
        <v>81</v>
      </c>
    </row>
    <row r="101" s="1" customFormat="1" ht="16.5" customHeight="1">
      <c r="B101" s="31"/>
      <c r="C101" s="191" t="s">
        <v>154</v>
      </c>
      <c r="D101" s="191" t="s">
        <v>131</v>
      </c>
      <c r="E101" s="192" t="s">
        <v>155</v>
      </c>
      <c r="F101" s="193" t="s">
        <v>156</v>
      </c>
      <c r="G101" s="194" t="s">
        <v>141</v>
      </c>
      <c r="H101" s="195">
        <v>2</v>
      </c>
      <c r="I101" s="196">
        <v>0</v>
      </c>
      <c r="J101" s="196">
        <v>5501.6000000000004</v>
      </c>
      <c r="K101" s="196">
        <f>ROUND(P101*H101,2)</f>
        <v>11003.200000000001</v>
      </c>
      <c r="L101" s="193" t="s">
        <v>1</v>
      </c>
      <c r="M101" s="33"/>
      <c r="N101" s="70" t="s">
        <v>1</v>
      </c>
      <c r="O101" s="197" t="s">
        <v>44</v>
      </c>
      <c r="P101" s="198">
        <f>I101+J101</f>
        <v>5501.6000000000004</v>
      </c>
      <c r="Q101" s="198">
        <f>ROUND(I101*H101,2)</f>
        <v>0</v>
      </c>
      <c r="R101" s="198">
        <f>ROUND(J101*H101,2)</f>
        <v>11003.200000000001</v>
      </c>
      <c r="S101" s="199">
        <v>0</v>
      </c>
      <c r="T101" s="199">
        <f>S101*H101</f>
        <v>0</v>
      </c>
      <c r="U101" s="199">
        <v>0</v>
      </c>
      <c r="V101" s="199">
        <f>U101*H101</f>
        <v>0</v>
      </c>
      <c r="W101" s="199">
        <v>0</v>
      </c>
      <c r="X101" s="199">
        <f>W101*H101</f>
        <v>0</v>
      </c>
      <c r="Y101" s="200" t="s">
        <v>1</v>
      </c>
      <c r="AR101" s="12" t="s">
        <v>135</v>
      </c>
      <c r="AT101" s="12" t="s">
        <v>131</v>
      </c>
      <c r="AU101" s="12" t="s">
        <v>81</v>
      </c>
      <c r="AY101" s="12" t="s">
        <v>130</v>
      </c>
      <c r="BE101" s="201">
        <f>IF(O101="základní",K101,0)</f>
        <v>0</v>
      </c>
      <c r="BF101" s="201">
        <f>IF(O101="snížená",K101,0)</f>
        <v>0</v>
      </c>
      <c r="BG101" s="201">
        <f>IF(O101="zákl. přenesená",K101,0)</f>
        <v>11003.200000000001</v>
      </c>
      <c r="BH101" s="201">
        <f>IF(O101="sníž. přenesená",K101,0)</f>
        <v>0</v>
      </c>
      <c r="BI101" s="201">
        <f>IF(O101="nulová",K101,0)</f>
        <v>0</v>
      </c>
      <c r="BJ101" s="12" t="s">
        <v>136</v>
      </c>
      <c r="BK101" s="201">
        <f>ROUND(P101*H101,2)</f>
        <v>11003.200000000001</v>
      </c>
      <c r="BL101" s="12" t="s">
        <v>135</v>
      </c>
      <c r="BM101" s="12" t="s">
        <v>157</v>
      </c>
    </row>
    <row r="102" s="1" customFormat="1">
      <c r="B102" s="31"/>
      <c r="C102" s="32"/>
      <c r="D102" s="202" t="s">
        <v>138</v>
      </c>
      <c r="E102" s="32"/>
      <c r="F102" s="203" t="s">
        <v>156</v>
      </c>
      <c r="G102" s="32"/>
      <c r="H102" s="32"/>
      <c r="I102" s="32"/>
      <c r="J102" s="32"/>
      <c r="K102" s="32"/>
      <c r="L102" s="32"/>
      <c r="M102" s="33"/>
      <c r="N102" s="204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3"/>
      <c r="AT102" s="12" t="s">
        <v>138</v>
      </c>
      <c r="AU102" s="12" t="s">
        <v>81</v>
      </c>
    </row>
    <row r="103" s="1" customFormat="1" ht="16.5" customHeight="1">
      <c r="B103" s="31"/>
      <c r="C103" s="191" t="s">
        <v>158</v>
      </c>
      <c r="D103" s="191" t="s">
        <v>131</v>
      </c>
      <c r="E103" s="192" t="s">
        <v>159</v>
      </c>
      <c r="F103" s="193" t="s">
        <v>160</v>
      </c>
      <c r="G103" s="194" t="s">
        <v>141</v>
      </c>
      <c r="H103" s="195">
        <v>3040</v>
      </c>
      <c r="I103" s="196">
        <v>0</v>
      </c>
      <c r="J103" s="196">
        <v>49.82</v>
      </c>
      <c r="K103" s="196">
        <f>ROUND(P103*H103,2)</f>
        <v>151452.79999999999</v>
      </c>
      <c r="L103" s="193" t="s">
        <v>1</v>
      </c>
      <c r="M103" s="33"/>
      <c r="N103" s="70" t="s">
        <v>1</v>
      </c>
      <c r="O103" s="197" t="s">
        <v>44</v>
      </c>
      <c r="P103" s="198">
        <f>I103+J103</f>
        <v>49.82</v>
      </c>
      <c r="Q103" s="198">
        <f>ROUND(I103*H103,2)</f>
        <v>0</v>
      </c>
      <c r="R103" s="198">
        <f>ROUND(J103*H103,2)</f>
        <v>151452.79999999999</v>
      </c>
      <c r="S103" s="199">
        <v>0</v>
      </c>
      <c r="T103" s="199">
        <f>S103*H103</f>
        <v>0</v>
      </c>
      <c r="U103" s="199">
        <v>0</v>
      </c>
      <c r="V103" s="199">
        <f>U103*H103</f>
        <v>0</v>
      </c>
      <c r="W103" s="199">
        <v>0</v>
      </c>
      <c r="X103" s="199">
        <f>W103*H103</f>
        <v>0</v>
      </c>
      <c r="Y103" s="200" t="s">
        <v>1</v>
      </c>
      <c r="AR103" s="12" t="s">
        <v>135</v>
      </c>
      <c r="AT103" s="12" t="s">
        <v>131</v>
      </c>
      <c r="AU103" s="12" t="s">
        <v>81</v>
      </c>
      <c r="AY103" s="12" t="s">
        <v>130</v>
      </c>
      <c r="BE103" s="201">
        <f>IF(O103="základní",K103,0)</f>
        <v>0</v>
      </c>
      <c r="BF103" s="201">
        <f>IF(O103="snížená",K103,0)</f>
        <v>0</v>
      </c>
      <c r="BG103" s="201">
        <f>IF(O103="zákl. přenesená",K103,0)</f>
        <v>151452.79999999999</v>
      </c>
      <c r="BH103" s="201">
        <f>IF(O103="sníž. přenesená",K103,0)</f>
        <v>0</v>
      </c>
      <c r="BI103" s="201">
        <f>IF(O103="nulová",K103,0)</f>
        <v>0</v>
      </c>
      <c r="BJ103" s="12" t="s">
        <v>136</v>
      </c>
      <c r="BK103" s="201">
        <f>ROUND(P103*H103,2)</f>
        <v>151452.79999999999</v>
      </c>
      <c r="BL103" s="12" t="s">
        <v>135</v>
      </c>
      <c r="BM103" s="12" t="s">
        <v>161</v>
      </c>
    </row>
    <row r="104" s="1" customFormat="1">
      <c r="B104" s="31"/>
      <c r="C104" s="32"/>
      <c r="D104" s="202" t="s">
        <v>138</v>
      </c>
      <c r="E104" s="32"/>
      <c r="F104" s="203" t="s">
        <v>160</v>
      </c>
      <c r="G104" s="32"/>
      <c r="H104" s="32"/>
      <c r="I104" s="32"/>
      <c r="J104" s="32"/>
      <c r="K104" s="32"/>
      <c r="L104" s="32"/>
      <c r="M104" s="33"/>
      <c r="N104" s="204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3"/>
      <c r="AT104" s="12" t="s">
        <v>138</v>
      </c>
      <c r="AU104" s="12" t="s">
        <v>81</v>
      </c>
    </row>
    <row r="105" s="1" customFormat="1" ht="16.5" customHeight="1">
      <c r="B105" s="31"/>
      <c r="C105" s="191" t="s">
        <v>162</v>
      </c>
      <c r="D105" s="191" t="s">
        <v>131</v>
      </c>
      <c r="E105" s="192" t="s">
        <v>163</v>
      </c>
      <c r="F105" s="193" t="s">
        <v>164</v>
      </c>
      <c r="G105" s="194" t="s">
        <v>141</v>
      </c>
      <c r="H105" s="195">
        <v>7</v>
      </c>
      <c r="I105" s="196">
        <v>0</v>
      </c>
      <c r="J105" s="196">
        <v>265.19999999999999</v>
      </c>
      <c r="K105" s="196">
        <f>ROUND(P105*H105,2)</f>
        <v>1856.4000000000001</v>
      </c>
      <c r="L105" s="193" t="s">
        <v>1</v>
      </c>
      <c r="M105" s="33"/>
      <c r="N105" s="70" t="s">
        <v>1</v>
      </c>
      <c r="O105" s="197" t="s">
        <v>44</v>
      </c>
      <c r="P105" s="198">
        <f>I105+J105</f>
        <v>265.19999999999999</v>
      </c>
      <c r="Q105" s="198">
        <f>ROUND(I105*H105,2)</f>
        <v>0</v>
      </c>
      <c r="R105" s="198">
        <f>ROUND(J105*H105,2)</f>
        <v>1856.4000000000001</v>
      </c>
      <c r="S105" s="199">
        <v>0</v>
      </c>
      <c r="T105" s="199">
        <f>S105*H105</f>
        <v>0</v>
      </c>
      <c r="U105" s="199">
        <v>0</v>
      </c>
      <c r="V105" s="199">
        <f>U105*H105</f>
        <v>0</v>
      </c>
      <c r="W105" s="199">
        <v>0</v>
      </c>
      <c r="X105" s="199">
        <f>W105*H105</f>
        <v>0</v>
      </c>
      <c r="Y105" s="200" t="s">
        <v>1</v>
      </c>
      <c r="AR105" s="12" t="s">
        <v>135</v>
      </c>
      <c r="AT105" s="12" t="s">
        <v>131</v>
      </c>
      <c r="AU105" s="12" t="s">
        <v>81</v>
      </c>
      <c r="AY105" s="12" t="s">
        <v>130</v>
      </c>
      <c r="BE105" s="201">
        <f>IF(O105="základní",K105,0)</f>
        <v>0</v>
      </c>
      <c r="BF105" s="201">
        <f>IF(O105="snížená",K105,0)</f>
        <v>0</v>
      </c>
      <c r="BG105" s="201">
        <f>IF(O105="zákl. přenesená",K105,0)</f>
        <v>1856.4000000000001</v>
      </c>
      <c r="BH105" s="201">
        <f>IF(O105="sníž. přenesená",K105,0)</f>
        <v>0</v>
      </c>
      <c r="BI105" s="201">
        <f>IF(O105="nulová",K105,0)</f>
        <v>0</v>
      </c>
      <c r="BJ105" s="12" t="s">
        <v>136</v>
      </c>
      <c r="BK105" s="201">
        <f>ROUND(P105*H105,2)</f>
        <v>1856.4000000000001</v>
      </c>
      <c r="BL105" s="12" t="s">
        <v>135</v>
      </c>
      <c r="BM105" s="12" t="s">
        <v>165</v>
      </c>
    </row>
    <row r="106" s="1" customFormat="1">
      <c r="B106" s="31"/>
      <c r="C106" s="32"/>
      <c r="D106" s="202" t="s">
        <v>138</v>
      </c>
      <c r="E106" s="32"/>
      <c r="F106" s="203" t="s">
        <v>164</v>
      </c>
      <c r="G106" s="32"/>
      <c r="H106" s="32"/>
      <c r="I106" s="32"/>
      <c r="J106" s="32"/>
      <c r="K106" s="32"/>
      <c r="L106" s="32"/>
      <c r="M106" s="33"/>
      <c r="N106" s="204"/>
      <c r="O106" s="72"/>
      <c r="P106" s="72"/>
      <c r="Q106" s="72"/>
      <c r="R106" s="72"/>
      <c r="S106" s="72"/>
      <c r="T106" s="72"/>
      <c r="U106" s="72"/>
      <c r="V106" s="72"/>
      <c r="W106" s="72"/>
      <c r="X106" s="72"/>
      <c r="Y106" s="73"/>
      <c r="AT106" s="12" t="s">
        <v>138</v>
      </c>
      <c r="AU106" s="12" t="s">
        <v>81</v>
      </c>
    </row>
    <row r="107" s="1" customFormat="1" ht="16.5" customHeight="1">
      <c r="B107" s="31"/>
      <c r="C107" s="191" t="s">
        <v>166</v>
      </c>
      <c r="D107" s="191" t="s">
        <v>131</v>
      </c>
      <c r="E107" s="192" t="s">
        <v>167</v>
      </c>
      <c r="F107" s="193" t="s">
        <v>168</v>
      </c>
      <c r="G107" s="194" t="s">
        <v>141</v>
      </c>
      <c r="H107" s="195">
        <v>2</v>
      </c>
      <c r="I107" s="196">
        <v>0</v>
      </c>
      <c r="J107" s="196">
        <v>118.56</v>
      </c>
      <c r="K107" s="196">
        <f>ROUND(P107*H107,2)</f>
        <v>237.12000000000001</v>
      </c>
      <c r="L107" s="193" t="s">
        <v>1</v>
      </c>
      <c r="M107" s="33"/>
      <c r="N107" s="70" t="s">
        <v>1</v>
      </c>
      <c r="O107" s="197" t="s">
        <v>44</v>
      </c>
      <c r="P107" s="198">
        <f>I107+J107</f>
        <v>118.56</v>
      </c>
      <c r="Q107" s="198">
        <f>ROUND(I107*H107,2)</f>
        <v>0</v>
      </c>
      <c r="R107" s="198">
        <f>ROUND(J107*H107,2)</f>
        <v>237.12000000000001</v>
      </c>
      <c r="S107" s="199">
        <v>0</v>
      </c>
      <c r="T107" s="199">
        <f>S107*H107</f>
        <v>0</v>
      </c>
      <c r="U107" s="199">
        <v>0</v>
      </c>
      <c r="V107" s="199">
        <f>U107*H107</f>
        <v>0</v>
      </c>
      <c r="W107" s="199">
        <v>0</v>
      </c>
      <c r="X107" s="199">
        <f>W107*H107</f>
        <v>0</v>
      </c>
      <c r="Y107" s="200" t="s">
        <v>1</v>
      </c>
      <c r="AR107" s="12" t="s">
        <v>135</v>
      </c>
      <c r="AT107" s="12" t="s">
        <v>131</v>
      </c>
      <c r="AU107" s="12" t="s">
        <v>81</v>
      </c>
      <c r="AY107" s="12" t="s">
        <v>130</v>
      </c>
      <c r="BE107" s="201">
        <f>IF(O107="základní",K107,0)</f>
        <v>0</v>
      </c>
      <c r="BF107" s="201">
        <f>IF(O107="snížená",K107,0)</f>
        <v>0</v>
      </c>
      <c r="BG107" s="201">
        <f>IF(O107="zákl. přenesená",K107,0)</f>
        <v>237.12000000000001</v>
      </c>
      <c r="BH107" s="201">
        <f>IF(O107="sníž. přenesená",K107,0)</f>
        <v>0</v>
      </c>
      <c r="BI107" s="201">
        <f>IF(O107="nulová",K107,0)</f>
        <v>0</v>
      </c>
      <c r="BJ107" s="12" t="s">
        <v>136</v>
      </c>
      <c r="BK107" s="201">
        <f>ROUND(P107*H107,2)</f>
        <v>237.12000000000001</v>
      </c>
      <c r="BL107" s="12" t="s">
        <v>135</v>
      </c>
      <c r="BM107" s="12" t="s">
        <v>169</v>
      </c>
    </row>
    <row r="108" s="1" customFormat="1">
      <c r="B108" s="31"/>
      <c r="C108" s="32"/>
      <c r="D108" s="202" t="s">
        <v>138</v>
      </c>
      <c r="E108" s="32"/>
      <c r="F108" s="203" t="s">
        <v>168</v>
      </c>
      <c r="G108" s="32"/>
      <c r="H108" s="32"/>
      <c r="I108" s="32"/>
      <c r="J108" s="32"/>
      <c r="K108" s="32"/>
      <c r="L108" s="32"/>
      <c r="M108" s="33"/>
      <c r="N108" s="204"/>
      <c r="O108" s="72"/>
      <c r="P108" s="72"/>
      <c r="Q108" s="72"/>
      <c r="R108" s="72"/>
      <c r="S108" s="72"/>
      <c r="T108" s="72"/>
      <c r="U108" s="72"/>
      <c r="V108" s="72"/>
      <c r="W108" s="72"/>
      <c r="X108" s="72"/>
      <c r="Y108" s="73"/>
      <c r="AT108" s="12" t="s">
        <v>138</v>
      </c>
      <c r="AU108" s="12" t="s">
        <v>81</v>
      </c>
    </row>
    <row r="109" s="1" customFormat="1" ht="16.5" customHeight="1">
      <c r="B109" s="31"/>
      <c r="C109" s="191" t="s">
        <v>9</v>
      </c>
      <c r="D109" s="191" t="s">
        <v>131</v>
      </c>
      <c r="E109" s="192" t="s">
        <v>170</v>
      </c>
      <c r="F109" s="193" t="s">
        <v>171</v>
      </c>
      <c r="G109" s="194" t="s">
        <v>141</v>
      </c>
      <c r="H109" s="195">
        <v>7</v>
      </c>
      <c r="I109" s="196">
        <v>0</v>
      </c>
      <c r="J109" s="196">
        <v>354.63999999999999</v>
      </c>
      <c r="K109" s="196">
        <f>ROUND(P109*H109,2)</f>
        <v>2482.48</v>
      </c>
      <c r="L109" s="193" t="s">
        <v>1</v>
      </c>
      <c r="M109" s="33"/>
      <c r="N109" s="70" t="s">
        <v>1</v>
      </c>
      <c r="O109" s="197" t="s">
        <v>44</v>
      </c>
      <c r="P109" s="198">
        <f>I109+J109</f>
        <v>354.63999999999999</v>
      </c>
      <c r="Q109" s="198">
        <f>ROUND(I109*H109,2)</f>
        <v>0</v>
      </c>
      <c r="R109" s="198">
        <f>ROUND(J109*H109,2)</f>
        <v>2482.48</v>
      </c>
      <c r="S109" s="199">
        <v>0</v>
      </c>
      <c r="T109" s="199">
        <f>S109*H109</f>
        <v>0</v>
      </c>
      <c r="U109" s="199">
        <v>0</v>
      </c>
      <c r="V109" s="199">
        <f>U109*H109</f>
        <v>0</v>
      </c>
      <c r="W109" s="199">
        <v>0</v>
      </c>
      <c r="X109" s="199">
        <f>W109*H109</f>
        <v>0</v>
      </c>
      <c r="Y109" s="200" t="s">
        <v>1</v>
      </c>
      <c r="AR109" s="12" t="s">
        <v>135</v>
      </c>
      <c r="AT109" s="12" t="s">
        <v>131</v>
      </c>
      <c r="AU109" s="12" t="s">
        <v>81</v>
      </c>
      <c r="AY109" s="12" t="s">
        <v>130</v>
      </c>
      <c r="BE109" s="201">
        <f>IF(O109="základní",K109,0)</f>
        <v>0</v>
      </c>
      <c r="BF109" s="201">
        <f>IF(O109="snížená",K109,0)</f>
        <v>0</v>
      </c>
      <c r="BG109" s="201">
        <f>IF(O109="zákl. přenesená",K109,0)</f>
        <v>2482.48</v>
      </c>
      <c r="BH109" s="201">
        <f>IF(O109="sníž. přenesená",K109,0)</f>
        <v>0</v>
      </c>
      <c r="BI109" s="201">
        <f>IF(O109="nulová",K109,0)</f>
        <v>0</v>
      </c>
      <c r="BJ109" s="12" t="s">
        <v>136</v>
      </c>
      <c r="BK109" s="201">
        <f>ROUND(P109*H109,2)</f>
        <v>2482.48</v>
      </c>
      <c r="BL109" s="12" t="s">
        <v>135</v>
      </c>
      <c r="BM109" s="12" t="s">
        <v>172</v>
      </c>
    </row>
    <row r="110" s="1" customFormat="1">
      <c r="B110" s="31"/>
      <c r="C110" s="32"/>
      <c r="D110" s="202" t="s">
        <v>138</v>
      </c>
      <c r="E110" s="32"/>
      <c r="F110" s="203" t="s">
        <v>171</v>
      </c>
      <c r="G110" s="32"/>
      <c r="H110" s="32"/>
      <c r="I110" s="32"/>
      <c r="J110" s="32"/>
      <c r="K110" s="32"/>
      <c r="L110" s="32"/>
      <c r="M110" s="33"/>
      <c r="N110" s="204"/>
      <c r="O110" s="72"/>
      <c r="P110" s="72"/>
      <c r="Q110" s="72"/>
      <c r="R110" s="72"/>
      <c r="S110" s="72"/>
      <c r="T110" s="72"/>
      <c r="U110" s="72"/>
      <c r="V110" s="72"/>
      <c r="W110" s="72"/>
      <c r="X110" s="72"/>
      <c r="Y110" s="73"/>
      <c r="AT110" s="12" t="s">
        <v>138</v>
      </c>
      <c r="AU110" s="12" t="s">
        <v>81</v>
      </c>
    </row>
    <row r="111" s="1" customFormat="1" ht="16.5" customHeight="1">
      <c r="B111" s="31"/>
      <c r="C111" s="191" t="s">
        <v>173</v>
      </c>
      <c r="D111" s="191" t="s">
        <v>131</v>
      </c>
      <c r="E111" s="192" t="s">
        <v>174</v>
      </c>
      <c r="F111" s="193" t="s">
        <v>175</v>
      </c>
      <c r="G111" s="194" t="s">
        <v>141</v>
      </c>
      <c r="H111" s="195">
        <v>1</v>
      </c>
      <c r="I111" s="196">
        <v>0</v>
      </c>
      <c r="J111" s="196">
        <v>7425.6000000000004</v>
      </c>
      <c r="K111" s="196">
        <f>ROUND(P111*H111,2)</f>
        <v>7425.6000000000004</v>
      </c>
      <c r="L111" s="193" t="s">
        <v>1</v>
      </c>
      <c r="M111" s="33"/>
      <c r="N111" s="70" t="s">
        <v>1</v>
      </c>
      <c r="O111" s="197" t="s">
        <v>44</v>
      </c>
      <c r="P111" s="198">
        <f>I111+J111</f>
        <v>7425.6000000000004</v>
      </c>
      <c r="Q111" s="198">
        <f>ROUND(I111*H111,2)</f>
        <v>0</v>
      </c>
      <c r="R111" s="198">
        <f>ROUND(J111*H111,2)</f>
        <v>7425.6000000000004</v>
      </c>
      <c r="S111" s="199">
        <v>0</v>
      </c>
      <c r="T111" s="199">
        <f>S111*H111</f>
        <v>0</v>
      </c>
      <c r="U111" s="199">
        <v>0</v>
      </c>
      <c r="V111" s="199">
        <f>U111*H111</f>
        <v>0</v>
      </c>
      <c r="W111" s="199">
        <v>0</v>
      </c>
      <c r="X111" s="199">
        <f>W111*H111</f>
        <v>0</v>
      </c>
      <c r="Y111" s="200" t="s">
        <v>1</v>
      </c>
      <c r="AR111" s="12" t="s">
        <v>135</v>
      </c>
      <c r="AT111" s="12" t="s">
        <v>131</v>
      </c>
      <c r="AU111" s="12" t="s">
        <v>81</v>
      </c>
      <c r="AY111" s="12" t="s">
        <v>130</v>
      </c>
      <c r="BE111" s="201">
        <f>IF(O111="základní",K111,0)</f>
        <v>0</v>
      </c>
      <c r="BF111" s="201">
        <f>IF(O111="snížená",K111,0)</f>
        <v>0</v>
      </c>
      <c r="BG111" s="201">
        <f>IF(O111="zákl. přenesená",K111,0)</f>
        <v>7425.6000000000004</v>
      </c>
      <c r="BH111" s="201">
        <f>IF(O111="sníž. přenesená",K111,0)</f>
        <v>0</v>
      </c>
      <c r="BI111" s="201">
        <f>IF(O111="nulová",K111,0)</f>
        <v>0</v>
      </c>
      <c r="BJ111" s="12" t="s">
        <v>136</v>
      </c>
      <c r="BK111" s="201">
        <f>ROUND(P111*H111,2)</f>
        <v>7425.6000000000004</v>
      </c>
      <c r="BL111" s="12" t="s">
        <v>135</v>
      </c>
      <c r="BM111" s="12" t="s">
        <v>176</v>
      </c>
    </row>
    <row r="112" s="1" customFormat="1">
      <c r="B112" s="31"/>
      <c r="C112" s="32"/>
      <c r="D112" s="202" t="s">
        <v>138</v>
      </c>
      <c r="E112" s="32"/>
      <c r="F112" s="203" t="s">
        <v>175</v>
      </c>
      <c r="G112" s="32"/>
      <c r="H112" s="32"/>
      <c r="I112" s="32"/>
      <c r="J112" s="32"/>
      <c r="K112" s="32"/>
      <c r="L112" s="32"/>
      <c r="M112" s="33"/>
      <c r="N112" s="204"/>
      <c r="O112" s="72"/>
      <c r="P112" s="72"/>
      <c r="Q112" s="72"/>
      <c r="R112" s="72"/>
      <c r="S112" s="72"/>
      <c r="T112" s="72"/>
      <c r="U112" s="72"/>
      <c r="V112" s="72"/>
      <c r="W112" s="72"/>
      <c r="X112" s="72"/>
      <c r="Y112" s="73"/>
      <c r="AT112" s="12" t="s">
        <v>138</v>
      </c>
      <c r="AU112" s="12" t="s">
        <v>81</v>
      </c>
    </row>
    <row r="113" s="1" customFormat="1" ht="16.5" customHeight="1">
      <c r="B113" s="31"/>
      <c r="C113" s="191" t="s">
        <v>177</v>
      </c>
      <c r="D113" s="191" t="s">
        <v>131</v>
      </c>
      <c r="E113" s="192" t="s">
        <v>178</v>
      </c>
      <c r="F113" s="193" t="s">
        <v>179</v>
      </c>
      <c r="G113" s="194" t="s">
        <v>134</v>
      </c>
      <c r="H113" s="195">
        <v>1040</v>
      </c>
      <c r="I113" s="196">
        <v>0</v>
      </c>
      <c r="J113" s="196">
        <v>6.9100000000000001</v>
      </c>
      <c r="K113" s="196">
        <f>ROUND(P113*H113,2)</f>
        <v>7186.3999999999996</v>
      </c>
      <c r="L113" s="193" t="s">
        <v>1</v>
      </c>
      <c r="M113" s="33"/>
      <c r="N113" s="70" t="s">
        <v>1</v>
      </c>
      <c r="O113" s="197" t="s">
        <v>44</v>
      </c>
      <c r="P113" s="198">
        <f>I113+J113</f>
        <v>6.9100000000000001</v>
      </c>
      <c r="Q113" s="198">
        <f>ROUND(I113*H113,2)</f>
        <v>0</v>
      </c>
      <c r="R113" s="198">
        <f>ROUND(J113*H113,2)</f>
        <v>7186.3999999999996</v>
      </c>
      <c r="S113" s="199">
        <v>0</v>
      </c>
      <c r="T113" s="199">
        <f>S113*H113</f>
        <v>0</v>
      </c>
      <c r="U113" s="199">
        <v>0</v>
      </c>
      <c r="V113" s="199">
        <f>U113*H113</f>
        <v>0</v>
      </c>
      <c r="W113" s="199">
        <v>0</v>
      </c>
      <c r="X113" s="199">
        <f>W113*H113</f>
        <v>0</v>
      </c>
      <c r="Y113" s="200" t="s">
        <v>1</v>
      </c>
      <c r="AR113" s="12" t="s">
        <v>135</v>
      </c>
      <c r="AT113" s="12" t="s">
        <v>131</v>
      </c>
      <c r="AU113" s="12" t="s">
        <v>81</v>
      </c>
      <c r="AY113" s="12" t="s">
        <v>130</v>
      </c>
      <c r="BE113" s="201">
        <f>IF(O113="základní",K113,0)</f>
        <v>0</v>
      </c>
      <c r="BF113" s="201">
        <f>IF(O113="snížená",K113,0)</f>
        <v>0</v>
      </c>
      <c r="BG113" s="201">
        <f>IF(O113="zákl. přenesená",K113,0)</f>
        <v>7186.3999999999996</v>
      </c>
      <c r="BH113" s="201">
        <f>IF(O113="sníž. přenesená",K113,0)</f>
        <v>0</v>
      </c>
      <c r="BI113" s="201">
        <f>IF(O113="nulová",K113,0)</f>
        <v>0</v>
      </c>
      <c r="BJ113" s="12" t="s">
        <v>136</v>
      </c>
      <c r="BK113" s="201">
        <f>ROUND(P113*H113,2)</f>
        <v>7186.3999999999996</v>
      </c>
      <c r="BL113" s="12" t="s">
        <v>135</v>
      </c>
      <c r="BM113" s="12" t="s">
        <v>180</v>
      </c>
    </row>
    <row r="114" s="1" customFormat="1">
      <c r="B114" s="31"/>
      <c r="C114" s="32"/>
      <c r="D114" s="202" t="s">
        <v>138</v>
      </c>
      <c r="E114" s="32"/>
      <c r="F114" s="203" t="s">
        <v>179</v>
      </c>
      <c r="G114" s="32"/>
      <c r="H114" s="32"/>
      <c r="I114" s="32"/>
      <c r="J114" s="32"/>
      <c r="K114" s="32"/>
      <c r="L114" s="32"/>
      <c r="M114" s="33"/>
      <c r="N114" s="204"/>
      <c r="O114" s="72"/>
      <c r="P114" s="72"/>
      <c r="Q114" s="72"/>
      <c r="R114" s="72"/>
      <c r="S114" s="72"/>
      <c r="T114" s="72"/>
      <c r="U114" s="72"/>
      <c r="V114" s="72"/>
      <c r="W114" s="72"/>
      <c r="X114" s="72"/>
      <c r="Y114" s="73"/>
      <c r="AT114" s="12" t="s">
        <v>138</v>
      </c>
      <c r="AU114" s="12" t="s">
        <v>81</v>
      </c>
    </row>
    <row r="115" s="10" customFormat="1" ht="22.8" customHeight="1">
      <c r="B115" s="177"/>
      <c r="C115" s="178"/>
      <c r="D115" s="179" t="s">
        <v>72</v>
      </c>
      <c r="E115" s="205" t="s">
        <v>181</v>
      </c>
      <c r="F115" s="205" t="s">
        <v>182</v>
      </c>
      <c r="G115" s="178"/>
      <c r="H115" s="178"/>
      <c r="I115" s="178"/>
      <c r="J115" s="178"/>
      <c r="K115" s="206">
        <f>BK115</f>
        <v>307413.54999999999</v>
      </c>
      <c r="L115" s="178"/>
      <c r="M115" s="182"/>
      <c r="N115" s="183"/>
      <c r="O115" s="184"/>
      <c r="P115" s="184"/>
      <c r="Q115" s="185">
        <f>SUM(Q116:Q133)</f>
        <v>307413.54999999999</v>
      </c>
      <c r="R115" s="185">
        <f>SUM(R116:R133)</f>
        <v>0</v>
      </c>
      <c r="S115" s="184"/>
      <c r="T115" s="186">
        <f>SUM(T116:T133)</f>
        <v>0</v>
      </c>
      <c r="U115" s="184"/>
      <c r="V115" s="186">
        <f>SUM(V116:V133)</f>
        <v>0</v>
      </c>
      <c r="W115" s="184"/>
      <c r="X115" s="186">
        <f>SUM(X116:X133)</f>
        <v>0</v>
      </c>
      <c r="Y115" s="187"/>
      <c r="AR115" s="188" t="s">
        <v>81</v>
      </c>
      <c r="AT115" s="189" t="s">
        <v>72</v>
      </c>
      <c r="AU115" s="189" t="s">
        <v>81</v>
      </c>
      <c r="AY115" s="188" t="s">
        <v>130</v>
      </c>
      <c r="BK115" s="190">
        <f>SUM(BK116:BK133)</f>
        <v>307413.54999999999</v>
      </c>
    </row>
    <row r="116" s="1" customFormat="1" ht="16.5" customHeight="1">
      <c r="B116" s="31"/>
      <c r="C116" s="207" t="s">
        <v>183</v>
      </c>
      <c r="D116" s="207" t="s">
        <v>127</v>
      </c>
      <c r="E116" s="208" t="s">
        <v>184</v>
      </c>
      <c r="F116" s="209" t="s">
        <v>185</v>
      </c>
      <c r="G116" s="210" t="s">
        <v>134</v>
      </c>
      <c r="H116" s="211">
        <v>35</v>
      </c>
      <c r="I116" s="212">
        <v>73.840000000000003</v>
      </c>
      <c r="J116" s="213"/>
      <c r="K116" s="212">
        <f>ROUND(P116*H116,2)</f>
        <v>2584.4000000000001</v>
      </c>
      <c r="L116" s="209" t="s">
        <v>1</v>
      </c>
      <c r="M116" s="214"/>
      <c r="N116" s="215" t="s">
        <v>1</v>
      </c>
      <c r="O116" s="197" t="s">
        <v>44</v>
      </c>
      <c r="P116" s="198">
        <f>I116+J116</f>
        <v>73.840000000000003</v>
      </c>
      <c r="Q116" s="198">
        <f>ROUND(I116*H116,2)</f>
        <v>2584.4000000000001</v>
      </c>
      <c r="R116" s="198">
        <f>ROUND(J116*H116,2)</f>
        <v>0</v>
      </c>
      <c r="S116" s="199">
        <v>0</v>
      </c>
      <c r="T116" s="199">
        <f>S116*H116</f>
        <v>0</v>
      </c>
      <c r="U116" s="199">
        <v>0</v>
      </c>
      <c r="V116" s="199">
        <f>U116*H116</f>
        <v>0</v>
      </c>
      <c r="W116" s="199">
        <v>0</v>
      </c>
      <c r="X116" s="199">
        <f>W116*H116</f>
        <v>0</v>
      </c>
      <c r="Y116" s="200" t="s">
        <v>1</v>
      </c>
      <c r="AR116" s="12" t="s">
        <v>186</v>
      </c>
      <c r="AT116" s="12" t="s">
        <v>127</v>
      </c>
      <c r="AU116" s="12" t="s">
        <v>83</v>
      </c>
      <c r="AY116" s="12" t="s">
        <v>130</v>
      </c>
      <c r="BE116" s="201">
        <f>IF(O116="základní",K116,0)</f>
        <v>0</v>
      </c>
      <c r="BF116" s="201">
        <f>IF(O116="snížená",K116,0)</f>
        <v>0</v>
      </c>
      <c r="BG116" s="201">
        <f>IF(O116="zákl. přenesená",K116,0)</f>
        <v>2584.4000000000001</v>
      </c>
      <c r="BH116" s="201">
        <f>IF(O116="sníž. přenesená",K116,0)</f>
        <v>0</v>
      </c>
      <c r="BI116" s="201">
        <f>IF(O116="nulová",K116,0)</f>
        <v>0</v>
      </c>
      <c r="BJ116" s="12" t="s">
        <v>136</v>
      </c>
      <c r="BK116" s="201">
        <f>ROUND(P116*H116,2)</f>
        <v>2584.4000000000001</v>
      </c>
      <c r="BL116" s="12" t="s">
        <v>186</v>
      </c>
      <c r="BM116" s="12" t="s">
        <v>187</v>
      </c>
    </row>
    <row r="117" s="1" customFormat="1">
      <c r="B117" s="31"/>
      <c r="C117" s="32"/>
      <c r="D117" s="202" t="s">
        <v>138</v>
      </c>
      <c r="E117" s="32"/>
      <c r="F117" s="203" t="s">
        <v>185</v>
      </c>
      <c r="G117" s="32"/>
      <c r="H117" s="32"/>
      <c r="I117" s="32"/>
      <c r="J117" s="32"/>
      <c r="K117" s="32"/>
      <c r="L117" s="32"/>
      <c r="M117" s="33"/>
      <c r="N117" s="204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3"/>
      <c r="AT117" s="12" t="s">
        <v>138</v>
      </c>
      <c r="AU117" s="12" t="s">
        <v>83</v>
      </c>
    </row>
    <row r="118" s="1" customFormat="1" ht="16.5" customHeight="1">
      <c r="B118" s="31"/>
      <c r="C118" s="207" t="s">
        <v>188</v>
      </c>
      <c r="D118" s="207" t="s">
        <v>127</v>
      </c>
      <c r="E118" s="208" t="s">
        <v>189</v>
      </c>
      <c r="F118" s="209" t="s">
        <v>190</v>
      </c>
      <c r="G118" s="210" t="s">
        <v>141</v>
      </c>
      <c r="H118" s="211">
        <v>1</v>
      </c>
      <c r="I118" s="212">
        <v>7498.3999999999996</v>
      </c>
      <c r="J118" s="213"/>
      <c r="K118" s="212">
        <f>ROUND(P118*H118,2)</f>
        <v>7498.3999999999996</v>
      </c>
      <c r="L118" s="209" t="s">
        <v>1</v>
      </c>
      <c r="M118" s="214"/>
      <c r="N118" s="215" t="s">
        <v>1</v>
      </c>
      <c r="O118" s="197" t="s">
        <v>44</v>
      </c>
      <c r="P118" s="198">
        <f>I118+J118</f>
        <v>7498.3999999999996</v>
      </c>
      <c r="Q118" s="198">
        <f>ROUND(I118*H118,2)</f>
        <v>7498.3999999999996</v>
      </c>
      <c r="R118" s="198">
        <f>ROUND(J118*H118,2)</f>
        <v>0</v>
      </c>
      <c r="S118" s="199">
        <v>0</v>
      </c>
      <c r="T118" s="199">
        <f>S118*H118</f>
        <v>0</v>
      </c>
      <c r="U118" s="199">
        <v>0</v>
      </c>
      <c r="V118" s="199">
        <f>U118*H118</f>
        <v>0</v>
      </c>
      <c r="W118" s="199">
        <v>0</v>
      </c>
      <c r="X118" s="199">
        <f>W118*H118</f>
        <v>0</v>
      </c>
      <c r="Y118" s="200" t="s">
        <v>1</v>
      </c>
      <c r="AR118" s="12" t="s">
        <v>186</v>
      </c>
      <c r="AT118" s="12" t="s">
        <v>127</v>
      </c>
      <c r="AU118" s="12" t="s">
        <v>83</v>
      </c>
      <c r="AY118" s="12" t="s">
        <v>130</v>
      </c>
      <c r="BE118" s="201">
        <f>IF(O118="základní",K118,0)</f>
        <v>0</v>
      </c>
      <c r="BF118" s="201">
        <f>IF(O118="snížená",K118,0)</f>
        <v>0</v>
      </c>
      <c r="BG118" s="201">
        <f>IF(O118="zákl. přenesená",K118,0)</f>
        <v>7498.3999999999996</v>
      </c>
      <c r="BH118" s="201">
        <f>IF(O118="sníž. přenesená",K118,0)</f>
        <v>0</v>
      </c>
      <c r="BI118" s="201">
        <f>IF(O118="nulová",K118,0)</f>
        <v>0</v>
      </c>
      <c r="BJ118" s="12" t="s">
        <v>136</v>
      </c>
      <c r="BK118" s="201">
        <f>ROUND(P118*H118,2)</f>
        <v>7498.3999999999996</v>
      </c>
      <c r="BL118" s="12" t="s">
        <v>186</v>
      </c>
      <c r="BM118" s="12" t="s">
        <v>191</v>
      </c>
    </row>
    <row r="119" s="1" customFormat="1">
      <c r="B119" s="31"/>
      <c r="C119" s="32"/>
      <c r="D119" s="202" t="s">
        <v>138</v>
      </c>
      <c r="E119" s="32"/>
      <c r="F119" s="203" t="s">
        <v>190</v>
      </c>
      <c r="G119" s="32"/>
      <c r="H119" s="32"/>
      <c r="I119" s="32"/>
      <c r="J119" s="32"/>
      <c r="K119" s="32"/>
      <c r="L119" s="32"/>
      <c r="M119" s="33"/>
      <c r="N119" s="204"/>
      <c r="O119" s="72"/>
      <c r="P119" s="72"/>
      <c r="Q119" s="72"/>
      <c r="R119" s="72"/>
      <c r="S119" s="72"/>
      <c r="T119" s="72"/>
      <c r="U119" s="72"/>
      <c r="V119" s="72"/>
      <c r="W119" s="72"/>
      <c r="X119" s="72"/>
      <c r="Y119" s="73"/>
      <c r="AT119" s="12" t="s">
        <v>138</v>
      </c>
      <c r="AU119" s="12" t="s">
        <v>83</v>
      </c>
    </row>
    <row r="120" s="1" customFormat="1" ht="16.5" customHeight="1">
      <c r="B120" s="31"/>
      <c r="C120" s="207" t="s">
        <v>192</v>
      </c>
      <c r="D120" s="207" t="s">
        <v>127</v>
      </c>
      <c r="E120" s="208" t="s">
        <v>193</v>
      </c>
      <c r="F120" s="209" t="s">
        <v>194</v>
      </c>
      <c r="G120" s="210" t="s">
        <v>134</v>
      </c>
      <c r="H120" s="211">
        <v>1488</v>
      </c>
      <c r="I120" s="212">
        <v>39.729999999999997</v>
      </c>
      <c r="J120" s="213"/>
      <c r="K120" s="212">
        <f>ROUND(P120*H120,2)</f>
        <v>59118.239999999998</v>
      </c>
      <c r="L120" s="209" t="s">
        <v>1</v>
      </c>
      <c r="M120" s="214"/>
      <c r="N120" s="215" t="s">
        <v>1</v>
      </c>
      <c r="O120" s="197" t="s">
        <v>44</v>
      </c>
      <c r="P120" s="198">
        <f>I120+J120</f>
        <v>39.729999999999997</v>
      </c>
      <c r="Q120" s="198">
        <f>ROUND(I120*H120,2)</f>
        <v>59118.239999999998</v>
      </c>
      <c r="R120" s="198">
        <f>ROUND(J120*H120,2)</f>
        <v>0</v>
      </c>
      <c r="S120" s="199">
        <v>0</v>
      </c>
      <c r="T120" s="199">
        <f>S120*H120</f>
        <v>0</v>
      </c>
      <c r="U120" s="199">
        <v>0</v>
      </c>
      <c r="V120" s="199">
        <f>U120*H120</f>
        <v>0</v>
      </c>
      <c r="W120" s="199">
        <v>0</v>
      </c>
      <c r="X120" s="199">
        <f>W120*H120</f>
        <v>0</v>
      </c>
      <c r="Y120" s="200" t="s">
        <v>1</v>
      </c>
      <c r="AR120" s="12" t="s">
        <v>146</v>
      </c>
      <c r="AT120" s="12" t="s">
        <v>127</v>
      </c>
      <c r="AU120" s="12" t="s">
        <v>83</v>
      </c>
      <c r="AY120" s="12" t="s">
        <v>130</v>
      </c>
      <c r="BE120" s="201">
        <f>IF(O120="základní",K120,0)</f>
        <v>0</v>
      </c>
      <c r="BF120" s="201">
        <f>IF(O120="snížená",K120,0)</f>
        <v>0</v>
      </c>
      <c r="BG120" s="201">
        <f>IF(O120="zákl. přenesená",K120,0)</f>
        <v>59118.239999999998</v>
      </c>
      <c r="BH120" s="201">
        <f>IF(O120="sníž. přenesená",K120,0)</f>
        <v>0</v>
      </c>
      <c r="BI120" s="201">
        <f>IF(O120="nulová",K120,0)</f>
        <v>0</v>
      </c>
      <c r="BJ120" s="12" t="s">
        <v>136</v>
      </c>
      <c r="BK120" s="201">
        <f>ROUND(P120*H120,2)</f>
        <v>59118.239999999998</v>
      </c>
      <c r="BL120" s="12" t="s">
        <v>136</v>
      </c>
      <c r="BM120" s="12" t="s">
        <v>195</v>
      </c>
    </row>
    <row r="121" s="1" customFormat="1">
      <c r="B121" s="31"/>
      <c r="C121" s="32"/>
      <c r="D121" s="202" t="s">
        <v>138</v>
      </c>
      <c r="E121" s="32"/>
      <c r="F121" s="203" t="s">
        <v>194</v>
      </c>
      <c r="G121" s="32"/>
      <c r="H121" s="32"/>
      <c r="I121" s="32"/>
      <c r="J121" s="32"/>
      <c r="K121" s="32"/>
      <c r="L121" s="32"/>
      <c r="M121" s="33"/>
      <c r="N121" s="204"/>
      <c r="O121" s="72"/>
      <c r="P121" s="72"/>
      <c r="Q121" s="72"/>
      <c r="R121" s="72"/>
      <c r="S121" s="72"/>
      <c r="T121" s="72"/>
      <c r="U121" s="72"/>
      <c r="V121" s="72"/>
      <c r="W121" s="72"/>
      <c r="X121" s="72"/>
      <c r="Y121" s="73"/>
      <c r="AT121" s="12" t="s">
        <v>138</v>
      </c>
      <c r="AU121" s="12" t="s">
        <v>83</v>
      </c>
    </row>
    <row r="122" s="1" customFormat="1" ht="16.5" customHeight="1">
      <c r="B122" s="31"/>
      <c r="C122" s="207" t="s">
        <v>196</v>
      </c>
      <c r="D122" s="207" t="s">
        <v>127</v>
      </c>
      <c r="E122" s="208" t="s">
        <v>197</v>
      </c>
      <c r="F122" s="209" t="s">
        <v>198</v>
      </c>
      <c r="G122" s="210" t="s">
        <v>134</v>
      </c>
      <c r="H122" s="211">
        <v>174</v>
      </c>
      <c r="I122" s="212">
        <v>107.12000000000001</v>
      </c>
      <c r="J122" s="213"/>
      <c r="K122" s="212">
        <f>ROUND(P122*H122,2)</f>
        <v>18638.880000000001</v>
      </c>
      <c r="L122" s="209" t="s">
        <v>1</v>
      </c>
      <c r="M122" s="214"/>
      <c r="N122" s="215" t="s">
        <v>1</v>
      </c>
      <c r="O122" s="197" t="s">
        <v>44</v>
      </c>
      <c r="P122" s="198">
        <f>I122+J122</f>
        <v>107.12000000000001</v>
      </c>
      <c r="Q122" s="198">
        <f>ROUND(I122*H122,2)</f>
        <v>18638.880000000001</v>
      </c>
      <c r="R122" s="198">
        <f>ROUND(J122*H122,2)</f>
        <v>0</v>
      </c>
      <c r="S122" s="199">
        <v>0</v>
      </c>
      <c r="T122" s="199">
        <f>S122*H122</f>
        <v>0</v>
      </c>
      <c r="U122" s="199">
        <v>0</v>
      </c>
      <c r="V122" s="199">
        <f>U122*H122</f>
        <v>0</v>
      </c>
      <c r="W122" s="199">
        <v>0</v>
      </c>
      <c r="X122" s="199">
        <f>W122*H122</f>
        <v>0</v>
      </c>
      <c r="Y122" s="200" t="s">
        <v>1</v>
      </c>
      <c r="AR122" s="12" t="s">
        <v>146</v>
      </c>
      <c r="AT122" s="12" t="s">
        <v>127</v>
      </c>
      <c r="AU122" s="12" t="s">
        <v>83</v>
      </c>
      <c r="AY122" s="12" t="s">
        <v>130</v>
      </c>
      <c r="BE122" s="201">
        <f>IF(O122="základní",K122,0)</f>
        <v>0</v>
      </c>
      <c r="BF122" s="201">
        <f>IF(O122="snížená",K122,0)</f>
        <v>0</v>
      </c>
      <c r="BG122" s="201">
        <f>IF(O122="zákl. přenesená",K122,0)</f>
        <v>18638.880000000001</v>
      </c>
      <c r="BH122" s="201">
        <f>IF(O122="sníž. přenesená",K122,0)</f>
        <v>0</v>
      </c>
      <c r="BI122" s="201">
        <f>IF(O122="nulová",K122,0)</f>
        <v>0</v>
      </c>
      <c r="BJ122" s="12" t="s">
        <v>136</v>
      </c>
      <c r="BK122" s="201">
        <f>ROUND(P122*H122,2)</f>
        <v>18638.880000000001</v>
      </c>
      <c r="BL122" s="12" t="s">
        <v>136</v>
      </c>
      <c r="BM122" s="12" t="s">
        <v>199</v>
      </c>
    </row>
    <row r="123" s="1" customFormat="1">
      <c r="B123" s="31"/>
      <c r="C123" s="32"/>
      <c r="D123" s="202" t="s">
        <v>138</v>
      </c>
      <c r="E123" s="32"/>
      <c r="F123" s="203" t="s">
        <v>198</v>
      </c>
      <c r="G123" s="32"/>
      <c r="H123" s="32"/>
      <c r="I123" s="32"/>
      <c r="J123" s="32"/>
      <c r="K123" s="32"/>
      <c r="L123" s="32"/>
      <c r="M123" s="33"/>
      <c r="N123" s="204"/>
      <c r="O123" s="72"/>
      <c r="P123" s="72"/>
      <c r="Q123" s="72"/>
      <c r="R123" s="72"/>
      <c r="S123" s="72"/>
      <c r="T123" s="72"/>
      <c r="U123" s="72"/>
      <c r="V123" s="72"/>
      <c r="W123" s="72"/>
      <c r="X123" s="72"/>
      <c r="Y123" s="73"/>
      <c r="AT123" s="12" t="s">
        <v>138</v>
      </c>
      <c r="AU123" s="12" t="s">
        <v>83</v>
      </c>
    </row>
    <row r="124" s="1" customFormat="1" ht="16.5" customHeight="1">
      <c r="B124" s="31"/>
      <c r="C124" s="207" t="s">
        <v>200</v>
      </c>
      <c r="D124" s="207" t="s">
        <v>127</v>
      </c>
      <c r="E124" s="208" t="s">
        <v>201</v>
      </c>
      <c r="F124" s="209" t="s">
        <v>202</v>
      </c>
      <c r="G124" s="210" t="s">
        <v>134</v>
      </c>
      <c r="H124" s="211">
        <v>1520</v>
      </c>
      <c r="I124" s="212">
        <v>82.159999999999997</v>
      </c>
      <c r="J124" s="213"/>
      <c r="K124" s="212">
        <f>ROUND(P124*H124,2)</f>
        <v>124883.2</v>
      </c>
      <c r="L124" s="209" t="s">
        <v>1</v>
      </c>
      <c r="M124" s="214"/>
      <c r="N124" s="215" t="s">
        <v>1</v>
      </c>
      <c r="O124" s="197" t="s">
        <v>44</v>
      </c>
      <c r="P124" s="198">
        <f>I124+J124</f>
        <v>82.159999999999997</v>
      </c>
      <c r="Q124" s="198">
        <f>ROUND(I124*H124,2)</f>
        <v>124883.2</v>
      </c>
      <c r="R124" s="198">
        <f>ROUND(J124*H124,2)</f>
        <v>0</v>
      </c>
      <c r="S124" s="199">
        <v>0</v>
      </c>
      <c r="T124" s="199">
        <f>S124*H124</f>
        <v>0</v>
      </c>
      <c r="U124" s="199">
        <v>0</v>
      </c>
      <c r="V124" s="199">
        <f>U124*H124</f>
        <v>0</v>
      </c>
      <c r="W124" s="199">
        <v>0</v>
      </c>
      <c r="X124" s="199">
        <f>W124*H124</f>
        <v>0</v>
      </c>
      <c r="Y124" s="200" t="s">
        <v>1</v>
      </c>
      <c r="AR124" s="12" t="s">
        <v>146</v>
      </c>
      <c r="AT124" s="12" t="s">
        <v>127</v>
      </c>
      <c r="AU124" s="12" t="s">
        <v>83</v>
      </c>
      <c r="AY124" s="12" t="s">
        <v>130</v>
      </c>
      <c r="BE124" s="201">
        <f>IF(O124="základní",K124,0)</f>
        <v>0</v>
      </c>
      <c r="BF124" s="201">
        <f>IF(O124="snížená",K124,0)</f>
        <v>0</v>
      </c>
      <c r="BG124" s="201">
        <f>IF(O124="zákl. přenesená",K124,0)</f>
        <v>124883.2</v>
      </c>
      <c r="BH124" s="201">
        <f>IF(O124="sníž. přenesená",K124,0)</f>
        <v>0</v>
      </c>
      <c r="BI124" s="201">
        <f>IF(O124="nulová",K124,0)</f>
        <v>0</v>
      </c>
      <c r="BJ124" s="12" t="s">
        <v>136</v>
      </c>
      <c r="BK124" s="201">
        <f>ROUND(P124*H124,2)</f>
        <v>124883.2</v>
      </c>
      <c r="BL124" s="12" t="s">
        <v>136</v>
      </c>
      <c r="BM124" s="12" t="s">
        <v>203</v>
      </c>
    </row>
    <row r="125" s="1" customFormat="1">
      <c r="B125" s="31"/>
      <c r="C125" s="32"/>
      <c r="D125" s="202" t="s">
        <v>138</v>
      </c>
      <c r="E125" s="32"/>
      <c r="F125" s="203" t="s">
        <v>202</v>
      </c>
      <c r="G125" s="32"/>
      <c r="H125" s="32"/>
      <c r="I125" s="32"/>
      <c r="J125" s="32"/>
      <c r="K125" s="32"/>
      <c r="L125" s="32"/>
      <c r="M125" s="33"/>
      <c r="N125" s="204"/>
      <c r="O125" s="72"/>
      <c r="P125" s="72"/>
      <c r="Q125" s="72"/>
      <c r="R125" s="72"/>
      <c r="S125" s="72"/>
      <c r="T125" s="72"/>
      <c r="U125" s="72"/>
      <c r="V125" s="72"/>
      <c r="W125" s="72"/>
      <c r="X125" s="72"/>
      <c r="Y125" s="73"/>
      <c r="AT125" s="12" t="s">
        <v>138</v>
      </c>
      <c r="AU125" s="12" t="s">
        <v>83</v>
      </c>
    </row>
    <row r="126" s="1" customFormat="1" ht="16.5" customHeight="1">
      <c r="B126" s="31"/>
      <c r="C126" s="207" t="s">
        <v>8</v>
      </c>
      <c r="D126" s="207" t="s">
        <v>127</v>
      </c>
      <c r="E126" s="208" t="s">
        <v>204</v>
      </c>
      <c r="F126" s="209" t="s">
        <v>205</v>
      </c>
      <c r="G126" s="210" t="s">
        <v>141</v>
      </c>
      <c r="H126" s="211">
        <v>2</v>
      </c>
      <c r="I126" s="212">
        <v>833.03999999999996</v>
      </c>
      <c r="J126" s="213"/>
      <c r="K126" s="212">
        <f>ROUND(P126*H126,2)</f>
        <v>1666.0799999999999</v>
      </c>
      <c r="L126" s="209" t="s">
        <v>1</v>
      </c>
      <c r="M126" s="214"/>
      <c r="N126" s="215" t="s">
        <v>1</v>
      </c>
      <c r="O126" s="197" t="s">
        <v>44</v>
      </c>
      <c r="P126" s="198">
        <f>I126+J126</f>
        <v>833.03999999999996</v>
      </c>
      <c r="Q126" s="198">
        <f>ROUND(I126*H126,2)</f>
        <v>1666.0799999999999</v>
      </c>
      <c r="R126" s="198">
        <f>ROUND(J126*H126,2)</f>
        <v>0</v>
      </c>
      <c r="S126" s="199">
        <v>0</v>
      </c>
      <c r="T126" s="199">
        <f>S126*H126</f>
        <v>0</v>
      </c>
      <c r="U126" s="199">
        <v>0</v>
      </c>
      <c r="V126" s="199">
        <f>U126*H126</f>
        <v>0</v>
      </c>
      <c r="W126" s="199">
        <v>0</v>
      </c>
      <c r="X126" s="199">
        <f>W126*H126</f>
        <v>0</v>
      </c>
      <c r="Y126" s="200" t="s">
        <v>1</v>
      </c>
      <c r="AR126" s="12" t="s">
        <v>186</v>
      </c>
      <c r="AT126" s="12" t="s">
        <v>127</v>
      </c>
      <c r="AU126" s="12" t="s">
        <v>83</v>
      </c>
      <c r="AY126" s="12" t="s">
        <v>130</v>
      </c>
      <c r="BE126" s="201">
        <f>IF(O126="základní",K126,0)</f>
        <v>0</v>
      </c>
      <c r="BF126" s="201">
        <f>IF(O126="snížená",K126,0)</f>
        <v>0</v>
      </c>
      <c r="BG126" s="201">
        <f>IF(O126="zákl. přenesená",K126,0)</f>
        <v>1666.0799999999999</v>
      </c>
      <c r="BH126" s="201">
        <f>IF(O126="sníž. přenesená",K126,0)</f>
        <v>0</v>
      </c>
      <c r="BI126" s="201">
        <f>IF(O126="nulová",K126,0)</f>
        <v>0</v>
      </c>
      <c r="BJ126" s="12" t="s">
        <v>136</v>
      </c>
      <c r="BK126" s="201">
        <f>ROUND(P126*H126,2)</f>
        <v>1666.0799999999999</v>
      </c>
      <c r="BL126" s="12" t="s">
        <v>186</v>
      </c>
      <c r="BM126" s="12" t="s">
        <v>206</v>
      </c>
    </row>
    <row r="127" s="1" customFormat="1">
      <c r="B127" s="31"/>
      <c r="C127" s="32"/>
      <c r="D127" s="202" t="s">
        <v>138</v>
      </c>
      <c r="E127" s="32"/>
      <c r="F127" s="203" t="s">
        <v>205</v>
      </c>
      <c r="G127" s="32"/>
      <c r="H127" s="32"/>
      <c r="I127" s="32"/>
      <c r="J127" s="32"/>
      <c r="K127" s="32"/>
      <c r="L127" s="32"/>
      <c r="M127" s="33"/>
      <c r="N127" s="204"/>
      <c r="O127" s="72"/>
      <c r="P127" s="72"/>
      <c r="Q127" s="72"/>
      <c r="R127" s="72"/>
      <c r="S127" s="72"/>
      <c r="T127" s="72"/>
      <c r="U127" s="72"/>
      <c r="V127" s="72"/>
      <c r="W127" s="72"/>
      <c r="X127" s="72"/>
      <c r="Y127" s="73"/>
      <c r="AT127" s="12" t="s">
        <v>138</v>
      </c>
      <c r="AU127" s="12" t="s">
        <v>83</v>
      </c>
    </row>
    <row r="128" s="1" customFormat="1" ht="16.5" customHeight="1">
      <c r="B128" s="31"/>
      <c r="C128" s="207" t="s">
        <v>207</v>
      </c>
      <c r="D128" s="207" t="s">
        <v>127</v>
      </c>
      <c r="E128" s="208" t="s">
        <v>208</v>
      </c>
      <c r="F128" s="209" t="s">
        <v>209</v>
      </c>
      <c r="G128" s="210" t="s">
        <v>134</v>
      </c>
      <c r="H128" s="211">
        <v>3040</v>
      </c>
      <c r="I128" s="212">
        <v>28.079999999999998</v>
      </c>
      <c r="J128" s="213"/>
      <c r="K128" s="212">
        <f>ROUND(P128*H128,2)</f>
        <v>85363.199999999997</v>
      </c>
      <c r="L128" s="209" t="s">
        <v>1</v>
      </c>
      <c r="M128" s="214"/>
      <c r="N128" s="215" t="s">
        <v>1</v>
      </c>
      <c r="O128" s="197" t="s">
        <v>44</v>
      </c>
      <c r="P128" s="198">
        <f>I128+J128</f>
        <v>28.079999999999998</v>
      </c>
      <c r="Q128" s="198">
        <f>ROUND(I128*H128,2)</f>
        <v>85363.199999999997</v>
      </c>
      <c r="R128" s="198">
        <f>ROUND(J128*H128,2)</f>
        <v>0</v>
      </c>
      <c r="S128" s="199">
        <v>0</v>
      </c>
      <c r="T128" s="199">
        <f>S128*H128</f>
        <v>0</v>
      </c>
      <c r="U128" s="199">
        <v>0</v>
      </c>
      <c r="V128" s="199">
        <f>U128*H128</f>
        <v>0</v>
      </c>
      <c r="W128" s="199">
        <v>0</v>
      </c>
      <c r="X128" s="199">
        <f>W128*H128</f>
        <v>0</v>
      </c>
      <c r="Y128" s="200" t="s">
        <v>1</v>
      </c>
      <c r="AR128" s="12" t="s">
        <v>146</v>
      </c>
      <c r="AT128" s="12" t="s">
        <v>127</v>
      </c>
      <c r="AU128" s="12" t="s">
        <v>83</v>
      </c>
      <c r="AY128" s="12" t="s">
        <v>130</v>
      </c>
      <c r="BE128" s="201">
        <f>IF(O128="základní",K128,0)</f>
        <v>0</v>
      </c>
      <c r="BF128" s="201">
        <f>IF(O128="snížená",K128,0)</f>
        <v>0</v>
      </c>
      <c r="BG128" s="201">
        <f>IF(O128="zákl. přenesená",K128,0)</f>
        <v>85363.199999999997</v>
      </c>
      <c r="BH128" s="201">
        <f>IF(O128="sníž. přenesená",K128,0)</f>
        <v>0</v>
      </c>
      <c r="BI128" s="201">
        <f>IF(O128="nulová",K128,0)</f>
        <v>0</v>
      </c>
      <c r="BJ128" s="12" t="s">
        <v>136</v>
      </c>
      <c r="BK128" s="201">
        <f>ROUND(P128*H128,2)</f>
        <v>85363.199999999997</v>
      </c>
      <c r="BL128" s="12" t="s">
        <v>136</v>
      </c>
      <c r="BM128" s="12" t="s">
        <v>210</v>
      </c>
    </row>
    <row r="129" s="1" customFormat="1">
      <c r="B129" s="31"/>
      <c r="C129" s="32"/>
      <c r="D129" s="202" t="s">
        <v>138</v>
      </c>
      <c r="E129" s="32"/>
      <c r="F129" s="203" t="s">
        <v>209</v>
      </c>
      <c r="G129" s="32"/>
      <c r="H129" s="32"/>
      <c r="I129" s="32"/>
      <c r="J129" s="32"/>
      <c r="K129" s="32"/>
      <c r="L129" s="32"/>
      <c r="M129" s="33"/>
      <c r="N129" s="204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3"/>
      <c r="AT129" s="12" t="s">
        <v>138</v>
      </c>
      <c r="AU129" s="12" t="s">
        <v>83</v>
      </c>
    </row>
    <row r="130" s="1" customFormat="1" ht="16.5" customHeight="1">
      <c r="B130" s="31"/>
      <c r="C130" s="207" t="s">
        <v>211</v>
      </c>
      <c r="D130" s="207" t="s">
        <v>127</v>
      </c>
      <c r="E130" s="208" t="s">
        <v>212</v>
      </c>
      <c r="F130" s="209" t="s">
        <v>213</v>
      </c>
      <c r="G130" s="210" t="s">
        <v>141</v>
      </c>
      <c r="H130" s="211">
        <v>5</v>
      </c>
      <c r="I130" s="212">
        <v>229.84</v>
      </c>
      <c r="J130" s="213"/>
      <c r="K130" s="212">
        <f>ROUND(P130*H130,2)</f>
        <v>1149.2000000000001</v>
      </c>
      <c r="L130" s="209" t="s">
        <v>1</v>
      </c>
      <c r="M130" s="214"/>
      <c r="N130" s="215" t="s">
        <v>1</v>
      </c>
      <c r="O130" s="197" t="s">
        <v>44</v>
      </c>
      <c r="P130" s="198">
        <f>I130+J130</f>
        <v>229.84</v>
      </c>
      <c r="Q130" s="198">
        <f>ROUND(I130*H130,2)</f>
        <v>1149.2000000000001</v>
      </c>
      <c r="R130" s="198">
        <f>ROUND(J130*H130,2)</f>
        <v>0</v>
      </c>
      <c r="S130" s="199">
        <v>0</v>
      </c>
      <c r="T130" s="199">
        <f>S130*H130</f>
        <v>0</v>
      </c>
      <c r="U130" s="199">
        <v>0</v>
      </c>
      <c r="V130" s="199">
        <f>U130*H130</f>
        <v>0</v>
      </c>
      <c r="W130" s="199">
        <v>0</v>
      </c>
      <c r="X130" s="199">
        <f>W130*H130</f>
        <v>0</v>
      </c>
      <c r="Y130" s="200" t="s">
        <v>1</v>
      </c>
      <c r="AR130" s="12" t="s">
        <v>146</v>
      </c>
      <c r="AT130" s="12" t="s">
        <v>127</v>
      </c>
      <c r="AU130" s="12" t="s">
        <v>83</v>
      </c>
      <c r="AY130" s="12" t="s">
        <v>130</v>
      </c>
      <c r="BE130" s="201">
        <f>IF(O130="základní",K130,0)</f>
        <v>0</v>
      </c>
      <c r="BF130" s="201">
        <f>IF(O130="snížená",K130,0)</f>
        <v>0</v>
      </c>
      <c r="BG130" s="201">
        <f>IF(O130="zákl. přenesená",K130,0)</f>
        <v>1149.2000000000001</v>
      </c>
      <c r="BH130" s="201">
        <f>IF(O130="sníž. přenesená",K130,0)</f>
        <v>0</v>
      </c>
      <c r="BI130" s="201">
        <f>IF(O130="nulová",K130,0)</f>
        <v>0</v>
      </c>
      <c r="BJ130" s="12" t="s">
        <v>136</v>
      </c>
      <c r="BK130" s="201">
        <f>ROUND(P130*H130,2)</f>
        <v>1149.2000000000001</v>
      </c>
      <c r="BL130" s="12" t="s">
        <v>136</v>
      </c>
      <c r="BM130" s="12" t="s">
        <v>214</v>
      </c>
    </row>
    <row r="131" s="1" customFormat="1">
      <c r="B131" s="31"/>
      <c r="C131" s="32"/>
      <c r="D131" s="202" t="s">
        <v>138</v>
      </c>
      <c r="E131" s="32"/>
      <c r="F131" s="203" t="s">
        <v>213</v>
      </c>
      <c r="G131" s="32"/>
      <c r="H131" s="32"/>
      <c r="I131" s="32"/>
      <c r="J131" s="32"/>
      <c r="K131" s="32"/>
      <c r="L131" s="32"/>
      <c r="M131" s="33"/>
      <c r="N131" s="204"/>
      <c r="O131" s="72"/>
      <c r="P131" s="72"/>
      <c r="Q131" s="72"/>
      <c r="R131" s="72"/>
      <c r="S131" s="72"/>
      <c r="T131" s="72"/>
      <c r="U131" s="72"/>
      <c r="V131" s="72"/>
      <c r="W131" s="72"/>
      <c r="X131" s="72"/>
      <c r="Y131" s="73"/>
      <c r="AT131" s="12" t="s">
        <v>138</v>
      </c>
      <c r="AU131" s="12" t="s">
        <v>83</v>
      </c>
    </row>
    <row r="132" s="1" customFormat="1" ht="16.5" customHeight="1">
      <c r="B132" s="31"/>
      <c r="C132" s="207" t="s">
        <v>215</v>
      </c>
      <c r="D132" s="207" t="s">
        <v>127</v>
      </c>
      <c r="E132" s="208" t="s">
        <v>216</v>
      </c>
      <c r="F132" s="209" t="s">
        <v>217</v>
      </c>
      <c r="G132" s="210" t="s">
        <v>134</v>
      </c>
      <c r="H132" s="211">
        <v>1305</v>
      </c>
      <c r="I132" s="212">
        <v>4.9900000000000002</v>
      </c>
      <c r="J132" s="213"/>
      <c r="K132" s="212">
        <f>ROUND(P132*H132,2)</f>
        <v>6511.9499999999998</v>
      </c>
      <c r="L132" s="209" t="s">
        <v>1</v>
      </c>
      <c r="M132" s="214"/>
      <c r="N132" s="215" t="s">
        <v>1</v>
      </c>
      <c r="O132" s="197" t="s">
        <v>44</v>
      </c>
      <c r="P132" s="198">
        <f>I132+J132</f>
        <v>4.9900000000000002</v>
      </c>
      <c r="Q132" s="198">
        <f>ROUND(I132*H132,2)</f>
        <v>6511.9499999999998</v>
      </c>
      <c r="R132" s="198">
        <f>ROUND(J132*H132,2)</f>
        <v>0</v>
      </c>
      <c r="S132" s="199">
        <v>0</v>
      </c>
      <c r="T132" s="199">
        <f>S132*H132</f>
        <v>0</v>
      </c>
      <c r="U132" s="199">
        <v>0</v>
      </c>
      <c r="V132" s="199">
        <f>U132*H132</f>
        <v>0</v>
      </c>
      <c r="W132" s="199">
        <v>0</v>
      </c>
      <c r="X132" s="199">
        <f>W132*H132</f>
        <v>0</v>
      </c>
      <c r="Y132" s="200" t="s">
        <v>1</v>
      </c>
      <c r="AR132" s="12" t="s">
        <v>146</v>
      </c>
      <c r="AT132" s="12" t="s">
        <v>127</v>
      </c>
      <c r="AU132" s="12" t="s">
        <v>83</v>
      </c>
      <c r="AY132" s="12" t="s">
        <v>130</v>
      </c>
      <c r="BE132" s="201">
        <f>IF(O132="základní",K132,0)</f>
        <v>0</v>
      </c>
      <c r="BF132" s="201">
        <f>IF(O132="snížená",K132,0)</f>
        <v>0</v>
      </c>
      <c r="BG132" s="201">
        <f>IF(O132="zákl. přenesená",K132,0)</f>
        <v>6511.9499999999998</v>
      </c>
      <c r="BH132" s="201">
        <f>IF(O132="sníž. přenesená",K132,0)</f>
        <v>0</v>
      </c>
      <c r="BI132" s="201">
        <f>IF(O132="nulová",K132,0)</f>
        <v>0</v>
      </c>
      <c r="BJ132" s="12" t="s">
        <v>136</v>
      </c>
      <c r="BK132" s="201">
        <f>ROUND(P132*H132,2)</f>
        <v>6511.9499999999998</v>
      </c>
      <c r="BL132" s="12" t="s">
        <v>136</v>
      </c>
      <c r="BM132" s="12" t="s">
        <v>218</v>
      </c>
    </row>
    <row r="133" s="1" customFormat="1">
      <c r="B133" s="31"/>
      <c r="C133" s="32"/>
      <c r="D133" s="202" t="s">
        <v>138</v>
      </c>
      <c r="E133" s="32"/>
      <c r="F133" s="203" t="s">
        <v>217</v>
      </c>
      <c r="G133" s="32"/>
      <c r="H133" s="32"/>
      <c r="I133" s="32"/>
      <c r="J133" s="32"/>
      <c r="K133" s="32"/>
      <c r="L133" s="32"/>
      <c r="M133" s="33"/>
      <c r="N133" s="216"/>
      <c r="O133" s="217"/>
      <c r="P133" s="217"/>
      <c r="Q133" s="217"/>
      <c r="R133" s="217"/>
      <c r="S133" s="217"/>
      <c r="T133" s="217"/>
      <c r="U133" s="217"/>
      <c r="V133" s="217"/>
      <c r="W133" s="217"/>
      <c r="X133" s="217"/>
      <c r="Y133" s="218"/>
      <c r="AT133" s="12" t="s">
        <v>138</v>
      </c>
      <c r="AU133" s="12" t="s">
        <v>83</v>
      </c>
    </row>
    <row r="134" s="1" customFormat="1" ht="6.96" customHeight="1">
      <c r="B134" s="50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33"/>
    </row>
  </sheetData>
  <sheetProtection sheet="1" autoFilter="0" formatColumns="0" formatRows="0" objects="1" scenarios="1" spinCount="100000" saltValue="8HBqNqu6u699tZbzxBXSGXlCVZh2dtpgy4f6dH2NpggHeETesu+TvUx+jNmBVS7bFFvyAxuGRpPbbirhp+LlOg==" hashValue="eyXiGuPzN3Cz57VO2etRKC2CwVeuQm5KWI2TGrLjD68a4ixmusdRVdxwi8qU4fK42hcqGlMdnE62U3cGHQDypg==" algorithmName="SHA-512" password="CC35"/>
  <autoFilter ref="C88:L133"/>
  <mergeCells count="9">
    <mergeCell ref="E7:H7"/>
    <mergeCell ref="E9:H9"/>
    <mergeCell ref="E18:H18"/>
    <mergeCell ref="E27:H27"/>
    <mergeCell ref="E52:H52"/>
    <mergeCell ref="E54:H54"/>
    <mergeCell ref="E79:H79"/>
    <mergeCell ref="E81:H81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7"/>
    </row>
    <row r="2" ht="36.96" customHeight="1">
      <c r="M2"/>
      <c r="AT2" s="12" t="s">
        <v>86</v>
      </c>
    </row>
    <row r="3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5"/>
      <c r="AT3" s="12" t="s">
        <v>83</v>
      </c>
    </row>
    <row r="4" ht="24.96" customHeight="1">
      <c r="B4" s="15"/>
      <c r="D4" s="124" t="s">
        <v>94</v>
      </c>
      <c r="M4" s="15"/>
      <c r="N4" s="19" t="s">
        <v>11</v>
      </c>
      <c r="AT4" s="12" t="s">
        <v>5</v>
      </c>
    </row>
    <row r="5" ht="6.96" customHeight="1">
      <c r="B5" s="15"/>
      <c r="M5" s="15"/>
    </row>
    <row r="6" ht="12" customHeight="1">
      <c r="B6" s="15"/>
      <c r="D6" s="125" t="s">
        <v>15</v>
      </c>
      <c r="M6" s="15"/>
    </row>
    <row r="7" ht="16.5" customHeight="1">
      <c r="B7" s="15"/>
      <c r="E7" s="126" t="str">
        <f>'Rekapitulace stavby'!K6</f>
        <v>Oprava kabelizace v traťovém úseku Kojetice - Jaroměřice nad Rokytnou - etapa I</v>
      </c>
      <c r="F7" s="125"/>
      <c r="G7" s="125"/>
      <c r="H7" s="125"/>
      <c r="M7" s="15"/>
    </row>
    <row r="8" s="1" customFormat="1" ht="12" customHeight="1">
      <c r="B8" s="33"/>
      <c r="D8" s="125" t="s">
        <v>95</v>
      </c>
      <c r="M8" s="33"/>
    </row>
    <row r="9" s="1" customFormat="1" ht="36.96" customHeight="1">
      <c r="B9" s="33"/>
      <c r="E9" s="127" t="s">
        <v>219</v>
      </c>
      <c r="F9" s="1"/>
      <c r="G9" s="1"/>
      <c r="H9" s="1"/>
      <c r="M9" s="33"/>
    </row>
    <row r="10" s="1" customFormat="1">
      <c r="B10" s="33"/>
      <c r="M10" s="33"/>
    </row>
    <row r="11" s="1" customFormat="1" ht="12" customHeight="1">
      <c r="B11" s="33"/>
      <c r="D11" s="125" t="s">
        <v>17</v>
      </c>
      <c r="F11" s="12" t="s">
        <v>1</v>
      </c>
      <c r="I11" s="125" t="s">
        <v>18</v>
      </c>
      <c r="J11" s="12" t="s">
        <v>1</v>
      </c>
      <c r="M11" s="33"/>
    </row>
    <row r="12" s="1" customFormat="1" ht="12" customHeight="1">
      <c r="B12" s="33"/>
      <c r="D12" s="125" t="s">
        <v>19</v>
      </c>
      <c r="F12" s="12" t="s">
        <v>20</v>
      </c>
      <c r="I12" s="125" t="s">
        <v>21</v>
      </c>
      <c r="J12" s="128" t="str">
        <f>'Rekapitulace stavby'!AN8</f>
        <v>16. 7. 2019</v>
      </c>
      <c r="M12" s="33"/>
    </row>
    <row r="13" s="1" customFormat="1" ht="10.8" customHeight="1">
      <c r="B13" s="33"/>
      <c r="M13" s="33"/>
    </row>
    <row r="14" s="1" customFormat="1" ht="12" customHeight="1">
      <c r="B14" s="33"/>
      <c r="D14" s="125" t="s">
        <v>23</v>
      </c>
      <c r="I14" s="125" t="s">
        <v>24</v>
      </c>
      <c r="J14" s="12" t="s">
        <v>25</v>
      </c>
      <c r="M14" s="33"/>
    </row>
    <row r="15" s="1" customFormat="1" ht="18" customHeight="1">
      <c r="B15" s="33"/>
      <c r="E15" s="12" t="s">
        <v>26</v>
      </c>
      <c r="I15" s="125" t="s">
        <v>27</v>
      </c>
      <c r="J15" s="12" t="s">
        <v>28</v>
      </c>
      <c r="M15" s="33"/>
    </row>
    <row r="16" s="1" customFormat="1" ht="6.96" customHeight="1">
      <c r="B16" s="33"/>
      <c r="M16" s="33"/>
    </row>
    <row r="17" s="1" customFormat="1" ht="12" customHeight="1">
      <c r="B17" s="33"/>
      <c r="D17" s="125" t="s">
        <v>29</v>
      </c>
      <c r="I17" s="125" t="s">
        <v>24</v>
      </c>
      <c r="J17" s="12" t="str">
        <f>'Rekapitulace stavby'!AN13</f>
        <v/>
      </c>
      <c r="M17" s="33"/>
    </row>
    <row r="18" s="1" customFormat="1" ht="18" customHeight="1">
      <c r="B18" s="33"/>
      <c r="E18" s="12" t="str">
        <f>'Rekapitulace stavby'!E14</f>
        <v xml:space="preserve"> </v>
      </c>
      <c r="F18" s="12"/>
      <c r="G18" s="12"/>
      <c r="H18" s="12"/>
      <c r="I18" s="125" t="s">
        <v>27</v>
      </c>
      <c r="J18" s="12" t="str">
        <f>'Rekapitulace stavby'!AN14</f>
        <v/>
      </c>
      <c r="M18" s="33"/>
    </row>
    <row r="19" s="1" customFormat="1" ht="6.96" customHeight="1">
      <c r="B19" s="33"/>
      <c r="M19" s="33"/>
    </row>
    <row r="20" s="1" customFormat="1" ht="12" customHeight="1">
      <c r="B20" s="33"/>
      <c r="D20" s="125" t="s">
        <v>30</v>
      </c>
      <c r="I20" s="125" t="s">
        <v>24</v>
      </c>
      <c r="J20" s="12" t="s">
        <v>1</v>
      </c>
      <c r="M20" s="33"/>
    </row>
    <row r="21" s="1" customFormat="1" ht="18" customHeight="1">
      <c r="B21" s="33"/>
      <c r="E21" s="12" t="s">
        <v>20</v>
      </c>
      <c r="I21" s="125" t="s">
        <v>27</v>
      </c>
      <c r="J21" s="12" t="s">
        <v>1</v>
      </c>
      <c r="M21" s="33"/>
    </row>
    <row r="22" s="1" customFormat="1" ht="6.96" customHeight="1">
      <c r="B22" s="33"/>
      <c r="M22" s="33"/>
    </row>
    <row r="23" s="1" customFormat="1" ht="12" customHeight="1">
      <c r="B23" s="33"/>
      <c r="D23" s="125" t="s">
        <v>31</v>
      </c>
      <c r="I23" s="125" t="s">
        <v>24</v>
      </c>
      <c r="J23" s="12" t="s">
        <v>1</v>
      </c>
      <c r="M23" s="33"/>
    </row>
    <row r="24" s="1" customFormat="1" ht="18" customHeight="1">
      <c r="B24" s="33"/>
      <c r="E24" s="12" t="s">
        <v>20</v>
      </c>
      <c r="I24" s="125" t="s">
        <v>27</v>
      </c>
      <c r="J24" s="12" t="s">
        <v>1</v>
      </c>
      <c r="M24" s="33"/>
    </row>
    <row r="25" s="1" customFormat="1" ht="6.96" customHeight="1">
      <c r="B25" s="33"/>
      <c r="M25" s="33"/>
    </row>
    <row r="26" s="1" customFormat="1" ht="12" customHeight="1">
      <c r="B26" s="33"/>
      <c r="D26" s="125" t="s">
        <v>32</v>
      </c>
      <c r="M26" s="33"/>
    </row>
    <row r="27" s="6" customFormat="1" ht="16.5" customHeight="1">
      <c r="B27" s="129"/>
      <c r="E27" s="130" t="s">
        <v>1</v>
      </c>
      <c r="F27" s="130"/>
      <c r="G27" s="130"/>
      <c r="H27" s="130"/>
      <c r="M27" s="129"/>
    </row>
    <row r="28" s="1" customFormat="1" ht="6.96" customHeight="1">
      <c r="B28" s="33"/>
      <c r="M28" s="33"/>
    </row>
    <row r="29" s="1" customFormat="1" ht="6.96" customHeight="1">
      <c r="B29" s="33"/>
      <c r="D29" s="64"/>
      <c r="E29" s="64"/>
      <c r="F29" s="64"/>
      <c r="G29" s="64"/>
      <c r="H29" s="64"/>
      <c r="I29" s="64"/>
      <c r="J29" s="64"/>
      <c r="K29" s="64"/>
      <c r="L29" s="64"/>
      <c r="M29" s="33"/>
    </row>
    <row r="30" s="1" customFormat="1" ht="14.4" customHeight="1">
      <c r="B30" s="33"/>
      <c r="D30" s="131" t="s">
        <v>97</v>
      </c>
      <c r="K30" s="132">
        <f>K63</f>
        <v>1801157.9499999997</v>
      </c>
      <c r="M30" s="33"/>
    </row>
    <row r="31" s="1" customFormat="1">
      <c r="B31" s="33"/>
      <c r="E31" s="125" t="s">
        <v>34</v>
      </c>
      <c r="K31" s="133">
        <f>I63</f>
        <v>407198.40000000002</v>
      </c>
      <c r="M31" s="33"/>
    </row>
    <row r="32" s="1" customFormat="1">
      <c r="B32" s="33"/>
      <c r="E32" s="125" t="s">
        <v>35</v>
      </c>
      <c r="K32" s="133">
        <f>J63</f>
        <v>1393959.5499999998</v>
      </c>
      <c r="M32" s="33"/>
    </row>
    <row r="33" s="1" customFormat="1" ht="14.4" customHeight="1">
      <c r="B33" s="33"/>
      <c r="D33" s="134" t="s">
        <v>98</v>
      </c>
      <c r="K33" s="132">
        <f>K69</f>
        <v>0</v>
      </c>
      <c r="M33" s="33"/>
    </row>
    <row r="34" s="1" customFormat="1" ht="25.44" customHeight="1">
      <c r="B34" s="33"/>
      <c r="D34" s="135" t="s">
        <v>37</v>
      </c>
      <c r="K34" s="136">
        <f>ROUND(K30 + K33, 2)</f>
        <v>1801157.95</v>
      </c>
      <c r="M34" s="33"/>
    </row>
    <row r="35" s="1" customFormat="1" ht="6.96" customHeight="1">
      <c r="B35" s="33"/>
      <c r="D35" s="64"/>
      <c r="E35" s="64"/>
      <c r="F35" s="64"/>
      <c r="G35" s="64"/>
      <c r="H35" s="64"/>
      <c r="I35" s="64"/>
      <c r="J35" s="64"/>
      <c r="K35" s="64"/>
      <c r="L35" s="64"/>
      <c r="M35" s="33"/>
    </row>
    <row r="36" s="1" customFormat="1" ht="14.4" customHeight="1">
      <c r="B36" s="33"/>
      <c r="F36" s="137" t="s">
        <v>39</v>
      </c>
      <c r="I36" s="137" t="s">
        <v>38</v>
      </c>
      <c r="K36" s="137" t="s">
        <v>40</v>
      </c>
      <c r="M36" s="33"/>
    </row>
    <row r="37" hidden="1" s="1" customFormat="1" ht="14.4" customHeight="1">
      <c r="B37" s="33"/>
      <c r="D37" s="125" t="s">
        <v>41</v>
      </c>
      <c r="E37" s="125" t="s">
        <v>42</v>
      </c>
      <c r="F37" s="133">
        <f>ROUND((SUM(BE69:BE70) + SUM(BE90:BE121)),  2)</f>
        <v>0</v>
      </c>
      <c r="I37" s="138">
        <v>0.20999999999999999</v>
      </c>
      <c r="K37" s="133">
        <f>ROUND(((SUM(BE69:BE70) + SUM(BE90:BE121))*I37),  2)</f>
        <v>0</v>
      </c>
      <c r="M37" s="33"/>
    </row>
    <row r="38" hidden="1" s="1" customFormat="1" ht="14.4" customHeight="1">
      <c r="B38" s="33"/>
      <c r="E38" s="125" t="s">
        <v>43</v>
      </c>
      <c r="F38" s="133">
        <f>ROUND((SUM(BF69:BF70) + SUM(BF90:BF121)),  2)</f>
        <v>0</v>
      </c>
      <c r="I38" s="138">
        <v>0.14999999999999999</v>
      </c>
      <c r="K38" s="133">
        <f>ROUND(((SUM(BF69:BF70) + SUM(BF90:BF121))*I38),  2)</f>
        <v>0</v>
      </c>
      <c r="M38" s="33"/>
    </row>
    <row r="39" s="1" customFormat="1" ht="14.4" customHeight="1">
      <c r="B39" s="33"/>
      <c r="D39" s="125" t="s">
        <v>41</v>
      </c>
      <c r="E39" s="125" t="s">
        <v>44</v>
      </c>
      <c r="F39" s="133">
        <f>ROUND((SUM(BG69:BG70) + SUM(BG90:BG121)),  2)</f>
        <v>1801157.95</v>
      </c>
      <c r="I39" s="138">
        <v>0.20999999999999999</v>
      </c>
      <c r="K39" s="133">
        <f>0</f>
        <v>0</v>
      </c>
      <c r="M39" s="33"/>
    </row>
    <row r="40" s="1" customFormat="1" ht="14.4" customHeight="1">
      <c r="B40" s="33"/>
      <c r="E40" s="125" t="s">
        <v>45</v>
      </c>
      <c r="F40" s="133">
        <f>ROUND((SUM(BH69:BH70) + SUM(BH90:BH121)),  2)</f>
        <v>0</v>
      </c>
      <c r="I40" s="138">
        <v>0.14999999999999999</v>
      </c>
      <c r="K40" s="133">
        <f>0</f>
        <v>0</v>
      </c>
      <c r="M40" s="33"/>
    </row>
    <row r="41" hidden="1" s="1" customFormat="1" ht="14.4" customHeight="1">
      <c r="B41" s="33"/>
      <c r="E41" s="125" t="s">
        <v>46</v>
      </c>
      <c r="F41" s="133">
        <f>ROUND((SUM(BI69:BI70) + SUM(BI90:BI121)),  2)</f>
        <v>0</v>
      </c>
      <c r="I41" s="138">
        <v>0</v>
      </c>
      <c r="K41" s="133">
        <f>0</f>
        <v>0</v>
      </c>
      <c r="M41" s="33"/>
    </row>
    <row r="42" s="1" customFormat="1" ht="6.96" customHeight="1">
      <c r="B42" s="33"/>
      <c r="M42" s="33"/>
    </row>
    <row r="43" s="1" customFormat="1" ht="25.44" customHeight="1">
      <c r="B43" s="33"/>
      <c r="C43" s="139"/>
      <c r="D43" s="140" t="s">
        <v>47</v>
      </c>
      <c r="E43" s="141"/>
      <c r="F43" s="141"/>
      <c r="G43" s="142" t="s">
        <v>48</v>
      </c>
      <c r="H43" s="143" t="s">
        <v>49</v>
      </c>
      <c r="I43" s="141"/>
      <c r="J43" s="141"/>
      <c r="K43" s="144">
        <f>SUM(K34:K41)</f>
        <v>1801157.95</v>
      </c>
      <c r="L43" s="145"/>
      <c r="M43" s="33"/>
    </row>
    <row r="44" s="1" customFormat="1" ht="14.4" customHeight="1">
      <c r="B44" s="146"/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33"/>
    </row>
    <row r="48" s="1" customFormat="1" ht="6.96" customHeight="1">
      <c r="B48" s="148"/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33"/>
    </row>
    <row r="49" s="1" customFormat="1" ht="24.96" customHeight="1">
      <c r="B49" s="31"/>
      <c r="C49" s="18" t="s">
        <v>99</v>
      </c>
      <c r="D49" s="32"/>
      <c r="E49" s="32"/>
      <c r="F49" s="32"/>
      <c r="G49" s="32"/>
      <c r="H49" s="32"/>
      <c r="I49" s="32"/>
      <c r="J49" s="32"/>
      <c r="K49" s="32"/>
      <c r="L49" s="32"/>
      <c r="M49" s="33"/>
    </row>
    <row r="50" s="1" customFormat="1" ht="6.96" customHeight="1"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3"/>
    </row>
    <row r="51" s="1" customFormat="1" ht="12" customHeight="1">
      <c r="B51" s="31"/>
      <c r="C51" s="24" t="s">
        <v>15</v>
      </c>
      <c r="D51" s="32"/>
      <c r="E51" s="32"/>
      <c r="F51" s="32"/>
      <c r="G51" s="32"/>
      <c r="H51" s="32"/>
      <c r="I51" s="32"/>
      <c r="J51" s="32"/>
      <c r="K51" s="32"/>
      <c r="L51" s="32"/>
      <c r="M51" s="33"/>
    </row>
    <row r="52" s="1" customFormat="1" ht="16.5" customHeight="1">
      <c r="B52" s="31"/>
      <c r="C52" s="32"/>
      <c r="D52" s="32"/>
      <c r="E52" s="150" t="str">
        <f>E7</f>
        <v>Oprava kabelizace v traťovém úseku Kojetice - Jaroměřice nad Rokytnou - etapa I</v>
      </c>
      <c r="F52" s="24"/>
      <c r="G52" s="24"/>
      <c r="H52" s="24"/>
      <c r="I52" s="32"/>
      <c r="J52" s="32"/>
      <c r="K52" s="32"/>
      <c r="L52" s="32"/>
      <c r="M52" s="33"/>
    </row>
    <row r="53" s="1" customFormat="1" ht="12" customHeight="1">
      <c r="B53" s="31"/>
      <c r="C53" s="24" t="s">
        <v>95</v>
      </c>
      <c r="D53" s="32"/>
      <c r="E53" s="32"/>
      <c r="F53" s="32"/>
      <c r="G53" s="32"/>
      <c r="H53" s="32"/>
      <c r="I53" s="32"/>
      <c r="J53" s="32"/>
      <c r="K53" s="32"/>
      <c r="L53" s="32"/>
      <c r="M53" s="33"/>
    </row>
    <row r="54" s="1" customFormat="1" ht="16.5" customHeight="1">
      <c r="B54" s="31"/>
      <c r="C54" s="32"/>
      <c r="D54" s="32"/>
      <c r="E54" s="57" t="str">
        <f>E9</f>
        <v>02 - dle ÚRS</v>
      </c>
      <c r="F54" s="32"/>
      <c r="G54" s="32"/>
      <c r="H54" s="32"/>
      <c r="I54" s="32"/>
      <c r="J54" s="32"/>
      <c r="K54" s="32"/>
      <c r="L54" s="32"/>
      <c r="M54" s="33"/>
    </row>
    <row r="55" s="1" customFormat="1" ht="6.96" customHeight="1"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3"/>
    </row>
    <row r="56" s="1" customFormat="1" ht="12" customHeight="1">
      <c r="B56" s="31"/>
      <c r="C56" s="24" t="s">
        <v>19</v>
      </c>
      <c r="D56" s="32"/>
      <c r="E56" s="32"/>
      <c r="F56" s="21" t="str">
        <f>F12</f>
        <v xml:space="preserve"> </v>
      </c>
      <c r="G56" s="32"/>
      <c r="H56" s="32"/>
      <c r="I56" s="24" t="s">
        <v>21</v>
      </c>
      <c r="J56" s="60" t="str">
        <f>IF(J12="","",J12)</f>
        <v>16. 7. 2019</v>
      </c>
      <c r="K56" s="32"/>
      <c r="L56" s="32"/>
      <c r="M56" s="33"/>
    </row>
    <row r="57" s="1" customFormat="1" ht="6.96" customHeight="1"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3"/>
    </row>
    <row r="58" s="1" customFormat="1" ht="13.65" customHeight="1">
      <c r="B58" s="31"/>
      <c r="C58" s="24" t="s">
        <v>23</v>
      </c>
      <c r="D58" s="32"/>
      <c r="E58" s="32"/>
      <c r="F58" s="21" t="str">
        <f>E15</f>
        <v>Správa železniční dopravní cesty,státní organizace</v>
      </c>
      <c r="G58" s="32"/>
      <c r="H58" s="32"/>
      <c r="I58" s="24" t="s">
        <v>30</v>
      </c>
      <c r="J58" s="25" t="str">
        <f>E21</f>
        <v xml:space="preserve"> </v>
      </c>
      <c r="K58" s="32"/>
      <c r="L58" s="32"/>
      <c r="M58" s="33"/>
    </row>
    <row r="59" s="1" customFormat="1" ht="13.65" customHeight="1">
      <c r="B59" s="31"/>
      <c r="C59" s="24" t="s">
        <v>29</v>
      </c>
      <c r="D59" s="32"/>
      <c r="E59" s="32"/>
      <c r="F59" s="21" t="str">
        <f>IF(E18="","",E18)</f>
        <v xml:space="preserve"> </v>
      </c>
      <c r="G59" s="32"/>
      <c r="H59" s="32"/>
      <c r="I59" s="24" t="s">
        <v>31</v>
      </c>
      <c r="J59" s="25" t="str">
        <f>E24</f>
        <v xml:space="preserve"> </v>
      </c>
      <c r="K59" s="32"/>
      <c r="L59" s="32"/>
      <c r="M59" s="33"/>
    </row>
    <row r="60" s="1" customFormat="1" ht="10.32" customHeight="1"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3"/>
    </row>
    <row r="61" s="1" customFormat="1" ht="29.28" customHeight="1">
      <c r="B61" s="31"/>
      <c r="C61" s="151" t="s">
        <v>100</v>
      </c>
      <c r="D61" s="120"/>
      <c r="E61" s="120"/>
      <c r="F61" s="120"/>
      <c r="G61" s="120"/>
      <c r="H61" s="120"/>
      <c r="I61" s="152" t="s">
        <v>101</v>
      </c>
      <c r="J61" s="152" t="s">
        <v>102</v>
      </c>
      <c r="K61" s="152" t="s">
        <v>103</v>
      </c>
      <c r="L61" s="120"/>
      <c r="M61" s="33"/>
    </row>
    <row r="62" s="1" customFormat="1" ht="10.32" customHeight="1"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3"/>
    </row>
    <row r="63" s="1" customFormat="1" ht="22.8" customHeight="1">
      <c r="B63" s="31"/>
      <c r="C63" s="153" t="s">
        <v>104</v>
      </c>
      <c r="D63" s="32"/>
      <c r="E63" s="32"/>
      <c r="F63" s="32"/>
      <c r="G63" s="32"/>
      <c r="H63" s="32"/>
      <c r="I63" s="91">
        <f>Q90</f>
        <v>407198.40000000002</v>
      </c>
      <c r="J63" s="91">
        <f>R90</f>
        <v>1393959.5499999998</v>
      </c>
      <c r="K63" s="91">
        <f>K90</f>
        <v>1801157.9499999997</v>
      </c>
      <c r="L63" s="32"/>
      <c r="M63" s="33"/>
      <c r="AU63" s="12" t="s">
        <v>105</v>
      </c>
    </row>
    <row r="64" s="7" customFormat="1" ht="24.96" customHeight="1">
      <c r="B64" s="154"/>
      <c r="C64" s="155"/>
      <c r="D64" s="156" t="s">
        <v>220</v>
      </c>
      <c r="E64" s="157"/>
      <c r="F64" s="157"/>
      <c r="G64" s="157"/>
      <c r="H64" s="157"/>
      <c r="I64" s="158">
        <f>Q91</f>
        <v>0</v>
      </c>
      <c r="J64" s="158">
        <f>R91</f>
        <v>1393959.5499999998</v>
      </c>
      <c r="K64" s="158">
        <f>K91</f>
        <v>1393959.5499999998</v>
      </c>
      <c r="L64" s="155"/>
      <c r="M64" s="159"/>
    </row>
    <row r="65" s="8" customFormat="1" ht="19.92" customHeight="1">
      <c r="B65" s="160"/>
      <c r="C65" s="161"/>
      <c r="D65" s="162" t="s">
        <v>221</v>
      </c>
      <c r="E65" s="163"/>
      <c r="F65" s="163"/>
      <c r="G65" s="163"/>
      <c r="H65" s="163"/>
      <c r="I65" s="164">
        <f>Q92</f>
        <v>0</v>
      </c>
      <c r="J65" s="164">
        <f>R92</f>
        <v>1393959.5499999998</v>
      </c>
      <c r="K65" s="164">
        <f>K92</f>
        <v>1393959.5499999998</v>
      </c>
      <c r="L65" s="161"/>
      <c r="M65" s="165"/>
    </row>
    <row r="66" s="7" customFormat="1" ht="24.96" customHeight="1">
      <c r="B66" s="154"/>
      <c r="C66" s="155"/>
      <c r="D66" s="156" t="s">
        <v>222</v>
      </c>
      <c r="E66" s="157"/>
      <c r="F66" s="157"/>
      <c r="G66" s="157"/>
      <c r="H66" s="157"/>
      <c r="I66" s="158">
        <f>Q115</f>
        <v>407198.40000000002</v>
      </c>
      <c r="J66" s="158">
        <f>R115</f>
        <v>0</v>
      </c>
      <c r="K66" s="158">
        <f>K115</f>
        <v>407198.40000000002</v>
      </c>
      <c r="L66" s="155"/>
      <c r="M66" s="159"/>
    </row>
    <row r="67" s="1" customFormat="1" ht="21.84" customHeight="1">
      <c r="B67" s="31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3"/>
    </row>
    <row r="68" s="1" customFormat="1" ht="6.96" customHeight="1">
      <c r="B68" s="31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3"/>
    </row>
    <row r="69" s="1" customFormat="1" ht="29.28" customHeight="1">
      <c r="B69" s="31"/>
      <c r="C69" s="153" t="s">
        <v>108</v>
      </c>
      <c r="D69" s="32"/>
      <c r="E69" s="32"/>
      <c r="F69" s="32"/>
      <c r="G69" s="32"/>
      <c r="H69" s="32"/>
      <c r="I69" s="32"/>
      <c r="J69" s="32"/>
      <c r="K69" s="166">
        <v>0</v>
      </c>
      <c r="L69" s="32"/>
      <c r="M69" s="33"/>
      <c r="O69" s="167" t="s">
        <v>41</v>
      </c>
    </row>
    <row r="70" s="1" customFormat="1" ht="18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3"/>
    </row>
    <row r="71" s="1" customFormat="1" ht="29.28" customHeight="1">
      <c r="B71" s="31"/>
      <c r="C71" s="119" t="s">
        <v>93</v>
      </c>
      <c r="D71" s="120"/>
      <c r="E71" s="120"/>
      <c r="F71" s="120"/>
      <c r="G71" s="120"/>
      <c r="H71" s="120"/>
      <c r="I71" s="120"/>
      <c r="J71" s="120"/>
      <c r="K71" s="121">
        <f>ROUND(K63+K69,2)</f>
        <v>1801157.95</v>
      </c>
      <c r="L71" s="120"/>
      <c r="M71" s="33"/>
    </row>
    <row r="72" s="1" customFormat="1" ht="6.96" customHeight="1"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33"/>
    </row>
    <row r="76" s="1" customFormat="1" ht="6.96" customHeight="1"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33"/>
    </row>
    <row r="77" s="1" customFormat="1" ht="24.96" customHeight="1">
      <c r="B77" s="31"/>
      <c r="C77" s="18" t="s">
        <v>109</v>
      </c>
      <c r="D77" s="32"/>
      <c r="E77" s="32"/>
      <c r="F77" s="32"/>
      <c r="G77" s="32"/>
      <c r="H77" s="32"/>
      <c r="I77" s="32"/>
      <c r="J77" s="32"/>
      <c r="K77" s="32"/>
      <c r="L77" s="32"/>
      <c r="M77" s="33"/>
    </row>
    <row r="78" s="1" customFormat="1" ht="6.96" customHeight="1"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3"/>
    </row>
    <row r="79" s="1" customFormat="1" ht="12" customHeight="1">
      <c r="B79" s="31"/>
      <c r="C79" s="24" t="s">
        <v>15</v>
      </c>
      <c r="D79" s="32"/>
      <c r="E79" s="32"/>
      <c r="F79" s="32"/>
      <c r="G79" s="32"/>
      <c r="H79" s="32"/>
      <c r="I79" s="32"/>
      <c r="J79" s="32"/>
      <c r="K79" s="32"/>
      <c r="L79" s="32"/>
      <c r="M79" s="33"/>
    </row>
    <row r="80" s="1" customFormat="1" ht="16.5" customHeight="1">
      <c r="B80" s="31"/>
      <c r="C80" s="32"/>
      <c r="D80" s="32"/>
      <c r="E80" s="150" t="str">
        <f>E7</f>
        <v>Oprava kabelizace v traťovém úseku Kojetice - Jaroměřice nad Rokytnou - etapa I</v>
      </c>
      <c r="F80" s="24"/>
      <c r="G80" s="24"/>
      <c r="H80" s="24"/>
      <c r="I80" s="32"/>
      <c r="J80" s="32"/>
      <c r="K80" s="32"/>
      <c r="L80" s="32"/>
      <c r="M80" s="33"/>
    </row>
    <row r="81" s="1" customFormat="1" ht="12" customHeight="1">
      <c r="B81" s="31"/>
      <c r="C81" s="24" t="s">
        <v>95</v>
      </c>
      <c r="D81" s="32"/>
      <c r="E81" s="32"/>
      <c r="F81" s="32"/>
      <c r="G81" s="32"/>
      <c r="H81" s="32"/>
      <c r="I81" s="32"/>
      <c r="J81" s="32"/>
      <c r="K81" s="32"/>
      <c r="L81" s="32"/>
      <c r="M81" s="33"/>
    </row>
    <row r="82" s="1" customFormat="1" ht="16.5" customHeight="1">
      <c r="B82" s="31"/>
      <c r="C82" s="32"/>
      <c r="D82" s="32"/>
      <c r="E82" s="57" t="str">
        <f>E9</f>
        <v>02 - dle ÚRS</v>
      </c>
      <c r="F82" s="32"/>
      <c r="G82" s="32"/>
      <c r="H82" s="32"/>
      <c r="I82" s="32"/>
      <c r="J82" s="32"/>
      <c r="K82" s="32"/>
      <c r="L82" s="32"/>
      <c r="M82" s="33"/>
    </row>
    <row r="83" s="1" customFormat="1" ht="6.96" customHeight="1"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3"/>
    </row>
    <row r="84" s="1" customFormat="1" ht="12" customHeight="1">
      <c r="B84" s="31"/>
      <c r="C84" s="24" t="s">
        <v>19</v>
      </c>
      <c r="D84" s="32"/>
      <c r="E84" s="32"/>
      <c r="F84" s="21" t="str">
        <f>F12</f>
        <v xml:space="preserve"> </v>
      </c>
      <c r="G84" s="32"/>
      <c r="H84" s="32"/>
      <c r="I84" s="24" t="s">
        <v>21</v>
      </c>
      <c r="J84" s="60" t="str">
        <f>IF(J12="","",J12)</f>
        <v>16. 7. 2019</v>
      </c>
      <c r="K84" s="32"/>
      <c r="L84" s="32"/>
      <c r="M84" s="33"/>
    </row>
    <row r="85" s="1" customFormat="1" ht="6.96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3"/>
    </row>
    <row r="86" s="1" customFormat="1" ht="13.65" customHeight="1">
      <c r="B86" s="31"/>
      <c r="C86" s="24" t="s">
        <v>23</v>
      </c>
      <c r="D86" s="32"/>
      <c r="E86" s="32"/>
      <c r="F86" s="21" t="str">
        <f>E15</f>
        <v>Správa železniční dopravní cesty,státní organizace</v>
      </c>
      <c r="G86" s="32"/>
      <c r="H86" s="32"/>
      <c r="I86" s="24" t="s">
        <v>30</v>
      </c>
      <c r="J86" s="25" t="str">
        <f>E21</f>
        <v xml:space="preserve"> </v>
      </c>
      <c r="K86" s="32"/>
      <c r="L86" s="32"/>
      <c r="M86" s="33"/>
    </row>
    <row r="87" s="1" customFormat="1" ht="13.65" customHeight="1">
      <c r="B87" s="31"/>
      <c r="C87" s="24" t="s">
        <v>29</v>
      </c>
      <c r="D87" s="32"/>
      <c r="E87" s="32"/>
      <c r="F87" s="21" t="str">
        <f>IF(E18="","",E18)</f>
        <v xml:space="preserve"> </v>
      </c>
      <c r="G87" s="32"/>
      <c r="H87" s="32"/>
      <c r="I87" s="24" t="s">
        <v>31</v>
      </c>
      <c r="J87" s="25" t="str">
        <f>E24</f>
        <v xml:space="preserve"> </v>
      </c>
      <c r="K87" s="32"/>
      <c r="L87" s="32"/>
      <c r="M87" s="33"/>
    </row>
    <row r="88" s="1" customFormat="1" ht="10.32" customHeight="1"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3"/>
    </row>
    <row r="89" s="9" customFormat="1" ht="29.28" customHeight="1">
      <c r="B89" s="168"/>
      <c r="C89" s="169" t="s">
        <v>110</v>
      </c>
      <c r="D89" s="170" t="s">
        <v>56</v>
      </c>
      <c r="E89" s="170" t="s">
        <v>52</v>
      </c>
      <c r="F89" s="170" t="s">
        <v>53</v>
      </c>
      <c r="G89" s="170" t="s">
        <v>111</v>
      </c>
      <c r="H89" s="170" t="s">
        <v>112</v>
      </c>
      <c r="I89" s="170" t="s">
        <v>113</v>
      </c>
      <c r="J89" s="170" t="s">
        <v>114</v>
      </c>
      <c r="K89" s="170" t="s">
        <v>103</v>
      </c>
      <c r="L89" s="171" t="s">
        <v>115</v>
      </c>
      <c r="M89" s="172"/>
      <c r="N89" s="81" t="s">
        <v>1</v>
      </c>
      <c r="O89" s="82" t="s">
        <v>41</v>
      </c>
      <c r="P89" s="82" t="s">
        <v>116</v>
      </c>
      <c r="Q89" s="82" t="s">
        <v>117</v>
      </c>
      <c r="R89" s="82" t="s">
        <v>118</v>
      </c>
      <c r="S89" s="82" t="s">
        <v>119</v>
      </c>
      <c r="T89" s="82" t="s">
        <v>120</v>
      </c>
      <c r="U89" s="82" t="s">
        <v>121</v>
      </c>
      <c r="V89" s="82" t="s">
        <v>122</v>
      </c>
      <c r="W89" s="82" t="s">
        <v>123</v>
      </c>
      <c r="X89" s="82" t="s">
        <v>124</v>
      </c>
      <c r="Y89" s="83" t="s">
        <v>125</v>
      </c>
    </row>
    <row r="90" s="1" customFormat="1" ht="22.8" customHeight="1">
      <c r="B90" s="31"/>
      <c r="C90" s="88" t="s">
        <v>126</v>
      </c>
      <c r="D90" s="32"/>
      <c r="E90" s="32"/>
      <c r="F90" s="32"/>
      <c r="G90" s="32"/>
      <c r="H90" s="32"/>
      <c r="I90" s="32"/>
      <c r="J90" s="32"/>
      <c r="K90" s="173">
        <f>BK90</f>
        <v>1801157.9499999997</v>
      </c>
      <c r="L90" s="32"/>
      <c r="M90" s="33"/>
      <c r="N90" s="84"/>
      <c r="O90" s="85"/>
      <c r="P90" s="85"/>
      <c r="Q90" s="174">
        <f>Q91+Q115</f>
        <v>407198.40000000002</v>
      </c>
      <c r="R90" s="174">
        <f>R91+R115</f>
        <v>1393959.5499999998</v>
      </c>
      <c r="S90" s="85"/>
      <c r="T90" s="175">
        <f>T91+T115</f>
        <v>3065.0709999999999</v>
      </c>
      <c r="U90" s="85"/>
      <c r="V90" s="175">
        <f>V91+V115</f>
        <v>6.6083299999999996</v>
      </c>
      <c r="W90" s="85"/>
      <c r="X90" s="175">
        <f>X91+X115</f>
        <v>0</v>
      </c>
      <c r="Y90" s="86"/>
      <c r="AT90" s="12" t="s">
        <v>72</v>
      </c>
      <c r="AU90" s="12" t="s">
        <v>105</v>
      </c>
      <c r="BK90" s="176">
        <f>BK91+BK115</f>
        <v>1801157.9499999997</v>
      </c>
    </row>
    <row r="91" s="10" customFormat="1" ht="25.92" customHeight="1">
      <c r="B91" s="177"/>
      <c r="C91" s="178"/>
      <c r="D91" s="179" t="s">
        <v>72</v>
      </c>
      <c r="E91" s="180" t="s">
        <v>181</v>
      </c>
      <c r="F91" s="180" t="s">
        <v>223</v>
      </c>
      <c r="G91" s="178"/>
      <c r="H91" s="178"/>
      <c r="I91" s="178"/>
      <c r="J91" s="178"/>
      <c r="K91" s="181">
        <f>BK91</f>
        <v>1393959.5499999998</v>
      </c>
      <c r="L91" s="178"/>
      <c r="M91" s="182"/>
      <c r="N91" s="183"/>
      <c r="O91" s="184"/>
      <c r="P91" s="184"/>
      <c r="Q91" s="185">
        <f>Q92</f>
        <v>0</v>
      </c>
      <c r="R91" s="185">
        <f>R92</f>
        <v>1393959.5499999998</v>
      </c>
      <c r="S91" s="184"/>
      <c r="T91" s="186">
        <f>T92</f>
        <v>3065.0709999999999</v>
      </c>
      <c r="U91" s="184"/>
      <c r="V91" s="186">
        <f>V92</f>
        <v>0.13153000000000001</v>
      </c>
      <c r="W91" s="184"/>
      <c r="X91" s="186">
        <f>X92</f>
        <v>0</v>
      </c>
      <c r="Y91" s="187"/>
      <c r="AR91" s="188" t="s">
        <v>81</v>
      </c>
      <c r="AT91" s="189" t="s">
        <v>72</v>
      </c>
      <c r="AU91" s="189" t="s">
        <v>73</v>
      </c>
      <c r="AY91" s="188" t="s">
        <v>130</v>
      </c>
      <c r="BK91" s="190">
        <f>BK92</f>
        <v>1393959.5499999998</v>
      </c>
    </row>
    <row r="92" s="10" customFormat="1" ht="22.8" customHeight="1">
      <c r="B92" s="177"/>
      <c r="C92" s="178"/>
      <c r="D92" s="179" t="s">
        <v>72</v>
      </c>
      <c r="E92" s="205" t="s">
        <v>81</v>
      </c>
      <c r="F92" s="205" t="s">
        <v>224</v>
      </c>
      <c r="G92" s="178"/>
      <c r="H92" s="178"/>
      <c r="I92" s="178"/>
      <c r="J92" s="178"/>
      <c r="K92" s="206">
        <f>BK92</f>
        <v>1393959.5499999998</v>
      </c>
      <c r="L92" s="178"/>
      <c r="M92" s="182"/>
      <c r="N92" s="183"/>
      <c r="O92" s="184"/>
      <c r="P92" s="184"/>
      <c r="Q92" s="185">
        <f>SUM(Q93:Q114)</f>
        <v>0</v>
      </c>
      <c r="R92" s="185">
        <f>SUM(R93:R114)</f>
        <v>1393959.5499999998</v>
      </c>
      <c r="S92" s="184"/>
      <c r="T92" s="186">
        <f>SUM(T93:T114)</f>
        <v>3065.0709999999999</v>
      </c>
      <c r="U92" s="184"/>
      <c r="V92" s="186">
        <f>SUM(V93:V114)</f>
        <v>0.13153000000000001</v>
      </c>
      <c r="W92" s="184"/>
      <c r="X92" s="186">
        <f>SUM(X93:X114)</f>
        <v>0</v>
      </c>
      <c r="Y92" s="187"/>
      <c r="AR92" s="188" t="s">
        <v>81</v>
      </c>
      <c r="AT92" s="189" t="s">
        <v>72</v>
      </c>
      <c r="AU92" s="189" t="s">
        <v>81</v>
      </c>
      <c r="AY92" s="188" t="s">
        <v>130</v>
      </c>
      <c r="BK92" s="190">
        <f>SUM(BK93:BK114)</f>
        <v>1393959.5499999998</v>
      </c>
    </row>
    <row r="93" s="1" customFormat="1" ht="16.5" customHeight="1">
      <c r="B93" s="31"/>
      <c r="C93" s="191" t="s">
        <v>173</v>
      </c>
      <c r="D93" s="191" t="s">
        <v>131</v>
      </c>
      <c r="E93" s="192" t="s">
        <v>225</v>
      </c>
      <c r="F93" s="193" t="s">
        <v>226</v>
      </c>
      <c r="G93" s="194" t="s">
        <v>227</v>
      </c>
      <c r="H93" s="195">
        <v>200</v>
      </c>
      <c r="I93" s="196">
        <v>0</v>
      </c>
      <c r="J93" s="196">
        <v>33.32</v>
      </c>
      <c r="K93" s="196">
        <f>ROUND(P93*H93,2)</f>
        <v>6664</v>
      </c>
      <c r="L93" s="193" t="s">
        <v>1</v>
      </c>
      <c r="M93" s="33"/>
      <c r="N93" s="70" t="s">
        <v>1</v>
      </c>
      <c r="O93" s="197" t="s">
        <v>44</v>
      </c>
      <c r="P93" s="198">
        <f>I93+J93</f>
        <v>33.32</v>
      </c>
      <c r="Q93" s="198">
        <f>ROUND(I93*H93,2)</f>
        <v>0</v>
      </c>
      <c r="R93" s="198">
        <f>ROUND(J93*H93,2)</f>
        <v>6664</v>
      </c>
      <c r="S93" s="199">
        <v>0.035000000000000003</v>
      </c>
      <c r="T93" s="199">
        <f>S93*H93</f>
        <v>7.0000000000000009</v>
      </c>
      <c r="U93" s="199">
        <v>0</v>
      </c>
      <c r="V93" s="199">
        <f>U93*H93</f>
        <v>0</v>
      </c>
      <c r="W93" s="199">
        <v>0</v>
      </c>
      <c r="X93" s="199">
        <f>W93*H93</f>
        <v>0</v>
      </c>
      <c r="Y93" s="200" t="s">
        <v>1</v>
      </c>
      <c r="AR93" s="12" t="s">
        <v>136</v>
      </c>
      <c r="AT93" s="12" t="s">
        <v>131</v>
      </c>
      <c r="AU93" s="12" t="s">
        <v>83</v>
      </c>
      <c r="AY93" s="12" t="s">
        <v>130</v>
      </c>
      <c r="BE93" s="201">
        <f>IF(O93="základní",K93,0)</f>
        <v>0</v>
      </c>
      <c r="BF93" s="201">
        <f>IF(O93="snížená",K93,0)</f>
        <v>0</v>
      </c>
      <c r="BG93" s="201">
        <f>IF(O93="zákl. přenesená",K93,0)</f>
        <v>6664</v>
      </c>
      <c r="BH93" s="201">
        <f>IF(O93="sníž. přenesená",K93,0)</f>
        <v>0</v>
      </c>
      <c r="BI93" s="201">
        <f>IF(O93="nulová",K93,0)</f>
        <v>0</v>
      </c>
      <c r="BJ93" s="12" t="s">
        <v>136</v>
      </c>
      <c r="BK93" s="201">
        <f>ROUND(P93*H93,2)</f>
        <v>6664</v>
      </c>
      <c r="BL93" s="12" t="s">
        <v>136</v>
      </c>
      <c r="BM93" s="12" t="s">
        <v>228</v>
      </c>
    </row>
    <row r="94" s="1" customFormat="1">
      <c r="B94" s="31"/>
      <c r="C94" s="32"/>
      <c r="D94" s="202" t="s">
        <v>138</v>
      </c>
      <c r="E94" s="32"/>
      <c r="F94" s="203" t="s">
        <v>226</v>
      </c>
      <c r="G94" s="32"/>
      <c r="H94" s="32"/>
      <c r="I94" s="32"/>
      <c r="J94" s="32"/>
      <c r="K94" s="32"/>
      <c r="L94" s="32"/>
      <c r="M94" s="33"/>
      <c r="N94" s="204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3"/>
      <c r="AT94" s="12" t="s">
        <v>138</v>
      </c>
      <c r="AU94" s="12" t="s">
        <v>83</v>
      </c>
    </row>
    <row r="95" s="1" customFormat="1" ht="16.5" customHeight="1">
      <c r="B95" s="31"/>
      <c r="C95" s="191" t="s">
        <v>229</v>
      </c>
      <c r="D95" s="191" t="s">
        <v>131</v>
      </c>
      <c r="E95" s="192" t="s">
        <v>230</v>
      </c>
      <c r="F95" s="193" t="s">
        <v>231</v>
      </c>
      <c r="G95" s="194" t="s">
        <v>134</v>
      </c>
      <c r="H95" s="195">
        <v>15</v>
      </c>
      <c r="I95" s="196">
        <v>0</v>
      </c>
      <c r="J95" s="196">
        <v>59.630000000000003</v>
      </c>
      <c r="K95" s="196">
        <f>ROUND(P95*H95,2)</f>
        <v>894.45000000000005</v>
      </c>
      <c r="L95" s="193" t="s">
        <v>1</v>
      </c>
      <c r="M95" s="33"/>
      <c r="N95" s="70" t="s">
        <v>1</v>
      </c>
      <c r="O95" s="197" t="s">
        <v>44</v>
      </c>
      <c r="P95" s="198">
        <f>I95+J95</f>
        <v>59.630000000000003</v>
      </c>
      <c r="Q95" s="198">
        <f>ROUND(I95*H95,2)</f>
        <v>0</v>
      </c>
      <c r="R95" s="198">
        <f>ROUND(J95*H95,2)</f>
        <v>894.45000000000005</v>
      </c>
      <c r="S95" s="199">
        <v>0</v>
      </c>
      <c r="T95" s="199">
        <f>S95*H95</f>
        <v>0</v>
      </c>
      <c r="U95" s="199">
        <v>0</v>
      </c>
      <c r="V95" s="199">
        <f>U95*H95</f>
        <v>0</v>
      </c>
      <c r="W95" s="199">
        <v>0</v>
      </c>
      <c r="X95" s="199">
        <f>W95*H95</f>
        <v>0</v>
      </c>
      <c r="Y95" s="200" t="s">
        <v>1</v>
      </c>
      <c r="AR95" s="12" t="s">
        <v>136</v>
      </c>
      <c r="AT95" s="12" t="s">
        <v>131</v>
      </c>
      <c r="AU95" s="12" t="s">
        <v>83</v>
      </c>
      <c r="AY95" s="12" t="s">
        <v>130</v>
      </c>
      <c r="BE95" s="201">
        <f>IF(O95="základní",K95,0)</f>
        <v>0</v>
      </c>
      <c r="BF95" s="201">
        <f>IF(O95="snížená",K95,0)</f>
        <v>0</v>
      </c>
      <c r="BG95" s="201">
        <f>IF(O95="zákl. přenesená",K95,0)</f>
        <v>894.45000000000005</v>
      </c>
      <c r="BH95" s="201">
        <f>IF(O95="sníž. přenesená",K95,0)</f>
        <v>0</v>
      </c>
      <c r="BI95" s="201">
        <f>IF(O95="nulová",K95,0)</f>
        <v>0</v>
      </c>
      <c r="BJ95" s="12" t="s">
        <v>136</v>
      </c>
      <c r="BK95" s="201">
        <f>ROUND(P95*H95,2)</f>
        <v>894.45000000000005</v>
      </c>
      <c r="BL95" s="12" t="s">
        <v>136</v>
      </c>
      <c r="BM95" s="12" t="s">
        <v>232</v>
      </c>
    </row>
    <row r="96" s="1" customFormat="1">
      <c r="B96" s="31"/>
      <c r="C96" s="32"/>
      <c r="D96" s="202" t="s">
        <v>138</v>
      </c>
      <c r="E96" s="32"/>
      <c r="F96" s="203" t="s">
        <v>231</v>
      </c>
      <c r="G96" s="32"/>
      <c r="H96" s="32"/>
      <c r="I96" s="32"/>
      <c r="J96" s="32"/>
      <c r="K96" s="32"/>
      <c r="L96" s="32"/>
      <c r="M96" s="33"/>
      <c r="N96" s="204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3"/>
      <c r="AT96" s="12" t="s">
        <v>138</v>
      </c>
      <c r="AU96" s="12" t="s">
        <v>83</v>
      </c>
    </row>
    <row r="97" s="1" customFormat="1" ht="16.5" customHeight="1">
      <c r="B97" s="31"/>
      <c r="C97" s="191" t="s">
        <v>81</v>
      </c>
      <c r="D97" s="191" t="s">
        <v>131</v>
      </c>
      <c r="E97" s="192" t="s">
        <v>233</v>
      </c>
      <c r="F97" s="193" t="s">
        <v>234</v>
      </c>
      <c r="G97" s="194" t="s">
        <v>235</v>
      </c>
      <c r="H97" s="195">
        <v>1.6000000000000001</v>
      </c>
      <c r="I97" s="196">
        <v>0</v>
      </c>
      <c r="J97" s="196">
        <v>1666</v>
      </c>
      <c r="K97" s="196">
        <f>ROUND(P97*H97,2)</f>
        <v>2665.5999999999999</v>
      </c>
      <c r="L97" s="193" t="s">
        <v>1</v>
      </c>
      <c r="M97" s="33"/>
      <c r="N97" s="70" t="s">
        <v>1</v>
      </c>
      <c r="O97" s="197" t="s">
        <v>44</v>
      </c>
      <c r="P97" s="198">
        <f>I97+J97</f>
        <v>1666</v>
      </c>
      <c r="Q97" s="198">
        <f>ROUND(I97*H97,2)</f>
        <v>0</v>
      </c>
      <c r="R97" s="198">
        <f>ROUND(J97*H97,2)</f>
        <v>2665.5999999999999</v>
      </c>
      <c r="S97" s="199">
        <v>3.5099999999999998</v>
      </c>
      <c r="T97" s="199">
        <f>S97*H97</f>
        <v>5.6159999999999997</v>
      </c>
      <c r="U97" s="199">
        <v>0.0088000000000000005</v>
      </c>
      <c r="V97" s="199">
        <f>U97*H97</f>
        <v>0.014080000000000002</v>
      </c>
      <c r="W97" s="199">
        <v>0</v>
      </c>
      <c r="X97" s="199">
        <f>W97*H97</f>
        <v>0</v>
      </c>
      <c r="Y97" s="200" t="s">
        <v>1</v>
      </c>
      <c r="AR97" s="12" t="s">
        <v>135</v>
      </c>
      <c r="AT97" s="12" t="s">
        <v>131</v>
      </c>
      <c r="AU97" s="12" t="s">
        <v>83</v>
      </c>
      <c r="AY97" s="12" t="s">
        <v>130</v>
      </c>
      <c r="BE97" s="201">
        <f>IF(O97="základní",K97,0)</f>
        <v>0</v>
      </c>
      <c r="BF97" s="201">
        <f>IF(O97="snížená",K97,0)</f>
        <v>0</v>
      </c>
      <c r="BG97" s="201">
        <f>IF(O97="zákl. přenesená",K97,0)</f>
        <v>2665.5999999999999</v>
      </c>
      <c r="BH97" s="201">
        <f>IF(O97="sníž. přenesená",K97,0)</f>
        <v>0</v>
      </c>
      <c r="BI97" s="201">
        <f>IF(O97="nulová",K97,0)</f>
        <v>0</v>
      </c>
      <c r="BJ97" s="12" t="s">
        <v>136</v>
      </c>
      <c r="BK97" s="201">
        <f>ROUND(P97*H97,2)</f>
        <v>2665.5999999999999</v>
      </c>
      <c r="BL97" s="12" t="s">
        <v>135</v>
      </c>
      <c r="BM97" s="12" t="s">
        <v>236</v>
      </c>
    </row>
    <row r="98" s="1" customFormat="1">
      <c r="B98" s="31"/>
      <c r="C98" s="32"/>
      <c r="D98" s="202" t="s">
        <v>138</v>
      </c>
      <c r="E98" s="32"/>
      <c r="F98" s="203" t="s">
        <v>234</v>
      </c>
      <c r="G98" s="32"/>
      <c r="H98" s="32"/>
      <c r="I98" s="32"/>
      <c r="J98" s="32"/>
      <c r="K98" s="32"/>
      <c r="L98" s="32"/>
      <c r="M98" s="33"/>
      <c r="N98" s="204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3"/>
      <c r="AT98" s="12" t="s">
        <v>138</v>
      </c>
      <c r="AU98" s="12" t="s">
        <v>83</v>
      </c>
    </row>
    <row r="99" s="1" customFormat="1" ht="16.5" customHeight="1">
      <c r="B99" s="31"/>
      <c r="C99" s="191" t="s">
        <v>83</v>
      </c>
      <c r="D99" s="191" t="s">
        <v>131</v>
      </c>
      <c r="E99" s="192" t="s">
        <v>237</v>
      </c>
      <c r="F99" s="193" t="s">
        <v>238</v>
      </c>
      <c r="G99" s="194" t="s">
        <v>227</v>
      </c>
      <c r="H99" s="195">
        <v>200</v>
      </c>
      <c r="I99" s="196">
        <v>0</v>
      </c>
      <c r="J99" s="196">
        <v>73.219999999999999</v>
      </c>
      <c r="K99" s="196">
        <f>ROUND(P99*H99,2)</f>
        <v>14644</v>
      </c>
      <c r="L99" s="193" t="s">
        <v>1</v>
      </c>
      <c r="M99" s="33"/>
      <c r="N99" s="70" t="s">
        <v>1</v>
      </c>
      <c r="O99" s="197" t="s">
        <v>44</v>
      </c>
      <c r="P99" s="198">
        <f>I99+J99</f>
        <v>73.219999999999999</v>
      </c>
      <c r="Q99" s="198">
        <f>ROUND(I99*H99,2)</f>
        <v>0</v>
      </c>
      <c r="R99" s="198">
        <f>ROUND(J99*H99,2)</f>
        <v>14644</v>
      </c>
      <c r="S99" s="199">
        <v>0.17000000000000001</v>
      </c>
      <c r="T99" s="199">
        <f>S99*H99</f>
        <v>34</v>
      </c>
      <c r="U99" s="199">
        <v>0</v>
      </c>
      <c r="V99" s="199">
        <f>U99*H99</f>
        <v>0</v>
      </c>
      <c r="W99" s="199">
        <v>0</v>
      </c>
      <c r="X99" s="199">
        <f>W99*H99</f>
        <v>0</v>
      </c>
      <c r="Y99" s="200" t="s">
        <v>1</v>
      </c>
      <c r="AR99" s="12" t="s">
        <v>135</v>
      </c>
      <c r="AT99" s="12" t="s">
        <v>131</v>
      </c>
      <c r="AU99" s="12" t="s">
        <v>83</v>
      </c>
      <c r="AY99" s="12" t="s">
        <v>130</v>
      </c>
      <c r="BE99" s="201">
        <f>IF(O99="základní",K99,0)</f>
        <v>0</v>
      </c>
      <c r="BF99" s="201">
        <f>IF(O99="snížená",K99,0)</f>
        <v>0</v>
      </c>
      <c r="BG99" s="201">
        <f>IF(O99="zákl. přenesená",K99,0)</f>
        <v>14644</v>
      </c>
      <c r="BH99" s="201">
        <f>IF(O99="sníž. přenesená",K99,0)</f>
        <v>0</v>
      </c>
      <c r="BI99" s="201">
        <f>IF(O99="nulová",K99,0)</f>
        <v>0</v>
      </c>
      <c r="BJ99" s="12" t="s">
        <v>136</v>
      </c>
      <c r="BK99" s="201">
        <f>ROUND(P99*H99,2)</f>
        <v>14644</v>
      </c>
      <c r="BL99" s="12" t="s">
        <v>135</v>
      </c>
      <c r="BM99" s="12" t="s">
        <v>239</v>
      </c>
    </row>
    <row r="100" s="1" customFormat="1">
      <c r="B100" s="31"/>
      <c r="C100" s="32"/>
      <c r="D100" s="202" t="s">
        <v>138</v>
      </c>
      <c r="E100" s="32"/>
      <c r="F100" s="203" t="s">
        <v>238</v>
      </c>
      <c r="G100" s="32"/>
      <c r="H100" s="32"/>
      <c r="I100" s="32"/>
      <c r="J100" s="32"/>
      <c r="K100" s="32"/>
      <c r="L100" s="32"/>
      <c r="M100" s="33"/>
      <c r="N100" s="204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3"/>
      <c r="AT100" s="12" t="s">
        <v>138</v>
      </c>
      <c r="AU100" s="12" t="s">
        <v>83</v>
      </c>
    </row>
    <row r="101" s="1" customFormat="1" ht="16.5" customHeight="1">
      <c r="B101" s="31"/>
      <c r="C101" s="191" t="s">
        <v>129</v>
      </c>
      <c r="D101" s="191" t="s">
        <v>131</v>
      </c>
      <c r="E101" s="192" t="s">
        <v>240</v>
      </c>
      <c r="F101" s="193" t="s">
        <v>241</v>
      </c>
      <c r="G101" s="194" t="s">
        <v>227</v>
      </c>
      <c r="H101" s="195">
        <v>170</v>
      </c>
      <c r="I101" s="196">
        <v>0</v>
      </c>
      <c r="J101" s="196">
        <v>129.08000000000001</v>
      </c>
      <c r="K101" s="196">
        <f>ROUND(P101*H101,2)</f>
        <v>21943.599999999999</v>
      </c>
      <c r="L101" s="193" t="s">
        <v>1</v>
      </c>
      <c r="M101" s="33"/>
      <c r="N101" s="70" t="s">
        <v>1</v>
      </c>
      <c r="O101" s="197" t="s">
        <v>44</v>
      </c>
      <c r="P101" s="198">
        <f>I101+J101</f>
        <v>129.08000000000001</v>
      </c>
      <c r="Q101" s="198">
        <f>ROUND(I101*H101,2)</f>
        <v>0</v>
      </c>
      <c r="R101" s="198">
        <f>ROUND(J101*H101,2)</f>
        <v>21943.599999999999</v>
      </c>
      <c r="S101" s="199">
        <v>0.29999999999999999</v>
      </c>
      <c r="T101" s="199">
        <f>S101*H101</f>
        <v>51</v>
      </c>
      <c r="U101" s="199">
        <v>0</v>
      </c>
      <c r="V101" s="199">
        <f>U101*H101</f>
        <v>0</v>
      </c>
      <c r="W101" s="199">
        <v>0</v>
      </c>
      <c r="X101" s="199">
        <f>W101*H101</f>
        <v>0</v>
      </c>
      <c r="Y101" s="200" t="s">
        <v>1</v>
      </c>
      <c r="AR101" s="12" t="s">
        <v>135</v>
      </c>
      <c r="AT101" s="12" t="s">
        <v>131</v>
      </c>
      <c r="AU101" s="12" t="s">
        <v>83</v>
      </c>
      <c r="AY101" s="12" t="s">
        <v>130</v>
      </c>
      <c r="BE101" s="201">
        <f>IF(O101="základní",K101,0)</f>
        <v>0</v>
      </c>
      <c r="BF101" s="201">
        <f>IF(O101="snížená",K101,0)</f>
        <v>0</v>
      </c>
      <c r="BG101" s="201">
        <f>IF(O101="zákl. přenesená",K101,0)</f>
        <v>21943.599999999999</v>
      </c>
      <c r="BH101" s="201">
        <f>IF(O101="sníž. přenesená",K101,0)</f>
        <v>0</v>
      </c>
      <c r="BI101" s="201">
        <f>IF(O101="nulová",K101,0)</f>
        <v>0</v>
      </c>
      <c r="BJ101" s="12" t="s">
        <v>136</v>
      </c>
      <c r="BK101" s="201">
        <f>ROUND(P101*H101,2)</f>
        <v>21943.599999999999</v>
      </c>
      <c r="BL101" s="12" t="s">
        <v>135</v>
      </c>
      <c r="BM101" s="12" t="s">
        <v>242</v>
      </c>
    </row>
    <row r="102" s="1" customFormat="1">
      <c r="B102" s="31"/>
      <c r="C102" s="32"/>
      <c r="D102" s="202" t="s">
        <v>138</v>
      </c>
      <c r="E102" s="32"/>
      <c r="F102" s="203" t="s">
        <v>241</v>
      </c>
      <c r="G102" s="32"/>
      <c r="H102" s="32"/>
      <c r="I102" s="32"/>
      <c r="J102" s="32"/>
      <c r="K102" s="32"/>
      <c r="L102" s="32"/>
      <c r="M102" s="33"/>
      <c r="N102" s="204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3"/>
      <c r="AT102" s="12" t="s">
        <v>138</v>
      </c>
      <c r="AU102" s="12" t="s">
        <v>83</v>
      </c>
    </row>
    <row r="103" s="1" customFormat="1" ht="16.5" customHeight="1">
      <c r="B103" s="31"/>
      <c r="C103" s="191" t="s">
        <v>150</v>
      </c>
      <c r="D103" s="191" t="s">
        <v>131</v>
      </c>
      <c r="E103" s="192" t="s">
        <v>243</v>
      </c>
      <c r="F103" s="193" t="s">
        <v>244</v>
      </c>
      <c r="G103" s="194" t="s">
        <v>134</v>
      </c>
      <c r="H103" s="195">
        <v>1655</v>
      </c>
      <c r="I103" s="196">
        <v>0</v>
      </c>
      <c r="J103" s="196">
        <v>592.20000000000005</v>
      </c>
      <c r="K103" s="196">
        <f>ROUND(P103*H103,2)</f>
        <v>980091</v>
      </c>
      <c r="L103" s="193" t="s">
        <v>1</v>
      </c>
      <c r="M103" s="33"/>
      <c r="N103" s="70" t="s">
        <v>1</v>
      </c>
      <c r="O103" s="197" t="s">
        <v>44</v>
      </c>
      <c r="P103" s="198">
        <f>I103+J103</f>
        <v>592.20000000000005</v>
      </c>
      <c r="Q103" s="198">
        <f>ROUND(I103*H103,2)</f>
        <v>0</v>
      </c>
      <c r="R103" s="198">
        <f>ROUND(J103*H103,2)</f>
        <v>980091</v>
      </c>
      <c r="S103" s="199">
        <v>1.292</v>
      </c>
      <c r="T103" s="199">
        <f>S103*H103</f>
        <v>2138.2600000000002</v>
      </c>
      <c r="U103" s="199">
        <v>0</v>
      </c>
      <c r="V103" s="199">
        <f>U103*H103</f>
        <v>0</v>
      </c>
      <c r="W103" s="199">
        <v>0</v>
      </c>
      <c r="X103" s="199">
        <f>W103*H103</f>
        <v>0</v>
      </c>
      <c r="Y103" s="200" t="s">
        <v>1</v>
      </c>
      <c r="AR103" s="12" t="s">
        <v>135</v>
      </c>
      <c r="AT103" s="12" t="s">
        <v>131</v>
      </c>
      <c r="AU103" s="12" t="s">
        <v>83</v>
      </c>
      <c r="AY103" s="12" t="s">
        <v>130</v>
      </c>
      <c r="BE103" s="201">
        <f>IF(O103="základní",K103,0)</f>
        <v>0</v>
      </c>
      <c r="BF103" s="201">
        <f>IF(O103="snížená",K103,0)</f>
        <v>0</v>
      </c>
      <c r="BG103" s="201">
        <f>IF(O103="zákl. přenesená",K103,0)</f>
        <v>980091</v>
      </c>
      <c r="BH103" s="201">
        <f>IF(O103="sníž. přenesená",K103,0)</f>
        <v>0</v>
      </c>
      <c r="BI103" s="201">
        <f>IF(O103="nulová",K103,0)</f>
        <v>0</v>
      </c>
      <c r="BJ103" s="12" t="s">
        <v>136</v>
      </c>
      <c r="BK103" s="201">
        <f>ROUND(P103*H103,2)</f>
        <v>980091</v>
      </c>
      <c r="BL103" s="12" t="s">
        <v>135</v>
      </c>
      <c r="BM103" s="12" t="s">
        <v>245</v>
      </c>
    </row>
    <row r="104" s="1" customFormat="1">
      <c r="B104" s="31"/>
      <c r="C104" s="32"/>
      <c r="D104" s="202" t="s">
        <v>138</v>
      </c>
      <c r="E104" s="32"/>
      <c r="F104" s="203" t="s">
        <v>244</v>
      </c>
      <c r="G104" s="32"/>
      <c r="H104" s="32"/>
      <c r="I104" s="32"/>
      <c r="J104" s="32"/>
      <c r="K104" s="32"/>
      <c r="L104" s="32"/>
      <c r="M104" s="33"/>
      <c r="N104" s="204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3"/>
      <c r="AT104" s="12" t="s">
        <v>138</v>
      </c>
      <c r="AU104" s="12" t="s">
        <v>83</v>
      </c>
    </row>
    <row r="105" s="1" customFormat="1" ht="16.5" customHeight="1">
      <c r="B105" s="31"/>
      <c r="C105" s="191" t="s">
        <v>246</v>
      </c>
      <c r="D105" s="191" t="s">
        <v>131</v>
      </c>
      <c r="E105" s="192" t="s">
        <v>247</v>
      </c>
      <c r="F105" s="193" t="s">
        <v>248</v>
      </c>
      <c r="G105" s="194" t="s">
        <v>134</v>
      </c>
      <c r="H105" s="195">
        <v>20</v>
      </c>
      <c r="I105" s="196">
        <v>0</v>
      </c>
      <c r="J105" s="196">
        <v>1268.4000000000001</v>
      </c>
      <c r="K105" s="196">
        <f>ROUND(P105*H105,2)</f>
        <v>25368</v>
      </c>
      <c r="L105" s="193" t="s">
        <v>1</v>
      </c>
      <c r="M105" s="33"/>
      <c r="N105" s="70" t="s">
        <v>1</v>
      </c>
      <c r="O105" s="197" t="s">
        <v>44</v>
      </c>
      <c r="P105" s="198">
        <f>I105+J105</f>
        <v>1268.4000000000001</v>
      </c>
      <c r="Q105" s="198">
        <f>ROUND(I105*H105,2)</f>
        <v>0</v>
      </c>
      <c r="R105" s="198">
        <f>ROUND(J105*H105,2)</f>
        <v>25368</v>
      </c>
      <c r="S105" s="199">
        <v>2.7679999999999998</v>
      </c>
      <c r="T105" s="199">
        <f>S105*H105</f>
        <v>55.359999999999999</v>
      </c>
      <c r="U105" s="199">
        <v>0</v>
      </c>
      <c r="V105" s="199">
        <f>U105*H105</f>
        <v>0</v>
      </c>
      <c r="W105" s="199">
        <v>0</v>
      </c>
      <c r="X105" s="199">
        <f>W105*H105</f>
        <v>0</v>
      </c>
      <c r="Y105" s="200" t="s">
        <v>1</v>
      </c>
      <c r="AR105" s="12" t="s">
        <v>135</v>
      </c>
      <c r="AT105" s="12" t="s">
        <v>131</v>
      </c>
      <c r="AU105" s="12" t="s">
        <v>83</v>
      </c>
      <c r="AY105" s="12" t="s">
        <v>130</v>
      </c>
      <c r="BE105" s="201">
        <f>IF(O105="základní",K105,0)</f>
        <v>0</v>
      </c>
      <c r="BF105" s="201">
        <f>IF(O105="snížená",K105,0)</f>
        <v>0</v>
      </c>
      <c r="BG105" s="201">
        <f>IF(O105="zákl. přenesená",K105,0)</f>
        <v>25368</v>
      </c>
      <c r="BH105" s="201">
        <f>IF(O105="sníž. přenesená",K105,0)</f>
        <v>0</v>
      </c>
      <c r="BI105" s="201">
        <f>IF(O105="nulová",K105,0)</f>
        <v>0</v>
      </c>
      <c r="BJ105" s="12" t="s">
        <v>136</v>
      </c>
      <c r="BK105" s="201">
        <f>ROUND(P105*H105,2)</f>
        <v>25368</v>
      </c>
      <c r="BL105" s="12" t="s">
        <v>135</v>
      </c>
      <c r="BM105" s="12" t="s">
        <v>249</v>
      </c>
    </row>
    <row r="106" s="1" customFormat="1">
      <c r="B106" s="31"/>
      <c r="C106" s="32"/>
      <c r="D106" s="202" t="s">
        <v>138</v>
      </c>
      <c r="E106" s="32"/>
      <c r="F106" s="203" t="s">
        <v>248</v>
      </c>
      <c r="G106" s="32"/>
      <c r="H106" s="32"/>
      <c r="I106" s="32"/>
      <c r="J106" s="32"/>
      <c r="K106" s="32"/>
      <c r="L106" s="32"/>
      <c r="M106" s="33"/>
      <c r="N106" s="204"/>
      <c r="O106" s="72"/>
      <c r="P106" s="72"/>
      <c r="Q106" s="72"/>
      <c r="R106" s="72"/>
      <c r="S106" s="72"/>
      <c r="T106" s="72"/>
      <c r="U106" s="72"/>
      <c r="V106" s="72"/>
      <c r="W106" s="72"/>
      <c r="X106" s="72"/>
      <c r="Y106" s="73"/>
      <c r="AT106" s="12" t="s">
        <v>138</v>
      </c>
      <c r="AU106" s="12" t="s">
        <v>83</v>
      </c>
    </row>
    <row r="107" s="1" customFormat="1" ht="16.5" customHeight="1">
      <c r="B107" s="31"/>
      <c r="C107" s="191" t="s">
        <v>158</v>
      </c>
      <c r="D107" s="191" t="s">
        <v>131</v>
      </c>
      <c r="E107" s="192" t="s">
        <v>250</v>
      </c>
      <c r="F107" s="193" t="s">
        <v>251</v>
      </c>
      <c r="G107" s="194" t="s">
        <v>134</v>
      </c>
      <c r="H107" s="195">
        <v>1655</v>
      </c>
      <c r="I107" s="196">
        <v>0</v>
      </c>
      <c r="J107" s="196">
        <v>117.88</v>
      </c>
      <c r="K107" s="196">
        <f>ROUND(P107*H107,2)</f>
        <v>195091.39999999999</v>
      </c>
      <c r="L107" s="193" t="s">
        <v>1</v>
      </c>
      <c r="M107" s="33"/>
      <c r="N107" s="70" t="s">
        <v>1</v>
      </c>
      <c r="O107" s="197" t="s">
        <v>44</v>
      </c>
      <c r="P107" s="198">
        <f>I107+J107</f>
        <v>117.88</v>
      </c>
      <c r="Q107" s="198">
        <f>ROUND(I107*H107,2)</f>
        <v>0</v>
      </c>
      <c r="R107" s="198">
        <f>ROUND(J107*H107,2)</f>
        <v>195091.39999999999</v>
      </c>
      <c r="S107" s="199">
        <v>0.27400000000000002</v>
      </c>
      <c r="T107" s="199">
        <f>S107*H107</f>
        <v>453.47000000000003</v>
      </c>
      <c r="U107" s="199">
        <v>0</v>
      </c>
      <c r="V107" s="199">
        <f>U107*H107</f>
        <v>0</v>
      </c>
      <c r="W107" s="199">
        <v>0</v>
      </c>
      <c r="X107" s="199">
        <f>W107*H107</f>
        <v>0</v>
      </c>
      <c r="Y107" s="200" t="s">
        <v>1</v>
      </c>
      <c r="AR107" s="12" t="s">
        <v>135</v>
      </c>
      <c r="AT107" s="12" t="s">
        <v>131</v>
      </c>
      <c r="AU107" s="12" t="s">
        <v>83</v>
      </c>
      <c r="AY107" s="12" t="s">
        <v>130</v>
      </c>
      <c r="BE107" s="201">
        <f>IF(O107="základní",K107,0)</f>
        <v>0</v>
      </c>
      <c r="BF107" s="201">
        <f>IF(O107="snížená",K107,0)</f>
        <v>0</v>
      </c>
      <c r="BG107" s="201">
        <f>IF(O107="zákl. přenesená",K107,0)</f>
        <v>195091.39999999999</v>
      </c>
      <c r="BH107" s="201">
        <f>IF(O107="sníž. přenesená",K107,0)</f>
        <v>0</v>
      </c>
      <c r="BI107" s="201">
        <f>IF(O107="nulová",K107,0)</f>
        <v>0</v>
      </c>
      <c r="BJ107" s="12" t="s">
        <v>136</v>
      </c>
      <c r="BK107" s="201">
        <f>ROUND(P107*H107,2)</f>
        <v>195091.39999999999</v>
      </c>
      <c r="BL107" s="12" t="s">
        <v>135</v>
      </c>
      <c r="BM107" s="12" t="s">
        <v>252</v>
      </c>
    </row>
    <row r="108" s="1" customFormat="1">
      <c r="B108" s="31"/>
      <c r="C108" s="32"/>
      <c r="D108" s="202" t="s">
        <v>138</v>
      </c>
      <c r="E108" s="32"/>
      <c r="F108" s="203" t="s">
        <v>251</v>
      </c>
      <c r="G108" s="32"/>
      <c r="H108" s="32"/>
      <c r="I108" s="32"/>
      <c r="J108" s="32"/>
      <c r="K108" s="32"/>
      <c r="L108" s="32"/>
      <c r="M108" s="33"/>
      <c r="N108" s="204"/>
      <c r="O108" s="72"/>
      <c r="P108" s="72"/>
      <c r="Q108" s="72"/>
      <c r="R108" s="72"/>
      <c r="S108" s="72"/>
      <c r="T108" s="72"/>
      <c r="U108" s="72"/>
      <c r="V108" s="72"/>
      <c r="W108" s="72"/>
      <c r="X108" s="72"/>
      <c r="Y108" s="73"/>
      <c r="AT108" s="12" t="s">
        <v>138</v>
      </c>
      <c r="AU108" s="12" t="s">
        <v>83</v>
      </c>
    </row>
    <row r="109" s="1" customFormat="1" ht="16.5" customHeight="1">
      <c r="B109" s="31"/>
      <c r="C109" s="191" t="s">
        <v>166</v>
      </c>
      <c r="D109" s="191" t="s">
        <v>131</v>
      </c>
      <c r="E109" s="192" t="s">
        <v>253</v>
      </c>
      <c r="F109" s="193" t="s">
        <v>254</v>
      </c>
      <c r="G109" s="194" t="s">
        <v>134</v>
      </c>
      <c r="H109" s="195">
        <v>20</v>
      </c>
      <c r="I109" s="196">
        <v>0</v>
      </c>
      <c r="J109" s="196">
        <v>252</v>
      </c>
      <c r="K109" s="196">
        <f>ROUND(P109*H109,2)</f>
        <v>5040</v>
      </c>
      <c r="L109" s="193" t="s">
        <v>1</v>
      </c>
      <c r="M109" s="33"/>
      <c r="N109" s="70" t="s">
        <v>1</v>
      </c>
      <c r="O109" s="197" t="s">
        <v>44</v>
      </c>
      <c r="P109" s="198">
        <f>I109+J109</f>
        <v>252</v>
      </c>
      <c r="Q109" s="198">
        <f>ROUND(I109*H109,2)</f>
        <v>0</v>
      </c>
      <c r="R109" s="198">
        <f>ROUND(J109*H109,2)</f>
        <v>5040</v>
      </c>
      <c r="S109" s="199">
        <v>0.58699999999999997</v>
      </c>
      <c r="T109" s="199">
        <f>S109*H109</f>
        <v>11.739999999999998</v>
      </c>
      <c r="U109" s="199">
        <v>0</v>
      </c>
      <c r="V109" s="199">
        <f>U109*H109</f>
        <v>0</v>
      </c>
      <c r="W109" s="199">
        <v>0</v>
      </c>
      <c r="X109" s="199">
        <f>W109*H109</f>
        <v>0</v>
      </c>
      <c r="Y109" s="200" t="s">
        <v>1</v>
      </c>
      <c r="AR109" s="12" t="s">
        <v>135</v>
      </c>
      <c r="AT109" s="12" t="s">
        <v>131</v>
      </c>
      <c r="AU109" s="12" t="s">
        <v>83</v>
      </c>
      <c r="AY109" s="12" t="s">
        <v>130</v>
      </c>
      <c r="BE109" s="201">
        <f>IF(O109="základní",K109,0)</f>
        <v>0</v>
      </c>
      <c r="BF109" s="201">
        <f>IF(O109="snížená",K109,0)</f>
        <v>0</v>
      </c>
      <c r="BG109" s="201">
        <f>IF(O109="zákl. přenesená",K109,0)</f>
        <v>5040</v>
      </c>
      <c r="BH109" s="201">
        <f>IF(O109="sníž. přenesená",K109,0)</f>
        <v>0</v>
      </c>
      <c r="BI109" s="201">
        <f>IF(O109="nulová",K109,0)</f>
        <v>0</v>
      </c>
      <c r="BJ109" s="12" t="s">
        <v>136</v>
      </c>
      <c r="BK109" s="201">
        <f>ROUND(P109*H109,2)</f>
        <v>5040</v>
      </c>
      <c r="BL109" s="12" t="s">
        <v>135</v>
      </c>
      <c r="BM109" s="12" t="s">
        <v>255</v>
      </c>
    </row>
    <row r="110" s="1" customFormat="1">
      <c r="B110" s="31"/>
      <c r="C110" s="32"/>
      <c r="D110" s="202" t="s">
        <v>138</v>
      </c>
      <c r="E110" s="32"/>
      <c r="F110" s="203" t="s">
        <v>254</v>
      </c>
      <c r="G110" s="32"/>
      <c r="H110" s="32"/>
      <c r="I110" s="32"/>
      <c r="J110" s="32"/>
      <c r="K110" s="32"/>
      <c r="L110" s="32"/>
      <c r="M110" s="33"/>
      <c r="N110" s="204"/>
      <c r="O110" s="72"/>
      <c r="P110" s="72"/>
      <c r="Q110" s="72"/>
      <c r="R110" s="72"/>
      <c r="S110" s="72"/>
      <c r="T110" s="72"/>
      <c r="U110" s="72"/>
      <c r="V110" s="72"/>
      <c r="W110" s="72"/>
      <c r="X110" s="72"/>
      <c r="Y110" s="73"/>
      <c r="AT110" s="12" t="s">
        <v>138</v>
      </c>
      <c r="AU110" s="12" t="s">
        <v>83</v>
      </c>
    </row>
    <row r="111" s="1" customFormat="1" ht="16.5" customHeight="1">
      <c r="B111" s="31"/>
      <c r="C111" s="191" t="s">
        <v>177</v>
      </c>
      <c r="D111" s="191" t="s">
        <v>131</v>
      </c>
      <c r="E111" s="192" t="s">
        <v>256</v>
      </c>
      <c r="F111" s="193" t="s">
        <v>257</v>
      </c>
      <c r="G111" s="194" t="s">
        <v>227</v>
      </c>
      <c r="H111" s="195">
        <v>2000</v>
      </c>
      <c r="I111" s="196">
        <v>0</v>
      </c>
      <c r="J111" s="196">
        <v>59.359999999999999</v>
      </c>
      <c r="K111" s="196">
        <f>ROUND(P111*H111,2)</f>
        <v>118720</v>
      </c>
      <c r="L111" s="193" t="s">
        <v>1</v>
      </c>
      <c r="M111" s="33"/>
      <c r="N111" s="70" t="s">
        <v>1</v>
      </c>
      <c r="O111" s="197" t="s">
        <v>44</v>
      </c>
      <c r="P111" s="198">
        <f>I111+J111</f>
        <v>59.359999999999999</v>
      </c>
      <c r="Q111" s="198">
        <f>ROUND(I111*H111,2)</f>
        <v>0</v>
      </c>
      <c r="R111" s="198">
        <f>ROUND(J111*H111,2)</f>
        <v>118720</v>
      </c>
      <c r="S111" s="199">
        <v>0.13800000000000001</v>
      </c>
      <c r="T111" s="199">
        <f>S111*H111</f>
        <v>276</v>
      </c>
      <c r="U111" s="199">
        <v>0</v>
      </c>
      <c r="V111" s="199">
        <f>U111*H111</f>
        <v>0</v>
      </c>
      <c r="W111" s="199">
        <v>0</v>
      </c>
      <c r="X111" s="199">
        <f>W111*H111</f>
        <v>0</v>
      </c>
      <c r="Y111" s="200" t="s">
        <v>1</v>
      </c>
      <c r="AR111" s="12" t="s">
        <v>135</v>
      </c>
      <c r="AT111" s="12" t="s">
        <v>131</v>
      </c>
      <c r="AU111" s="12" t="s">
        <v>83</v>
      </c>
      <c r="AY111" s="12" t="s">
        <v>130</v>
      </c>
      <c r="BE111" s="201">
        <f>IF(O111="základní",K111,0)</f>
        <v>0</v>
      </c>
      <c r="BF111" s="201">
        <f>IF(O111="snížená",K111,0)</f>
        <v>0</v>
      </c>
      <c r="BG111" s="201">
        <f>IF(O111="zákl. přenesená",K111,0)</f>
        <v>118720</v>
      </c>
      <c r="BH111" s="201">
        <f>IF(O111="sníž. přenesená",K111,0)</f>
        <v>0</v>
      </c>
      <c r="BI111" s="201">
        <f>IF(O111="nulová",K111,0)</f>
        <v>0</v>
      </c>
      <c r="BJ111" s="12" t="s">
        <v>136</v>
      </c>
      <c r="BK111" s="201">
        <f>ROUND(P111*H111,2)</f>
        <v>118720</v>
      </c>
      <c r="BL111" s="12" t="s">
        <v>135</v>
      </c>
      <c r="BM111" s="12" t="s">
        <v>258</v>
      </c>
    </row>
    <row r="112" s="1" customFormat="1">
      <c r="B112" s="31"/>
      <c r="C112" s="32"/>
      <c r="D112" s="202" t="s">
        <v>138</v>
      </c>
      <c r="E112" s="32"/>
      <c r="F112" s="203" t="s">
        <v>257</v>
      </c>
      <c r="G112" s="32"/>
      <c r="H112" s="32"/>
      <c r="I112" s="32"/>
      <c r="J112" s="32"/>
      <c r="K112" s="32"/>
      <c r="L112" s="32"/>
      <c r="M112" s="33"/>
      <c r="N112" s="204"/>
      <c r="O112" s="72"/>
      <c r="P112" s="72"/>
      <c r="Q112" s="72"/>
      <c r="R112" s="72"/>
      <c r="S112" s="72"/>
      <c r="T112" s="72"/>
      <c r="U112" s="72"/>
      <c r="V112" s="72"/>
      <c r="W112" s="72"/>
      <c r="X112" s="72"/>
      <c r="Y112" s="73"/>
      <c r="AT112" s="12" t="s">
        <v>138</v>
      </c>
      <c r="AU112" s="12" t="s">
        <v>83</v>
      </c>
    </row>
    <row r="113" s="1" customFormat="1" ht="16.5" customHeight="1">
      <c r="B113" s="31"/>
      <c r="C113" s="191" t="s">
        <v>146</v>
      </c>
      <c r="D113" s="191" t="s">
        <v>131</v>
      </c>
      <c r="E113" s="192" t="s">
        <v>259</v>
      </c>
      <c r="F113" s="193" t="s">
        <v>260</v>
      </c>
      <c r="G113" s="194" t="s">
        <v>134</v>
      </c>
      <c r="H113" s="195">
        <v>1305</v>
      </c>
      <c r="I113" s="196">
        <v>0</v>
      </c>
      <c r="J113" s="196">
        <v>17.5</v>
      </c>
      <c r="K113" s="196">
        <f>ROUND(P113*H113,2)</f>
        <v>22837.5</v>
      </c>
      <c r="L113" s="193" t="s">
        <v>1</v>
      </c>
      <c r="M113" s="33"/>
      <c r="N113" s="70" t="s">
        <v>1</v>
      </c>
      <c r="O113" s="197" t="s">
        <v>44</v>
      </c>
      <c r="P113" s="198">
        <f>I113+J113</f>
        <v>17.5</v>
      </c>
      <c r="Q113" s="198">
        <f>ROUND(I113*H113,2)</f>
        <v>0</v>
      </c>
      <c r="R113" s="198">
        <f>ROUND(J113*H113,2)</f>
        <v>22837.5</v>
      </c>
      <c r="S113" s="199">
        <v>0.025000000000000001</v>
      </c>
      <c r="T113" s="199">
        <f>S113*H113</f>
        <v>32.625</v>
      </c>
      <c r="U113" s="199">
        <v>9.0000000000000006E-05</v>
      </c>
      <c r="V113" s="199">
        <f>U113*H113</f>
        <v>0.11745000000000001</v>
      </c>
      <c r="W113" s="199">
        <v>0</v>
      </c>
      <c r="X113" s="199">
        <f>W113*H113</f>
        <v>0</v>
      </c>
      <c r="Y113" s="200" t="s">
        <v>1</v>
      </c>
      <c r="AR113" s="12" t="s">
        <v>136</v>
      </c>
      <c r="AT113" s="12" t="s">
        <v>131</v>
      </c>
      <c r="AU113" s="12" t="s">
        <v>83</v>
      </c>
      <c r="AY113" s="12" t="s">
        <v>130</v>
      </c>
      <c r="BE113" s="201">
        <f>IF(O113="základní",K113,0)</f>
        <v>0</v>
      </c>
      <c r="BF113" s="201">
        <f>IF(O113="snížená",K113,0)</f>
        <v>0</v>
      </c>
      <c r="BG113" s="201">
        <f>IF(O113="zákl. přenesená",K113,0)</f>
        <v>22837.5</v>
      </c>
      <c r="BH113" s="201">
        <f>IF(O113="sníž. přenesená",K113,0)</f>
        <v>0</v>
      </c>
      <c r="BI113" s="201">
        <f>IF(O113="nulová",K113,0)</f>
        <v>0</v>
      </c>
      <c r="BJ113" s="12" t="s">
        <v>136</v>
      </c>
      <c r="BK113" s="201">
        <f>ROUND(P113*H113,2)</f>
        <v>22837.5</v>
      </c>
      <c r="BL113" s="12" t="s">
        <v>136</v>
      </c>
      <c r="BM113" s="12" t="s">
        <v>261</v>
      </c>
    </row>
    <row r="114" s="1" customFormat="1">
      <c r="B114" s="31"/>
      <c r="C114" s="32"/>
      <c r="D114" s="202" t="s">
        <v>138</v>
      </c>
      <c r="E114" s="32"/>
      <c r="F114" s="203" t="s">
        <v>260</v>
      </c>
      <c r="G114" s="32"/>
      <c r="H114" s="32"/>
      <c r="I114" s="32"/>
      <c r="J114" s="32"/>
      <c r="K114" s="32"/>
      <c r="L114" s="32"/>
      <c r="M114" s="33"/>
      <c r="N114" s="204"/>
      <c r="O114" s="72"/>
      <c r="P114" s="72"/>
      <c r="Q114" s="72"/>
      <c r="R114" s="72"/>
      <c r="S114" s="72"/>
      <c r="T114" s="72"/>
      <c r="U114" s="72"/>
      <c r="V114" s="72"/>
      <c r="W114" s="72"/>
      <c r="X114" s="72"/>
      <c r="Y114" s="73"/>
      <c r="AT114" s="12" t="s">
        <v>138</v>
      </c>
      <c r="AU114" s="12" t="s">
        <v>83</v>
      </c>
    </row>
    <row r="115" s="10" customFormat="1" ht="25.92" customHeight="1">
      <c r="B115" s="177"/>
      <c r="C115" s="178"/>
      <c r="D115" s="179" t="s">
        <v>72</v>
      </c>
      <c r="E115" s="180" t="s">
        <v>262</v>
      </c>
      <c r="F115" s="180" t="s">
        <v>263</v>
      </c>
      <c r="G115" s="178"/>
      <c r="H115" s="178"/>
      <c r="I115" s="178"/>
      <c r="J115" s="178"/>
      <c r="K115" s="181">
        <f>BK115</f>
        <v>407198.40000000002</v>
      </c>
      <c r="L115" s="178"/>
      <c r="M115" s="182"/>
      <c r="N115" s="183"/>
      <c r="O115" s="184"/>
      <c r="P115" s="184"/>
      <c r="Q115" s="185">
        <f>SUM(Q116:Q121)</f>
        <v>407198.40000000002</v>
      </c>
      <c r="R115" s="185">
        <f>SUM(R116:R121)</f>
        <v>0</v>
      </c>
      <c r="S115" s="184"/>
      <c r="T115" s="186">
        <f>SUM(T116:T121)</f>
        <v>0</v>
      </c>
      <c r="U115" s="184"/>
      <c r="V115" s="186">
        <f>SUM(V116:V121)</f>
        <v>6.4767999999999999</v>
      </c>
      <c r="W115" s="184"/>
      <c r="X115" s="186">
        <f>SUM(X116:X121)</f>
        <v>0</v>
      </c>
      <c r="Y115" s="187"/>
      <c r="AR115" s="188" t="s">
        <v>136</v>
      </c>
      <c r="AT115" s="189" t="s">
        <v>72</v>
      </c>
      <c r="AU115" s="189" t="s">
        <v>73</v>
      </c>
      <c r="AY115" s="188" t="s">
        <v>130</v>
      </c>
      <c r="BK115" s="190">
        <f>SUM(BK116:BK121)</f>
        <v>407198.40000000002</v>
      </c>
    </row>
    <row r="116" s="1" customFormat="1" ht="16.5" customHeight="1">
      <c r="B116" s="31"/>
      <c r="C116" s="207" t="s">
        <v>183</v>
      </c>
      <c r="D116" s="207" t="s">
        <v>127</v>
      </c>
      <c r="E116" s="208" t="s">
        <v>264</v>
      </c>
      <c r="F116" s="209" t="s">
        <v>265</v>
      </c>
      <c r="G116" s="210" t="s">
        <v>134</v>
      </c>
      <c r="H116" s="211">
        <v>2090</v>
      </c>
      <c r="I116" s="212">
        <v>191.80000000000001</v>
      </c>
      <c r="J116" s="213"/>
      <c r="K116" s="212">
        <f>ROUND(P116*H116,2)</f>
        <v>400862</v>
      </c>
      <c r="L116" s="209" t="s">
        <v>1</v>
      </c>
      <c r="M116" s="214"/>
      <c r="N116" s="215" t="s">
        <v>1</v>
      </c>
      <c r="O116" s="197" t="s">
        <v>44</v>
      </c>
      <c r="P116" s="198">
        <f>I116+J116</f>
        <v>191.80000000000001</v>
      </c>
      <c r="Q116" s="198">
        <f>ROUND(I116*H116,2)</f>
        <v>400862</v>
      </c>
      <c r="R116" s="198">
        <f>ROUND(J116*H116,2)</f>
        <v>0</v>
      </c>
      <c r="S116" s="199">
        <v>0</v>
      </c>
      <c r="T116" s="199">
        <f>S116*H116</f>
        <v>0</v>
      </c>
      <c r="U116" s="199">
        <v>0.0030000000000000001</v>
      </c>
      <c r="V116" s="199">
        <f>U116*H116</f>
        <v>6.2700000000000005</v>
      </c>
      <c r="W116" s="199">
        <v>0</v>
      </c>
      <c r="X116" s="199">
        <f>W116*H116</f>
        <v>0</v>
      </c>
      <c r="Y116" s="200" t="s">
        <v>1</v>
      </c>
      <c r="AR116" s="12" t="s">
        <v>146</v>
      </c>
      <c r="AT116" s="12" t="s">
        <v>127</v>
      </c>
      <c r="AU116" s="12" t="s">
        <v>81</v>
      </c>
      <c r="AY116" s="12" t="s">
        <v>130</v>
      </c>
      <c r="BE116" s="201">
        <f>IF(O116="základní",K116,0)</f>
        <v>0</v>
      </c>
      <c r="BF116" s="201">
        <f>IF(O116="snížená",K116,0)</f>
        <v>0</v>
      </c>
      <c r="BG116" s="201">
        <f>IF(O116="zákl. přenesená",K116,0)</f>
        <v>400862</v>
      </c>
      <c r="BH116" s="201">
        <f>IF(O116="sníž. přenesená",K116,0)</f>
        <v>0</v>
      </c>
      <c r="BI116" s="201">
        <f>IF(O116="nulová",K116,0)</f>
        <v>0</v>
      </c>
      <c r="BJ116" s="12" t="s">
        <v>136</v>
      </c>
      <c r="BK116" s="201">
        <f>ROUND(P116*H116,2)</f>
        <v>400862</v>
      </c>
      <c r="BL116" s="12" t="s">
        <v>136</v>
      </c>
      <c r="BM116" s="12" t="s">
        <v>266</v>
      </c>
    </row>
    <row r="117" s="1" customFormat="1">
      <c r="B117" s="31"/>
      <c r="C117" s="32"/>
      <c r="D117" s="202" t="s">
        <v>138</v>
      </c>
      <c r="E117" s="32"/>
      <c r="F117" s="203" t="s">
        <v>265</v>
      </c>
      <c r="G117" s="32"/>
      <c r="H117" s="32"/>
      <c r="I117" s="32"/>
      <c r="J117" s="32"/>
      <c r="K117" s="32"/>
      <c r="L117" s="32"/>
      <c r="M117" s="33"/>
      <c r="N117" s="204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3"/>
      <c r="AT117" s="12" t="s">
        <v>138</v>
      </c>
      <c r="AU117" s="12" t="s">
        <v>81</v>
      </c>
    </row>
    <row r="118" s="1" customFormat="1" ht="16.5" customHeight="1">
      <c r="B118" s="31"/>
      <c r="C118" s="207" t="s">
        <v>188</v>
      </c>
      <c r="D118" s="207" t="s">
        <v>127</v>
      </c>
      <c r="E118" s="208" t="s">
        <v>267</v>
      </c>
      <c r="F118" s="209" t="s">
        <v>268</v>
      </c>
      <c r="G118" s="210" t="s">
        <v>141</v>
      </c>
      <c r="H118" s="211">
        <v>45</v>
      </c>
      <c r="I118" s="212">
        <v>16.100000000000001</v>
      </c>
      <c r="J118" s="213"/>
      <c r="K118" s="212">
        <f>ROUND(P118*H118,2)</f>
        <v>724.5</v>
      </c>
      <c r="L118" s="209" t="s">
        <v>1</v>
      </c>
      <c r="M118" s="214"/>
      <c r="N118" s="215" t="s">
        <v>1</v>
      </c>
      <c r="O118" s="197" t="s">
        <v>44</v>
      </c>
      <c r="P118" s="198">
        <f>I118+J118</f>
        <v>16.100000000000001</v>
      </c>
      <c r="Q118" s="198">
        <f>ROUND(I118*H118,2)</f>
        <v>724.5</v>
      </c>
      <c r="R118" s="198">
        <f>ROUND(J118*H118,2)</f>
        <v>0</v>
      </c>
      <c r="S118" s="199">
        <v>0</v>
      </c>
      <c r="T118" s="199">
        <f>S118*H118</f>
        <v>0</v>
      </c>
      <c r="U118" s="199">
        <v>0.00024000000000000001</v>
      </c>
      <c r="V118" s="199">
        <f>U118*H118</f>
        <v>0.010800000000000001</v>
      </c>
      <c r="W118" s="199">
        <v>0</v>
      </c>
      <c r="X118" s="199">
        <f>W118*H118</f>
        <v>0</v>
      </c>
      <c r="Y118" s="200" t="s">
        <v>1</v>
      </c>
      <c r="AR118" s="12" t="s">
        <v>146</v>
      </c>
      <c r="AT118" s="12" t="s">
        <v>127</v>
      </c>
      <c r="AU118" s="12" t="s">
        <v>81</v>
      </c>
      <c r="AY118" s="12" t="s">
        <v>130</v>
      </c>
      <c r="BE118" s="201">
        <f>IF(O118="základní",K118,0)</f>
        <v>0</v>
      </c>
      <c r="BF118" s="201">
        <f>IF(O118="snížená",K118,0)</f>
        <v>0</v>
      </c>
      <c r="BG118" s="201">
        <f>IF(O118="zákl. přenesená",K118,0)</f>
        <v>724.5</v>
      </c>
      <c r="BH118" s="201">
        <f>IF(O118="sníž. přenesená",K118,0)</f>
        <v>0</v>
      </c>
      <c r="BI118" s="201">
        <f>IF(O118="nulová",K118,0)</f>
        <v>0</v>
      </c>
      <c r="BJ118" s="12" t="s">
        <v>136</v>
      </c>
      <c r="BK118" s="201">
        <f>ROUND(P118*H118,2)</f>
        <v>724.5</v>
      </c>
      <c r="BL118" s="12" t="s">
        <v>136</v>
      </c>
      <c r="BM118" s="12" t="s">
        <v>269</v>
      </c>
    </row>
    <row r="119" s="1" customFormat="1">
      <c r="B119" s="31"/>
      <c r="C119" s="32"/>
      <c r="D119" s="202" t="s">
        <v>138</v>
      </c>
      <c r="E119" s="32"/>
      <c r="F119" s="203" t="s">
        <v>268</v>
      </c>
      <c r="G119" s="32"/>
      <c r="H119" s="32"/>
      <c r="I119" s="32"/>
      <c r="J119" s="32"/>
      <c r="K119" s="32"/>
      <c r="L119" s="32"/>
      <c r="M119" s="33"/>
      <c r="N119" s="204"/>
      <c r="O119" s="72"/>
      <c r="P119" s="72"/>
      <c r="Q119" s="72"/>
      <c r="R119" s="72"/>
      <c r="S119" s="72"/>
      <c r="T119" s="72"/>
      <c r="U119" s="72"/>
      <c r="V119" s="72"/>
      <c r="W119" s="72"/>
      <c r="X119" s="72"/>
      <c r="Y119" s="73"/>
      <c r="AT119" s="12" t="s">
        <v>138</v>
      </c>
      <c r="AU119" s="12" t="s">
        <v>81</v>
      </c>
    </row>
    <row r="120" s="1" customFormat="1" ht="16.5" customHeight="1">
      <c r="B120" s="31"/>
      <c r="C120" s="207" t="s">
        <v>192</v>
      </c>
      <c r="D120" s="207" t="s">
        <v>127</v>
      </c>
      <c r="E120" s="208" t="s">
        <v>270</v>
      </c>
      <c r="F120" s="209" t="s">
        <v>271</v>
      </c>
      <c r="G120" s="210" t="s">
        <v>141</v>
      </c>
      <c r="H120" s="211">
        <v>7</v>
      </c>
      <c r="I120" s="212">
        <v>801.70000000000005</v>
      </c>
      <c r="J120" s="213"/>
      <c r="K120" s="212">
        <f>ROUND(P120*H120,2)</f>
        <v>5611.8999999999996</v>
      </c>
      <c r="L120" s="209" t="s">
        <v>1</v>
      </c>
      <c r="M120" s="214"/>
      <c r="N120" s="215" t="s">
        <v>1</v>
      </c>
      <c r="O120" s="197" t="s">
        <v>44</v>
      </c>
      <c r="P120" s="198">
        <f>I120+J120</f>
        <v>801.70000000000005</v>
      </c>
      <c r="Q120" s="198">
        <f>ROUND(I120*H120,2)</f>
        <v>5611.8999999999996</v>
      </c>
      <c r="R120" s="198">
        <f>ROUND(J120*H120,2)</f>
        <v>0</v>
      </c>
      <c r="S120" s="199">
        <v>0</v>
      </c>
      <c r="T120" s="199">
        <f>S120*H120</f>
        <v>0</v>
      </c>
      <c r="U120" s="199">
        <v>0.028000000000000001</v>
      </c>
      <c r="V120" s="199">
        <f>U120*H120</f>
        <v>0.19600000000000001</v>
      </c>
      <c r="W120" s="199">
        <v>0</v>
      </c>
      <c r="X120" s="199">
        <f>W120*H120</f>
        <v>0</v>
      </c>
      <c r="Y120" s="200" t="s">
        <v>1</v>
      </c>
      <c r="AR120" s="12" t="s">
        <v>146</v>
      </c>
      <c r="AT120" s="12" t="s">
        <v>127</v>
      </c>
      <c r="AU120" s="12" t="s">
        <v>81</v>
      </c>
      <c r="AY120" s="12" t="s">
        <v>130</v>
      </c>
      <c r="BE120" s="201">
        <f>IF(O120="základní",K120,0)</f>
        <v>0</v>
      </c>
      <c r="BF120" s="201">
        <f>IF(O120="snížená",K120,0)</f>
        <v>0</v>
      </c>
      <c r="BG120" s="201">
        <f>IF(O120="zákl. přenesená",K120,0)</f>
        <v>5611.8999999999996</v>
      </c>
      <c r="BH120" s="201">
        <f>IF(O120="sníž. přenesená",K120,0)</f>
        <v>0</v>
      </c>
      <c r="BI120" s="201">
        <f>IF(O120="nulová",K120,0)</f>
        <v>0</v>
      </c>
      <c r="BJ120" s="12" t="s">
        <v>136</v>
      </c>
      <c r="BK120" s="201">
        <f>ROUND(P120*H120,2)</f>
        <v>5611.8999999999996</v>
      </c>
      <c r="BL120" s="12" t="s">
        <v>136</v>
      </c>
      <c r="BM120" s="12" t="s">
        <v>272</v>
      </c>
    </row>
    <row r="121" s="1" customFormat="1">
      <c r="B121" s="31"/>
      <c r="C121" s="32"/>
      <c r="D121" s="202" t="s">
        <v>138</v>
      </c>
      <c r="E121" s="32"/>
      <c r="F121" s="203" t="s">
        <v>271</v>
      </c>
      <c r="G121" s="32"/>
      <c r="H121" s="32"/>
      <c r="I121" s="32"/>
      <c r="J121" s="32"/>
      <c r="K121" s="32"/>
      <c r="L121" s="32"/>
      <c r="M121" s="33"/>
      <c r="N121" s="216"/>
      <c r="O121" s="217"/>
      <c r="P121" s="217"/>
      <c r="Q121" s="217"/>
      <c r="R121" s="217"/>
      <c r="S121" s="217"/>
      <c r="T121" s="217"/>
      <c r="U121" s="217"/>
      <c r="V121" s="217"/>
      <c r="W121" s="217"/>
      <c r="X121" s="217"/>
      <c r="Y121" s="218"/>
      <c r="AT121" s="12" t="s">
        <v>138</v>
      </c>
      <c r="AU121" s="12" t="s">
        <v>81</v>
      </c>
    </row>
    <row r="122" s="1" customFormat="1" ht="6.96" customHeight="1">
      <c r="B122" s="50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33"/>
    </row>
  </sheetData>
  <sheetProtection sheet="1" autoFilter="0" formatColumns="0" formatRows="0" objects="1" scenarios="1" spinCount="100000" saltValue="7nPqClnp3sVanYezBnVIQL2fpUgW9RPt4iEmX0rkYrvJjgmvpq99MYFPSk98q49KyKqFsLCtaIW8L/qxIyxMrQ==" hashValue="FUxC+oPayBlEfN8iUtxykSIZLkl7YOoYmLZ3VE5MFkoFmNPXX1/Z/diZ2TCyQweTHUGyRPNizLnq/wf7XD4BGQ==" algorithmName="SHA-512" password="CC35"/>
  <autoFilter ref="C89:L121"/>
  <mergeCells count="9">
    <mergeCell ref="E7:H7"/>
    <mergeCell ref="E9:H9"/>
    <mergeCell ref="E18:H18"/>
    <mergeCell ref="E27:H27"/>
    <mergeCell ref="E52:H52"/>
    <mergeCell ref="E54:H54"/>
    <mergeCell ref="E80:H80"/>
    <mergeCell ref="E82:H82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7"/>
    </row>
    <row r="2" ht="36.96" customHeight="1">
      <c r="M2"/>
      <c r="AT2" s="12" t="s">
        <v>89</v>
      </c>
    </row>
    <row r="3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5"/>
      <c r="AT3" s="12" t="s">
        <v>83</v>
      </c>
    </row>
    <row r="4" ht="24.96" customHeight="1">
      <c r="B4" s="15"/>
      <c r="D4" s="124" t="s">
        <v>94</v>
      </c>
      <c r="M4" s="15"/>
      <c r="N4" s="19" t="s">
        <v>11</v>
      </c>
      <c r="AT4" s="12" t="s">
        <v>5</v>
      </c>
    </row>
    <row r="5" ht="6.96" customHeight="1">
      <c r="B5" s="15"/>
      <c r="M5" s="15"/>
    </row>
    <row r="6" ht="12" customHeight="1">
      <c r="B6" s="15"/>
      <c r="D6" s="125" t="s">
        <v>15</v>
      </c>
      <c r="M6" s="15"/>
    </row>
    <row r="7" ht="16.5" customHeight="1">
      <c r="B7" s="15"/>
      <c r="E7" s="126" t="str">
        <f>'Rekapitulace stavby'!K6</f>
        <v>Oprava kabelizace v traťovém úseku Kojetice - Jaroměřice nad Rokytnou - etapa I</v>
      </c>
      <c r="F7" s="125"/>
      <c r="G7" s="125"/>
      <c r="H7" s="125"/>
      <c r="M7" s="15"/>
    </row>
    <row r="8" s="1" customFormat="1" ht="12" customHeight="1">
      <c r="B8" s="33"/>
      <c r="D8" s="125" t="s">
        <v>95</v>
      </c>
      <c r="M8" s="33"/>
    </row>
    <row r="9" s="1" customFormat="1" ht="36.96" customHeight="1">
      <c r="B9" s="33"/>
      <c r="E9" s="127" t="s">
        <v>273</v>
      </c>
      <c r="F9" s="1"/>
      <c r="G9" s="1"/>
      <c r="H9" s="1"/>
      <c r="M9" s="33"/>
    </row>
    <row r="10" s="1" customFormat="1">
      <c r="B10" s="33"/>
      <c r="M10" s="33"/>
    </row>
    <row r="11" s="1" customFormat="1" ht="12" customHeight="1">
      <c r="B11" s="33"/>
      <c r="D11" s="125" t="s">
        <v>17</v>
      </c>
      <c r="F11" s="12" t="s">
        <v>1</v>
      </c>
      <c r="I11" s="125" t="s">
        <v>18</v>
      </c>
      <c r="J11" s="12" t="s">
        <v>1</v>
      </c>
      <c r="M11" s="33"/>
    </row>
    <row r="12" s="1" customFormat="1" ht="12" customHeight="1">
      <c r="B12" s="33"/>
      <c r="D12" s="125" t="s">
        <v>19</v>
      </c>
      <c r="F12" s="12" t="s">
        <v>20</v>
      </c>
      <c r="I12" s="125" t="s">
        <v>21</v>
      </c>
      <c r="J12" s="128" t="str">
        <f>'Rekapitulace stavby'!AN8</f>
        <v>16. 7. 2019</v>
      </c>
      <c r="M12" s="33"/>
    </row>
    <row r="13" s="1" customFormat="1" ht="10.8" customHeight="1">
      <c r="B13" s="33"/>
      <c r="M13" s="33"/>
    </row>
    <row r="14" s="1" customFormat="1" ht="12" customHeight="1">
      <c r="B14" s="33"/>
      <c r="D14" s="125" t="s">
        <v>23</v>
      </c>
      <c r="I14" s="125" t="s">
        <v>24</v>
      </c>
      <c r="J14" s="12" t="s">
        <v>25</v>
      </c>
      <c r="M14" s="33"/>
    </row>
    <row r="15" s="1" customFormat="1" ht="18" customHeight="1">
      <c r="B15" s="33"/>
      <c r="E15" s="12" t="s">
        <v>26</v>
      </c>
      <c r="I15" s="125" t="s">
        <v>27</v>
      </c>
      <c r="J15" s="12" t="s">
        <v>28</v>
      </c>
      <c r="M15" s="33"/>
    </row>
    <row r="16" s="1" customFormat="1" ht="6.96" customHeight="1">
      <c r="B16" s="33"/>
      <c r="M16" s="33"/>
    </row>
    <row r="17" s="1" customFormat="1" ht="12" customHeight="1">
      <c r="B17" s="33"/>
      <c r="D17" s="125" t="s">
        <v>29</v>
      </c>
      <c r="I17" s="125" t="s">
        <v>24</v>
      </c>
      <c r="J17" s="12" t="str">
        <f>'Rekapitulace stavby'!AN13</f>
        <v/>
      </c>
      <c r="M17" s="33"/>
    </row>
    <row r="18" s="1" customFormat="1" ht="18" customHeight="1">
      <c r="B18" s="33"/>
      <c r="E18" s="12" t="str">
        <f>'Rekapitulace stavby'!E14</f>
        <v xml:space="preserve"> </v>
      </c>
      <c r="F18" s="12"/>
      <c r="G18" s="12"/>
      <c r="H18" s="12"/>
      <c r="I18" s="125" t="s">
        <v>27</v>
      </c>
      <c r="J18" s="12" t="str">
        <f>'Rekapitulace stavby'!AN14</f>
        <v/>
      </c>
      <c r="M18" s="33"/>
    </row>
    <row r="19" s="1" customFormat="1" ht="6.96" customHeight="1">
      <c r="B19" s="33"/>
      <c r="M19" s="33"/>
    </row>
    <row r="20" s="1" customFormat="1" ht="12" customHeight="1">
      <c r="B20" s="33"/>
      <c r="D20" s="125" t="s">
        <v>30</v>
      </c>
      <c r="I20" s="125" t="s">
        <v>24</v>
      </c>
      <c r="J20" s="12" t="s">
        <v>1</v>
      </c>
      <c r="M20" s="33"/>
    </row>
    <row r="21" s="1" customFormat="1" ht="18" customHeight="1">
      <c r="B21" s="33"/>
      <c r="E21" s="12" t="s">
        <v>20</v>
      </c>
      <c r="I21" s="125" t="s">
        <v>27</v>
      </c>
      <c r="J21" s="12" t="s">
        <v>1</v>
      </c>
      <c r="M21" s="33"/>
    </row>
    <row r="22" s="1" customFormat="1" ht="6.96" customHeight="1">
      <c r="B22" s="33"/>
      <c r="M22" s="33"/>
    </row>
    <row r="23" s="1" customFormat="1" ht="12" customHeight="1">
      <c r="B23" s="33"/>
      <c r="D23" s="125" t="s">
        <v>31</v>
      </c>
      <c r="I23" s="125" t="s">
        <v>24</v>
      </c>
      <c r="J23" s="12" t="s">
        <v>1</v>
      </c>
      <c r="M23" s="33"/>
    </row>
    <row r="24" s="1" customFormat="1" ht="18" customHeight="1">
      <c r="B24" s="33"/>
      <c r="E24" s="12" t="s">
        <v>20</v>
      </c>
      <c r="I24" s="125" t="s">
        <v>27</v>
      </c>
      <c r="J24" s="12" t="s">
        <v>1</v>
      </c>
      <c r="M24" s="33"/>
    </row>
    <row r="25" s="1" customFormat="1" ht="6.96" customHeight="1">
      <c r="B25" s="33"/>
      <c r="M25" s="33"/>
    </row>
    <row r="26" s="1" customFormat="1" ht="12" customHeight="1">
      <c r="B26" s="33"/>
      <c r="D26" s="125" t="s">
        <v>32</v>
      </c>
      <c r="M26" s="33"/>
    </row>
    <row r="27" s="6" customFormat="1" ht="16.5" customHeight="1">
      <c r="B27" s="129"/>
      <c r="E27" s="130" t="s">
        <v>1</v>
      </c>
      <c r="F27" s="130"/>
      <c r="G27" s="130"/>
      <c r="H27" s="130"/>
      <c r="M27" s="129"/>
    </row>
    <row r="28" s="1" customFormat="1" ht="6.96" customHeight="1">
      <c r="B28" s="33"/>
      <c r="M28" s="33"/>
    </row>
    <row r="29" s="1" customFormat="1" ht="6.96" customHeight="1">
      <c r="B29" s="33"/>
      <c r="D29" s="64"/>
      <c r="E29" s="64"/>
      <c r="F29" s="64"/>
      <c r="G29" s="64"/>
      <c r="H29" s="64"/>
      <c r="I29" s="64"/>
      <c r="J29" s="64"/>
      <c r="K29" s="64"/>
      <c r="L29" s="64"/>
      <c r="M29" s="33"/>
    </row>
    <row r="30" s="1" customFormat="1" ht="14.4" customHeight="1">
      <c r="B30" s="33"/>
      <c r="D30" s="131" t="s">
        <v>97</v>
      </c>
      <c r="K30" s="132">
        <f>K63</f>
        <v>315584.40000000002</v>
      </c>
      <c r="M30" s="33"/>
    </row>
    <row r="31" s="1" customFormat="1">
      <c r="B31" s="33"/>
      <c r="E31" s="125" t="s">
        <v>34</v>
      </c>
      <c r="K31" s="133">
        <f>I63</f>
        <v>0</v>
      </c>
      <c r="M31" s="33"/>
    </row>
    <row r="32" s="1" customFormat="1">
      <c r="B32" s="33"/>
      <c r="E32" s="125" t="s">
        <v>35</v>
      </c>
      <c r="K32" s="133">
        <f>J63</f>
        <v>315584.40000000002</v>
      </c>
      <c r="M32" s="33"/>
    </row>
    <row r="33" s="1" customFormat="1" ht="14.4" customHeight="1">
      <c r="B33" s="33"/>
      <c r="D33" s="134" t="s">
        <v>98</v>
      </c>
      <c r="K33" s="132">
        <f>K71</f>
        <v>0</v>
      </c>
      <c r="M33" s="33"/>
    </row>
    <row r="34" s="1" customFormat="1" ht="25.44" customHeight="1">
      <c r="B34" s="33"/>
      <c r="D34" s="135" t="s">
        <v>37</v>
      </c>
      <c r="K34" s="136">
        <f>ROUND(K30 + K33, 2)</f>
        <v>315584.40000000002</v>
      </c>
      <c r="M34" s="33"/>
    </row>
    <row r="35" s="1" customFormat="1" ht="6.96" customHeight="1">
      <c r="B35" s="33"/>
      <c r="D35" s="64"/>
      <c r="E35" s="64"/>
      <c r="F35" s="64"/>
      <c r="G35" s="64"/>
      <c r="H35" s="64"/>
      <c r="I35" s="64"/>
      <c r="J35" s="64"/>
      <c r="K35" s="64"/>
      <c r="L35" s="64"/>
      <c r="M35" s="33"/>
    </row>
    <row r="36" s="1" customFormat="1" ht="14.4" customHeight="1">
      <c r="B36" s="33"/>
      <c r="F36" s="137" t="s">
        <v>39</v>
      </c>
      <c r="I36" s="137" t="s">
        <v>38</v>
      </c>
      <c r="K36" s="137" t="s">
        <v>40</v>
      </c>
      <c r="M36" s="33"/>
    </row>
    <row r="37" hidden="1" s="1" customFormat="1" ht="14.4" customHeight="1">
      <c r="B37" s="33"/>
      <c r="D37" s="125" t="s">
        <v>41</v>
      </c>
      <c r="E37" s="125" t="s">
        <v>42</v>
      </c>
      <c r="F37" s="133">
        <f>ROUND((SUM(BE71:BE72) + SUM(BE92:BE113)),  2)</f>
        <v>0</v>
      </c>
      <c r="I37" s="138">
        <v>0.20999999999999999</v>
      </c>
      <c r="K37" s="133">
        <f>ROUND(((SUM(BE71:BE72) + SUM(BE92:BE113))*I37),  2)</f>
        <v>0</v>
      </c>
      <c r="M37" s="33"/>
    </row>
    <row r="38" hidden="1" s="1" customFormat="1" ht="14.4" customHeight="1">
      <c r="B38" s="33"/>
      <c r="E38" s="125" t="s">
        <v>43</v>
      </c>
      <c r="F38" s="133">
        <f>ROUND((SUM(BF71:BF72) + SUM(BF92:BF113)),  2)</f>
        <v>0</v>
      </c>
      <c r="I38" s="138">
        <v>0.14999999999999999</v>
      </c>
      <c r="K38" s="133">
        <f>ROUND(((SUM(BF71:BF72) + SUM(BF92:BF113))*I38),  2)</f>
        <v>0</v>
      </c>
      <c r="M38" s="33"/>
    </row>
    <row r="39" s="1" customFormat="1" ht="14.4" customHeight="1">
      <c r="B39" s="33"/>
      <c r="D39" s="125" t="s">
        <v>41</v>
      </c>
      <c r="E39" s="125" t="s">
        <v>44</v>
      </c>
      <c r="F39" s="133">
        <f>ROUND((SUM(BG71:BG72) + SUM(BG92:BG113)),  2)</f>
        <v>315584.40000000002</v>
      </c>
      <c r="I39" s="138">
        <v>0.20999999999999999</v>
      </c>
      <c r="K39" s="133">
        <f>0</f>
        <v>0</v>
      </c>
      <c r="M39" s="33"/>
    </row>
    <row r="40" s="1" customFormat="1" ht="14.4" customHeight="1">
      <c r="B40" s="33"/>
      <c r="E40" s="125" t="s">
        <v>45</v>
      </c>
      <c r="F40" s="133">
        <f>ROUND((SUM(BH71:BH72) + SUM(BH92:BH113)),  2)</f>
        <v>0</v>
      </c>
      <c r="I40" s="138">
        <v>0.14999999999999999</v>
      </c>
      <c r="K40" s="133">
        <f>0</f>
        <v>0</v>
      </c>
      <c r="M40" s="33"/>
    </row>
    <row r="41" hidden="1" s="1" customFormat="1" ht="14.4" customHeight="1">
      <c r="B41" s="33"/>
      <c r="E41" s="125" t="s">
        <v>46</v>
      </c>
      <c r="F41" s="133">
        <f>ROUND((SUM(BI71:BI72) + SUM(BI92:BI113)),  2)</f>
        <v>0</v>
      </c>
      <c r="I41" s="138">
        <v>0</v>
      </c>
      <c r="K41" s="133">
        <f>0</f>
        <v>0</v>
      </c>
      <c r="M41" s="33"/>
    </row>
    <row r="42" s="1" customFormat="1" ht="6.96" customHeight="1">
      <c r="B42" s="33"/>
      <c r="M42" s="33"/>
    </row>
    <row r="43" s="1" customFormat="1" ht="25.44" customHeight="1">
      <c r="B43" s="33"/>
      <c r="C43" s="139"/>
      <c r="D43" s="140" t="s">
        <v>47</v>
      </c>
      <c r="E43" s="141"/>
      <c r="F43" s="141"/>
      <c r="G43" s="142" t="s">
        <v>48</v>
      </c>
      <c r="H43" s="143" t="s">
        <v>49</v>
      </c>
      <c r="I43" s="141"/>
      <c r="J43" s="141"/>
      <c r="K43" s="144">
        <f>SUM(K34:K41)</f>
        <v>315584.40000000002</v>
      </c>
      <c r="L43" s="145"/>
      <c r="M43" s="33"/>
    </row>
    <row r="44" s="1" customFormat="1" ht="14.4" customHeight="1">
      <c r="B44" s="146"/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33"/>
    </row>
    <row r="48" s="1" customFormat="1" ht="6.96" customHeight="1">
      <c r="B48" s="148"/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33"/>
    </row>
    <row r="49" s="1" customFormat="1" ht="24.96" customHeight="1">
      <c r="B49" s="31"/>
      <c r="C49" s="18" t="s">
        <v>99</v>
      </c>
      <c r="D49" s="32"/>
      <c r="E49" s="32"/>
      <c r="F49" s="32"/>
      <c r="G49" s="32"/>
      <c r="H49" s="32"/>
      <c r="I49" s="32"/>
      <c r="J49" s="32"/>
      <c r="K49" s="32"/>
      <c r="L49" s="32"/>
      <c r="M49" s="33"/>
    </row>
    <row r="50" s="1" customFormat="1" ht="6.96" customHeight="1"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3"/>
    </row>
    <row r="51" s="1" customFormat="1" ht="12" customHeight="1">
      <c r="B51" s="31"/>
      <c r="C51" s="24" t="s">
        <v>15</v>
      </c>
      <c r="D51" s="32"/>
      <c r="E51" s="32"/>
      <c r="F51" s="32"/>
      <c r="G51" s="32"/>
      <c r="H51" s="32"/>
      <c r="I51" s="32"/>
      <c r="J51" s="32"/>
      <c r="K51" s="32"/>
      <c r="L51" s="32"/>
      <c r="M51" s="33"/>
    </row>
    <row r="52" s="1" customFormat="1" ht="16.5" customHeight="1">
      <c r="B52" s="31"/>
      <c r="C52" s="32"/>
      <c r="D52" s="32"/>
      <c r="E52" s="150" t="str">
        <f>E7</f>
        <v>Oprava kabelizace v traťovém úseku Kojetice - Jaroměřice nad Rokytnou - etapa I</v>
      </c>
      <c r="F52" s="24"/>
      <c r="G52" s="24"/>
      <c r="H52" s="24"/>
      <c r="I52" s="32"/>
      <c r="J52" s="32"/>
      <c r="K52" s="32"/>
      <c r="L52" s="32"/>
      <c r="M52" s="33"/>
    </row>
    <row r="53" s="1" customFormat="1" ht="12" customHeight="1">
      <c r="B53" s="31"/>
      <c r="C53" s="24" t="s">
        <v>95</v>
      </c>
      <c r="D53" s="32"/>
      <c r="E53" s="32"/>
      <c r="F53" s="32"/>
      <c r="G53" s="32"/>
      <c r="H53" s="32"/>
      <c r="I53" s="32"/>
      <c r="J53" s="32"/>
      <c r="K53" s="32"/>
      <c r="L53" s="32"/>
      <c r="M53" s="33"/>
    </row>
    <row r="54" s="1" customFormat="1" ht="16.5" customHeight="1">
      <c r="B54" s="31"/>
      <c r="C54" s="32"/>
      <c r="D54" s="32"/>
      <c r="E54" s="57" t="str">
        <f>E9</f>
        <v>03 - VRN</v>
      </c>
      <c r="F54" s="32"/>
      <c r="G54" s="32"/>
      <c r="H54" s="32"/>
      <c r="I54" s="32"/>
      <c r="J54" s="32"/>
      <c r="K54" s="32"/>
      <c r="L54" s="32"/>
      <c r="M54" s="33"/>
    </row>
    <row r="55" s="1" customFormat="1" ht="6.96" customHeight="1"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3"/>
    </row>
    <row r="56" s="1" customFormat="1" ht="12" customHeight="1">
      <c r="B56" s="31"/>
      <c r="C56" s="24" t="s">
        <v>19</v>
      </c>
      <c r="D56" s="32"/>
      <c r="E56" s="32"/>
      <c r="F56" s="21" t="str">
        <f>F12</f>
        <v xml:space="preserve"> </v>
      </c>
      <c r="G56" s="32"/>
      <c r="H56" s="32"/>
      <c r="I56" s="24" t="s">
        <v>21</v>
      </c>
      <c r="J56" s="60" t="str">
        <f>IF(J12="","",J12)</f>
        <v>16. 7. 2019</v>
      </c>
      <c r="K56" s="32"/>
      <c r="L56" s="32"/>
      <c r="M56" s="33"/>
    </row>
    <row r="57" s="1" customFormat="1" ht="6.96" customHeight="1"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3"/>
    </row>
    <row r="58" s="1" customFormat="1" ht="13.65" customHeight="1">
      <c r="B58" s="31"/>
      <c r="C58" s="24" t="s">
        <v>23</v>
      </c>
      <c r="D58" s="32"/>
      <c r="E58" s="32"/>
      <c r="F58" s="21" t="str">
        <f>E15</f>
        <v>Správa železniční dopravní cesty,státní organizace</v>
      </c>
      <c r="G58" s="32"/>
      <c r="H58" s="32"/>
      <c r="I58" s="24" t="s">
        <v>30</v>
      </c>
      <c r="J58" s="25" t="str">
        <f>E21</f>
        <v xml:space="preserve"> </v>
      </c>
      <c r="K58" s="32"/>
      <c r="L58" s="32"/>
      <c r="M58" s="33"/>
    </row>
    <row r="59" s="1" customFormat="1" ht="13.65" customHeight="1">
      <c r="B59" s="31"/>
      <c r="C59" s="24" t="s">
        <v>29</v>
      </c>
      <c r="D59" s="32"/>
      <c r="E59" s="32"/>
      <c r="F59" s="21" t="str">
        <f>IF(E18="","",E18)</f>
        <v xml:space="preserve"> </v>
      </c>
      <c r="G59" s="32"/>
      <c r="H59" s="32"/>
      <c r="I59" s="24" t="s">
        <v>31</v>
      </c>
      <c r="J59" s="25" t="str">
        <f>E24</f>
        <v xml:space="preserve"> </v>
      </c>
      <c r="K59" s="32"/>
      <c r="L59" s="32"/>
      <c r="M59" s="33"/>
    </row>
    <row r="60" s="1" customFormat="1" ht="10.32" customHeight="1"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3"/>
    </row>
    <row r="61" s="1" customFormat="1" ht="29.28" customHeight="1">
      <c r="B61" s="31"/>
      <c r="C61" s="151" t="s">
        <v>100</v>
      </c>
      <c r="D61" s="120"/>
      <c r="E61" s="120"/>
      <c r="F61" s="120"/>
      <c r="G61" s="120"/>
      <c r="H61" s="120"/>
      <c r="I61" s="152" t="s">
        <v>101</v>
      </c>
      <c r="J61" s="152" t="s">
        <v>102</v>
      </c>
      <c r="K61" s="152" t="s">
        <v>103</v>
      </c>
      <c r="L61" s="120"/>
      <c r="M61" s="33"/>
    </row>
    <row r="62" s="1" customFormat="1" ht="10.32" customHeight="1"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3"/>
    </row>
    <row r="63" s="1" customFormat="1" ht="22.8" customHeight="1">
      <c r="B63" s="31"/>
      <c r="C63" s="153" t="s">
        <v>104</v>
      </c>
      <c r="D63" s="32"/>
      <c r="E63" s="32"/>
      <c r="F63" s="32"/>
      <c r="G63" s="32"/>
      <c r="H63" s="32"/>
      <c r="I63" s="91">
        <f>Q92</f>
        <v>0</v>
      </c>
      <c r="J63" s="91">
        <f>R92</f>
        <v>315584.40000000002</v>
      </c>
      <c r="K63" s="91">
        <f>K92</f>
        <v>315584.40000000002</v>
      </c>
      <c r="L63" s="32"/>
      <c r="M63" s="33"/>
      <c r="AU63" s="12" t="s">
        <v>105</v>
      </c>
    </row>
    <row r="64" s="7" customFormat="1" ht="24.96" customHeight="1">
      <c r="B64" s="154"/>
      <c r="C64" s="155"/>
      <c r="D64" s="156" t="s">
        <v>274</v>
      </c>
      <c r="E64" s="157"/>
      <c r="F64" s="157"/>
      <c r="G64" s="157"/>
      <c r="H64" s="157"/>
      <c r="I64" s="158">
        <f>Q93</f>
        <v>0</v>
      </c>
      <c r="J64" s="158">
        <f>R93</f>
        <v>315584.40000000002</v>
      </c>
      <c r="K64" s="158">
        <f>K93</f>
        <v>315584.40000000002</v>
      </c>
      <c r="L64" s="155"/>
      <c r="M64" s="159"/>
    </row>
    <row r="65" s="8" customFormat="1" ht="19.92" customHeight="1">
      <c r="B65" s="160"/>
      <c r="C65" s="161"/>
      <c r="D65" s="162" t="s">
        <v>275</v>
      </c>
      <c r="E65" s="163"/>
      <c r="F65" s="163"/>
      <c r="G65" s="163"/>
      <c r="H65" s="163"/>
      <c r="I65" s="164">
        <f>Q94</f>
        <v>0</v>
      </c>
      <c r="J65" s="164">
        <f>R94</f>
        <v>35866</v>
      </c>
      <c r="K65" s="164">
        <f>K94</f>
        <v>35866</v>
      </c>
      <c r="L65" s="161"/>
      <c r="M65" s="165"/>
    </row>
    <row r="66" s="8" customFormat="1" ht="19.92" customHeight="1">
      <c r="B66" s="160"/>
      <c r="C66" s="161"/>
      <c r="D66" s="162" t="s">
        <v>276</v>
      </c>
      <c r="E66" s="163"/>
      <c r="F66" s="163"/>
      <c r="G66" s="163"/>
      <c r="H66" s="163"/>
      <c r="I66" s="164">
        <f>Q103</f>
        <v>0</v>
      </c>
      <c r="J66" s="164">
        <f>R103</f>
        <v>62200</v>
      </c>
      <c r="K66" s="164">
        <f>K103</f>
        <v>62200</v>
      </c>
      <c r="L66" s="161"/>
      <c r="M66" s="165"/>
    </row>
    <row r="67" s="8" customFormat="1" ht="19.92" customHeight="1">
      <c r="B67" s="160"/>
      <c r="C67" s="161"/>
      <c r="D67" s="162" t="s">
        <v>277</v>
      </c>
      <c r="E67" s="163"/>
      <c r="F67" s="163"/>
      <c r="G67" s="163"/>
      <c r="H67" s="163"/>
      <c r="I67" s="164">
        <f>Q106</f>
        <v>0</v>
      </c>
      <c r="J67" s="164">
        <f>R106</f>
        <v>60000</v>
      </c>
      <c r="K67" s="164">
        <f>K106</f>
        <v>60000</v>
      </c>
      <c r="L67" s="161"/>
      <c r="M67" s="165"/>
    </row>
    <row r="68" s="8" customFormat="1" ht="19.92" customHeight="1">
      <c r="B68" s="160"/>
      <c r="C68" s="161"/>
      <c r="D68" s="162" t="s">
        <v>278</v>
      </c>
      <c r="E68" s="163"/>
      <c r="F68" s="163"/>
      <c r="G68" s="163"/>
      <c r="H68" s="163"/>
      <c r="I68" s="164">
        <f>Q109</f>
        <v>0</v>
      </c>
      <c r="J68" s="164">
        <f>R109</f>
        <v>157518.39999999999</v>
      </c>
      <c r="K68" s="164">
        <f>K109</f>
        <v>157518.39999999999</v>
      </c>
      <c r="L68" s="161"/>
      <c r="M68" s="165"/>
    </row>
    <row r="69" s="1" customFormat="1" ht="21.84" customHeight="1"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3"/>
    </row>
    <row r="70" s="1" customFormat="1" ht="6.96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3"/>
    </row>
    <row r="71" s="1" customFormat="1" ht="29.28" customHeight="1">
      <c r="B71" s="31"/>
      <c r="C71" s="153" t="s">
        <v>108</v>
      </c>
      <c r="D71" s="32"/>
      <c r="E71" s="32"/>
      <c r="F71" s="32"/>
      <c r="G71" s="32"/>
      <c r="H71" s="32"/>
      <c r="I71" s="32"/>
      <c r="J71" s="32"/>
      <c r="K71" s="166">
        <v>0</v>
      </c>
      <c r="L71" s="32"/>
      <c r="M71" s="33"/>
      <c r="O71" s="167" t="s">
        <v>41</v>
      </c>
    </row>
    <row r="72" s="1" customFormat="1" ht="18" customHeight="1"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3"/>
    </row>
    <row r="73" s="1" customFormat="1" ht="29.28" customHeight="1">
      <c r="B73" s="31"/>
      <c r="C73" s="119" t="s">
        <v>93</v>
      </c>
      <c r="D73" s="120"/>
      <c r="E73" s="120"/>
      <c r="F73" s="120"/>
      <c r="G73" s="120"/>
      <c r="H73" s="120"/>
      <c r="I73" s="120"/>
      <c r="J73" s="120"/>
      <c r="K73" s="121">
        <f>ROUND(K63+K71,2)</f>
        <v>315584.40000000002</v>
      </c>
      <c r="L73" s="120"/>
      <c r="M73" s="33"/>
    </row>
    <row r="74" s="1" customFormat="1" ht="6.96" customHeight="1"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33"/>
    </row>
    <row r="78" s="1" customFormat="1" ht="6.96" customHeight="1"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33"/>
    </row>
    <row r="79" s="1" customFormat="1" ht="24.96" customHeight="1">
      <c r="B79" s="31"/>
      <c r="C79" s="18" t="s">
        <v>109</v>
      </c>
      <c r="D79" s="32"/>
      <c r="E79" s="32"/>
      <c r="F79" s="32"/>
      <c r="G79" s="32"/>
      <c r="H79" s="32"/>
      <c r="I79" s="32"/>
      <c r="J79" s="32"/>
      <c r="K79" s="32"/>
      <c r="L79" s="32"/>
      <c r="M79" s="33"/>
    </row>
    <row r="80" s="1" customFormat="1" ht="6.96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3"/>
    </row>
    <row r="81" s="1" customFormat="1" ht="12" customHeight="1">
      <c r="B81" s="31"/>
      <c r="C81" s="24" t="s">
        <v>15</v>
      </c>
      <c r="D81" s="32"/>
      <c r="E81" s="32"/>
      <c r="F81" s="32"/>
      <c r="G81" s="32"/>
      <c r="H81" s="32"/>
      <c r="I81" s="32"/>
      <c r="J81" s="32"/>
      <c r="K81" s="32"/>
      <c r="L81" s="32"/>
      <c r="M81" s="33"/>
    </row>
    <row r="82" s="1" customFormat="1" ht="16.5" customHeight="1">
      <c r="B82" s="31"/>
      <c r="C82" s="32"/>
      <c r="D82" s="32"/>
      <c r="E82" s="150" t="str">
        <f>E7</f>
        <v>Oprava kabelizace v traťovém úseku Kojetice - Jaroměřice nad Rokytnou - etapa I</v>
      </c>
      <c r="F82" s="24"/>
      <c r="G82" s="24"/>
      <c r="H82" s="24"/>
      <c r="I82" s="32"/>
      <c r="J82" s="32"/>
      <c r="K82" s="32"/>
      <c r="L82" s="32"/>
      <c r="M82" s="33"/>
    </row>
    <row r="83" s="1" customFormat="1" ht="12" customHeight="1">
      <c r="B83" s="31"/>
      <c r="C83" s="24" t="s">
        <v>95</v>
      </c>
      <c r="D83" s="32"/>
      <c r="E83" s="32"/>
      <c r="F83" s="32"/>
      <c r="G83" s="32"/>
      <c r="H83" s="32"/>
      <c r="I83" s="32"/>
      <c r="J83" s="32"/>
      <c r="K83" s="32"/>
      <c r="L83" s="32"/>
      <c r="M83" s="33"/>
    </row>
    <row r="84" s="1" customFormat="1" ht="16.5" customHeight="1">
      <c r="B84" s="31"/>
      <c r="C84" s="32"/>
      <c r="D84" s="32"/>
      <c r="E84" s="57" t="str">
        <f>E9</f>
        <v>03 - VRN</v>
      </c>
      <c r="F84" s="32"/>
      <c r="G84" s="32"/>
      <c r="H84" s="32"/>
      <c r="I84" s="32"/>
      <c r="J84" s="32"/>
      <c r="K84" s="32"/>
      <c r="L84" s="32"/>
      <c r="M84" s="33"/>
    </row>
    <row r="85" s="1" customFormat="1" ht="6.96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3"/>
    </row>
    <row r="86" s="1" customFormat="1" ht="12" customHeight="1">
      <c r="B86" s="31"/>
      <c r="C86" s="24" t="s">
        <v>19</v>
      </c>
      <c r="D86" s="32"/>
      <c r="E86" s="32"/>
      <c r="F86" s="21" t="str">
        <f>F12</f>
        <v xml:space="preserve"> </v>
      </c>
      <c r="G86" s="32"/>
      <c r="H86" s="32"/>
      <c r="I86" s="24" t="s">
        <v>21</v>
      </c>
      <c r="J86" s="60" t="str">
        <f>IF(J12="","",J12)</f>
        <v>16. 7. 2019</v>
      </c>
      <c r="K86" s="32"/>
      <c r="L86" s="32"/>
      <c r="M86" s="33"/>
    </row>
    <row r="87" s="1" customFormat="1" ht="6.96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3"/>
    </row>
    <row r="88" s="1" customFormat="1" ht="13.65" customHeight="1">
      <c r="B88" s="31"/>
      <c r="C88" s="24" t="s">
        <v>23</v>
      </c>
      <c r="D88" s="32"/>
      <c r="E88" s="32"/>
      <c r="F88" s="21" t="str">
        <f>E15</f>
        <v>Správa železniční dopravní cesty,státní organizace</v>
      </c>
      <c r="G88" s="32"/>
      <c r="H88" s="32"/>
      <c r="I88" s="24" t="s">
        <v>30</v>
      </c>
      <c r="J88" s="25" t="str">
        <f>E21</f>
        <v xml:space="preserve"> </v>
      </c>
      <c r="K88" s="32"/>
      <c r="L88" s="32"/>
      <c r="M88" s="33"/>
    </row>
    <row r="89" s="1" customFormat="1" ht="13.65" customHeight="1">
      <c r="B89" s="31"/>
      <c r="C89" s="24" t="s">
        <v>29</v>
      </c>
      <c r="D89" s="32"/>
      <c r="E89" s="32"/>
      <c r="F89" s="21" t="str">
        <f>IF(E18="","",E18)</f>
        <v xml:space="preserve"> </v>
      </c>
      <c r="G89" s="32"/>
      <c r="H89" s="32"/>
      <c r="I89" s="24" t="s">
        <v>31</v>
      </c>
      <c r="J89" s="25" t="str">
        <f>E24</f>
        <v xml:space="preserve"> </v>
      </c>
      <c r="K89" s="32"/>
      <c r="L89" s="32"/>
      <c r="M89" s="33"/>
    </row>
    <row r="90" s="1" customFormat="1" ht="10.32" customHeight="1"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3"/>
    </row>
    <row r="91" s="9" customFormat="1" ht="29.28" customHeight="1">
      <c r="B91" s="168"/>
      <c r="C91" s="169" t="s">
        <v>110</v>
      </c>
      <c r="D91" s="170" t="s">
        <v>56</v>
      </c>
      <c r="E91" s="170" t="s">
        <v>52</v>
      </c>
      <c r="F91" s="170" t="s">
        <v>53</v>
      </c>
      <c r="G91" s="170" t="s">
        <v>111</v>
      </c>
      <c r="H91" s="170" t="s">
        <v>112</v>
      </c>
      <c r="I91" s="170" t="s">
        <v>113</v>
      </c>
      <c r="J91" s="170" t="s">
        <v>114</v>
      </c>
      <c r="K91" s="170" t="s">
        <v>103</v>
      </c>
      <c r="L91" s="171" t="s">
        <v>115</v>
      </c>
      <c r="M91" s="172"/>
      <c r="N91" s="81" t="s">
        <v>1</v>
      </c>
      <c r="O91" s="82" t="s">
        <v>41</v>
      </c>
      <c r="P91" s="82" t="s">
        <v>116</v>
      </c>
      <c r="Q91" s="82" t="s">
        <v>117</v>
      </c>
      <c r="R91" s="82" t="s">
        <v>118</v>
      </c>
      <c r="S91" s="82" t="s">
        <v>119</v>
      </c>
      <c r="T91" s="82" t="s">
        <v>120</v>
      </c>
      <c r="U91" s="82" t="s">
        <v>121</v>
      </c>
      <c r="V91" s="82" t="s">
        <v>122</v>
      </c>
      <c r="W91" s="82" t="s">
        <v>123</v>
      </c>
      <c r="X91" s="82" t="s">
        <v>124</v>
      </c>
      <c r="Y91" s="83" t="s">
        <v>125</v>
      </c>
    </row>
    <row r="92" s="1" customFormat="1" ht="22.8" customHeight="1">
      <c r="B92" s="31"/>
      <c r="C92" s="88" t="s">
        <v>126</v>
      </c>
      <c r="D92" s="32"/>
      <c r="E92" s="32"/>
      <c r="F92" s="32"/>
      <c r="G92" s="32"/>
      <c r="H92" s="32"/>
      <c r="I92" s="32"/>
      <c r="J92" s="32"/>
      <c r="K92" s="173">
        <f>BK92</f>
        <v>315584.40000000002</v>
      </c>
      <c r="L92" s="32"/>
      <c r="M92" s="33"/>
      <c r="N92" s="84"/>
      <c r="O92" s="85"/>
      <c r="P92" s="85"/>
      <c r="Q92" s="174">
        <f>Q93</f>
        <v>0</v>
      </c>
      <c r="R92" s="174">
        <f>R93</f>
        <v>315584.40000000002</v>
      </c>
      <c r="S92" s="85"/>
      <c r="T92" s="175">
        <f>T93</f>
        <v>0</v>
      </c>
      <c r="U92" s="85"/>
      <c r="V92" s="175">
        <f>V93</f>
        <v>0</v>
      </c>
      <c r="W92" s="85"/>
      <c r="X92" s="175">
        <f>X93</f>
        <v>0</v>
      </c>
      <c r="Y92" s="86"/>
      <c r="AT92" s="12" t="s">
        <v>72</v>
      </c>
      <c r="AU92" s="12" t="s">
        <v>105</v>
      </c>
      <c r="BK92" s="176">
        <f>BK93</f>
        <v>315584.40000000002</v>
      </c>
    </row>
    <row r="93" s="10" customFormat="1" ht="25.92" customHeight="1">
      <c r="B93" s="177"/>
      <c r="C93" s="178"/>
      <c r="D93" s="179" t="s">
        <v>72</v>
      </c>
      <c r="E93" s="180" t="s">
        <v>88</v>
      </c>
      <c r="F93" s="180" t="s">
        <v>279</v>
      </c>
      <c r="G93" s="178"/>
      <c r="H93" s="178"/>
      <c r="I93" s="178"/>
      <c r="J93" s="178"/>
      <c r="K93" s="181">
        <f>BK93</f>
        <v>315584.40000000002</v>
      </c>
      <c r="L93" s="178"/>
      <c r="M93" s="182"/>
      <c r="N93" s="183"/>
      <c r="O93" s="184"/>
      <c r="P93" s="184"/>
      <c r="Q93" s="185">
        <f>Q94+Q103+Q106+Q109</f>
        <v>0</v>
      </c>
      <c r="R93" s="185">
        <f>R94+R103+R106+R109</f>
        <v>315584.40000000002</v>
      </c>
      <c r="S93" s="184"/>
      <c r="T93" s="186">
        <f>T94+T103+T106+T109</f>
        <v>0</v>
      </c>
      <c r="U93" s="184"/>
      <c r="V93" s="186">
        <f>V94+V103+V106+V109</f>
        <v>0</v>
      </c>
      <c r="W93" s="184"/>
      <c r="X93" s="186">
        <f>X94+X103+X106+X109</f>
        <v>0</v>
      </c>
      <c r="Y93" s="187"/>
      <c r="AR93" s="188" t="s">
        <v>150</v>
      </c>
      <c r="AT93" s="189" t="s">
        <v>72</v>
      </c>
      <c r="AU93" s="189" t="s">
        <v>73</v>
      </c>
      <c r="AY93" s="188" t="s">
        <v>130</v>
      </c>
      <c r="BK93" s="190">
        <f>BK94+BK103+BK106+BK109</f>
        <v>315584.40000000002</v>
      </c>
    </row>
    <row r="94" s="10" customFormat="1" ht="22.8" customHeight="1">
      <c r="B94" s="177"/>
      <c r="C94" s="178"/>
      <c r="D94" s="179" t="s">
        <v>72</v>
      </c>
      <c r="E94" s="205" t="s">
        <v>280</v>
      </c>
      <c r="F94" s="205" t="s">
        <v>281</v>
      </c>
      <c r="G94" s="178"/>
      <c r="H94" s="178"/>
      <c r="I94" s="178"/>
      <c r="J94" s="178"/>
      <c r="K94" s="206">
        <f>BK94</f>
        <v>35866</v>
      </c>
      <c r="L94" s="178"/>
      <c r="M94" s="182"/>
      <c r="N94" s="183"/>
      <c r="O94" s="184"/>
      <c r="P94" s="184"/>
      <c r="Q94" s="185">
        <f>SUM(Q95:Q102)</f>
        <v>0</v>
      </c>
      <c r="R94" s="185">
        <f>SUM(R95:R102)</f>
        <v>35866</v>
      </c>
      <c r="S94" s="184"/>
      <c r="T94" s="186">
        <f>SUM(T95:T102)</f>
        <v>0</v>
      </c>
      <c r="U94" s="184"/>
      <c r="V94" s="186">
        <f>SUM(V95:V102)</f>
        <v>0</v>
      </c>
      <c r="W94" s="184"/>
      <c r="X94" s="186">
        <f>SUM(X95:X102)</f>
        <v>0</v>
      </c>
      <c r="Y94" s="187"/>
      <c r="AR94" s="188" t="s">
        <v>150</v>
      </c>
      <c r="AT94" s="189" t="s">
        <v>72</v>
      </c>
      <c r="AU94" s="189" t="s">
        <v>81</v>
      </c>
      <c r="AY94" s="188" t="s">
        <v>130</v>
      </c>
      <c r="BK94" s="190">
        <f>SUM(BK95:BK102)</f>
        <v>35866</v>
      </c>
    </row>
    <row r="95" s="1" customFormat="1" ht="16.5" customHeight="1">
      <c r="B95" s="31"/>
      <c r="C95" s="191" t="s">
        <v>81</v>
      </c>
      <c r="D95" s="191" t="s">
        <v>131</v>
      </c>
      <c r="E95" s="192" t="s">
        <v>282</v>
      </c>
      <c r="F95" s="193" t="s">
        <v>283</v>
      </c>
      <c r="G95" s="194" t="s">
        <v>284</v>
      </c>
      <c r="H95" s="195">
        <v>1</v>
      </c>
      <c r="I95" s="196">
        <v>0</v>
      </c>
      <c r="J95" s="196">
        <v>11466</v>
      </c>
      <c r="K95" s="196">
        <f>ROUND(P95*H95,2)</f>
        <v>11466</v>
      </c>
      <c r="L95" s="193" t="s">
        <v>1</v>
      </c>
      <c r="M95" s="33"/>
      <c r="N95" s="70" t="s">
        <v>1</v>
      </c>
      <c r="O95" s="197" t="s">
        <v>44</v>
      </c>
      <c r="P95" s="198">
        <f>I95+J95</f>
        <v>11466</v>
      </c>
      <c r="Q95" s="198">
        <f>ROUND(I95*H95,2)</f>
        <v>0</v>
      </c>
      <c r="R95" s="198">
        <f>ROUND(J95*H95,2)</f>
        <v>11466</v>
      </c>
      <c r="S95" s="199">
        <v>0</v>
      </c>
      <c r="T95" s="199">
        <f>S95*H95</f>
        <v>0</v>
      </c>
      <c r="U95" s="199">
        <v>0</v>
      </c>
      <c r="V95" s="199">
        <f>U95*H95</f>
        <v>0</v>
      </c>
      <c r="W95" s="199">
        <v>0</v>
      </c>
      <c r="X95" s="199">
        <f>W95*H95</f>
        <v>0</v>
      </c>
      <c r="Y95" s="200" t="s">
        <v>1</v>
      </c>
      <c r="AR95" s="12" t="s">
        <v>285</v>
      </c>
      <c r="AT95" s="12" t="s">
        <v>131</v>
      </c>
      <c r="AU95" s="12" t="s">
        <v>83</v>
      </c>
      <c r="AY95" s="12" t="s">
        <v>130</v>
      </c>
      <c r="BE95" s="201">
        <f>IF(O95="základní",K95,0)</f>
        <v>0</v>
      </c>
      <c r="BF95" s="201">
        <f>IF(O95="snížená",K95,0)</f>
        <v>0</v>
      </c>
      <c r="BG95" s="201">
        <f>IF(O95="zákl. přenesená",K95,0)</f>
        <v>11466</v>
      </c>
      <c r="BH95" s="201">
        <f>IF(O95="sníž. přenesená",K95,0)</f>
        <v>0</v>
      </c>
      <c r="BI95" s="201">
        <f>IF(O95="nulová",K95,0)</f>
        <v>0</v>
      </c>
      <c r="BJ95" s="12" t="s">
        <v>136</v>
      </c>
      <c r="BK95" s="201">
        <f>ROUND(P95*H95,2)</f>
        <v>11466</v>
      </c>
      <c r="BL95" s="12" t="s">
        <v>285</v>
      </c>
      <c r="BM95" s="12" t="s">
        <v>286</v>
      </c>
    </row>
    <row r="96" s="1" customFormat="1">
      <c r="B96" s="31"/>
      <c r="C96" s="32"/>
      <c r="D96" s="202" t="s">
        <v>138</v>
      </c>
      <c r="E96" s="32"/>
      <c r="F96" s="203" t="s">
        <v>283</v>
      </c>
      <c r="G96" s="32"/>
      <c r="H96" s="32"/>
      <c r="I96" s="32"/>
      <c r="J96" s="32"/>
      <c r="K96" s="32"/>
      <c r="L96" s="32"/>
      <c r="M96" s="33"/>
      <c r="N96" s="204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3"/>
      <c r="AT96" s="12" t="s">
        <v>138</v>
      </c>
      <c r="AU96" s="12" t="s">
        <v>83</v>
      </c>
    </row>
    <row r="97" s="1" customFormat="1" ht="16.5" customHeight="1">
      <c r="B97" s="31"/>
      <c r="C97" s="191" t="s">
        <v>83</v>
      </c>
      <c r="D97" s="191" t="s">
        <v>131</v>
      </c>
      <c r="E97" s="192" t="s">
        <v>287</v>
      </c>
      <c r="F97" s="193" t="s">
        <v>288</v>
      </c>
      <c r="G97" s="194" t="s">
        <v>284</v>
      </c>
      <c r="H97" s="195">
        <v>1</v>
      </c>
      <c r="I97" s="196">
        <v>0</v>
      </c>
      <c r="J97" s="196">
        <v>8200</v>
      </c>
      <c r="K97" s="196">
        <f>ROUND(P97*H97,2)</f>
        <v>8200</v>
      </c>
      <c r="L97" s="193" t="s">
        <v>1</v>
      </c>
      <c r="M97" s="33"/>
      <c r="N97" s="70" t="s">
        <v>1</v>
      </c>
      <c r="O97" s="197" t="s">
        <v>44</v>
      </c>
      <c r="P97" s="198">
        <f>I97+J97</f>
        <v>8200</v>
      </c>
      <c r="Q97" s="198">
        <f>ROUND(I97*H97,2)</f>
        <v>0</v>
      </c>
      <c r="R97" s="198">
        <f>ROUND(J97*H97,2)</f>
        <v>8200</v>
      </c>
      <c r="S97" s="199">
        <v>0</v>
      </c>
      <c r="T97" s="199">
        <f>S97*H97</f>
        <v>0</v>
      </c>
      <c r="U97" s="199">
        <v>0</v>
      </c>
      <c r="V97" s="199">
        <f>U97*H97</f>
        <v>0</v>
      </c>
      <c r="W97" s="199">
        <v>0</v>
      </c>
      <c r="X97" s="199">
        <f>W97*H97</f>
        <v>0</v>
      </c>
      <c r="Y97" s="200" t="s">
        <v>1</v>
      </c>
      <c r="AR97" s="12" t="s">
        <v>285</v>
      </c>
      <c r="AT97" s="12" t="s">
        <v>131</v>
      </c>
      <c r="AU97" s="12" t="s">
        <v>83</v>
      </c>
      <c r="AY97" s="12" t="s">
        <v>130</v>
      </c>
      <c r="BE97" s="201">
        <f>IF(O97="základní",K97,0)</f>
        <v>0</v>
      </c>
      <c r="BF97" s="201">
        <f>IF(O97="snížená",K97,0)</f>
        <v>0</v>
      </c>
      <c r="BG97" s="201">
        <f>IF(O97="zákl. přenesená",K97,0)</f>
        <v>8200</v>
      </c>
      <c r="BH97" s="201">
        <f>IF(O97="sníž. přenesená",K97,0)</f>
        <v>0</v>
      </c>
      <c r="BI97" s="201">
        <f>IF(O97="nulová",K97,0)</f>
        <v>0</v>
      </c>
      <c r="BJ97" s="12" t="s">
        <v>136</v>
      </c>
      <c r="BK97" s="201">
        <f>ROUND(P97*H97,2)</f>
        <v>8200</v>
      </c>
      <c r="BL97" s="12" t="s">
        <v>285</v>
      </c>
      <c r="BM97" s="12" t="s">
        <v>289</v>
      </c>
    </row>
    <row r="98" s="1" customFormat="1">
      <c r="B98" s="31"/>
      <c r="C98" s="32"/>
      <c r="D98" s="202" t="s">
        <v>138</v>
      </c>
      <c r="E98" s="32"/>
      <c r="F98" s="203" t="s">
        <v>288</v>
      </c>
      <c r="G98" s="32"/>
      <c r="H98" s="32"/>
      <c r="I98" s="32"/>
      <c r="J98" s="32"/>
      <c r="K98" s="32"/>
      <c r="L98" s="32"/>
      <c r="M98" s="33"/>
      <c r="N98" s="204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3"/>
      <c r="AT98" s="12" t="s">
        <v>138</v>
      </c>
      <c r="AU98" s="12" t="s">
        <v>83</v>
      </c>
    </row>
    <row r="99" s="1" customFormat="1" ht="16.5" customHeight="1">
      <c r="B99" s="31"/>
      <c r="C99" s="191" t="s">
        <v>129</v>
      </c>
      <c r="D99" s="191" t="s">
        <v>131</v>
      </c>
      <c r="E99" s="192" t="s">
        <v>290</v>
      </c>
      <c r="F99" s="193" t="s">
        <v>291</v>
      </c>
      <c r="G99" s="194" t="s">
        <v>292</v>
      </c>
      <c r="H99" s="195">
        <v>1</v>
      </c>
      <c r="I99" s="196">
        <v>0</v>
      </c>
      <c r="J99" s="196">
        <v>10200</v>
      </c>
      <c r="K99" s="196">
        <f>ROUND(P99*H99,2)</f>
        <v>10200</v>
      </c>
      <c r="L99" s="193" t="s">
        <v>1</v>
      </c>
      <c r="M99" s="33"/>
      <c r="N99" s="70" t="s">
        <v>1</v>
      </c>
      <c r="O99" s="197" t="s">
        <v>44</v>
      </c>
      <c r="P99" s="198">
        <f>I99+J99</f>
        <v>10200</v>
      </c>
      <c r="Q99" s="198">
        <f>ROUND(I99*H99,2)</f>
        <v>0</v>
      </c>
      <c r="R99" s="198">
        <f>ROUND(J99*H99,2)</f>
        <v>10200</v>
      </c>
      <c r="S99" s="199">
        <v>0</v>
      </c>
      <c r="T99" s="199">
        <f>S99*H99</f>
        <v>0</v>
      </c>
      <c r="U99" s="199">
        <v>0</v>
      </c>
      <c r="V99" s="199">
        <f>U99*H99</f>
        <v>0</v>
      </c>
      <c r="W99" s="199">
        <v>0</v>
      </c>
      <c r="X99" s="199">
        <f>W99*H99</f>
        <v>0</v>
      </c>
      <c r="Y99" s="200" t="s">
        <v>1</v>
      </c>
      <c r="AR99" s="12" t="s">
        <v>285</v>
      </c>
      <c r="AT99" s="12" t="s">
        <v>131</v>
      </c>
      <c r="AU99" s="12" t="s">
        <v>83</v>
      </c>
      <c r="AY99" s="12" t="s">
        <v>130</v>
      </c>
      <c r="BE99" s="201">
        <f>IF(O99="základní",K99,0)</f>
        <v>0</v>
      </c>
      <c r="BF99" s="201">
        <f>IF(O99="snížená",K99,0)</f>
        <v>0</v>
      </c>
      <c r="BG99" s="201">
        <f>IF(O99="zákl. přenesená",K99,0)</f>
        <v>10200</v>
      </c>
      <c r="BH99" s="201">
        <f>IF(O99="sníž. přenesená",K99,0)</f>
        <v>0</v>
      </c>
      <c r="BI99" s="201">
        <f>IF(O99="nulová",K99,0)</f>
        <v>0</v>
      </c>
      <c r="BJ99" s="12" t="s">
        <v>136</v>
      </c>
      <c r="BK99" s="201">
        <f>ROUND(P99*H99,2)</f>
        <v>10200</v>
      </c>
      <c r="BL99" s="12" t="s">
        <v>285</v>
      </c>
      <c r="BM99" s="12" t="s">
        <v>293</v>
      </c>
    </row>
    <row r="100" s="1" customFormat="1">
      <c r="B100" s="31"/>
      <c r="C100" s="32"/>
      <c r="D100" s="202" t="s">
        <v>138</v>
      </c>
      <c r="E100" s="32"/>
      <c r="F100" s="203" t="s">
        <v>291</v>
      </c>
      <c r="G100" s="32"/>
      <c r="H100" s="32"/>
      <c r="I100" s="32"/>
      <c r="J100" s="32"/>
      <c r="K100" s="32"/>
      <c r="L100" s="32"/>
      <c r="M100" s="33"/>
      <c r="N100" s="204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3"/>
      <c r="AT100" s="12" t="s">
        <v>138</v>
      </c>
      <c r="AU100" s="12" t="s">
        <v>83</v>
      </c>
    </row>
    <row r="101" s="1" customFormat="1" ht="16.5" customHeight="1">
      <c r="B101" s="31"/>
      <c r="C101" s="191" t="s">
        <v>136</v>
      </c>
      <c r="D101" s="191" t="s">
        <v>131</v>
      </c>
      <c r="E101" s="192" t="s">
        <v>294</v>
      </c>
      <c r="F101" s="193" t="s">
        <v>295</v>
      </c>
      <c r="G101" s="194" t="s">
        <v>292</v>
      </c>
      <c r="H101" s="195">
        <v>1</v>
      </c>
      <c r="I101" s="196">
        <v>0</v>
      </c>
      <c r="J101" s="196">
        <v>6000</v>
      </c>
      <c r="K101" s="196">
        <f>ROUND(P101*H101,2)</f>
        <v>6000</v>
      </c>
      <c r="L101" s="193" t="s">
        <v>1</v>
      </c>
      <c r="M101" s="33"/>
      <c r="N101" s="70" t="s">
        <v>1</v>
      </c>
      <c r="O101" s="197" t="s">
        <v>44</v>
      </c>
      <c r="P101" s="198">
        <f>I101+J101</f>
        <v>6000</v>
      </c>
      <c r="Q101" s="198">
        <f>ROUND(I101*H101,2)</f>
        <v>0</v>
      </c>
      <c r="R101" s="198">
        <f>ROUND(J101*H101,2)</f>
        <v>6000</v>
      </c>
      <c r="S101" s="199">
        <v>0</v>
      </c>
      <c r="T101" s="199">
        <f>S101*H101</f>
        <v>0</v>
      </c>
      <c r="U101" s="199">
        <v>0</v>
      </c>
      <c r="V101" s="199">
        <f>U101*H101</f>
        <v>0</v>
      </c>
      <c r="W101" s="199">
        <v>0</v>
      </c>
      <c r="X101" s="199">
        <f>W101*H101</f>
        <v>0</v>
      </c>
      <c r="Y101" s="200" t="s">
        <v>1</v>
      </c>
      <c r="AR101" s="12" t="s">
        <v>285</v>
      </c>
      <c r="AT101" s="12" t="s">
        <v>131</v>
      </c>
      <c r="AU101" s="12" t="s">
        <v>83</v>
      </c>
      <c r="AY101" s="12" t="s">
        <v>130</v>
      </c>
      <c r="BE101" s="201">
        <f>IF(O101="základní",K101,0)</f>
        <v>0</v>
      </c>
      <c r="BF101" s="201">
        <f>IF(O101="snížená",K101,0)</f>
        <v>0</v>
      </c>
      <c r="BG101" s="201">
        <f>IF(O101="zákl. přenesená",K101,0)</f>
        <v>6000</v>
      </c>
      <c r="BH101" s="201">
        <f>IF(O101="sníž. přenesená",K101,0)</f>
        <v>0</v>
      </c>
      <c r="BI101" s="201">
        <f>IF(O101="nulová",K101,0)</f>
        <v>0</v>
      </c>
      <c r="BJ101" s="12" t="s">
        <v>136</v>
      </c>
      <c r="BK101" s="201">
        <f>ROUND(P101*H101,2)</f>
        <v>6000</v>
      </c>
      <c r="BL101" s="12" t="s">
        <v>285</v>
      </c>
      <c r="BM101" s="12" t="s">
        <v>296</v>
      </c>
    </row>
    <row r="102" s="1" customFormat="1">
      <c r="B102" s="31"/>
      <c r="C102" s="32"/>
      <c r="D102" s="202" t="s">
        <v>138</v>
      </c>
      <c r="E102" s="32"/>
      <c r="F102" s="203" t="s">
        <v>295</v>
      </c>
      <c r="G102" s="32"/>
      <c r="H102" s="32"/>
      <c r="I102" s="32"/>
      <c r="J102" s="32"/>
      <c r="K102" s="32"/>
      <c r="L102" s="32"/>
      <c r="M102" s="33"/>
      <c r="N102" s="204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3"/>
      <c r="AT102" s="12" t="s">
        <v>138</v>
      </c>
      <c r="AU102" s="12" t="s">
        <v>83</v>
      </c>
    </row>
    <row r="103" s="10" customFormat="1" ht="22.8" customHeight="1">
      <c r="B103" s="177"/>
      <c r="C103" s="178"/>
      <c r="D103" s="179" t="s">
        <v>72</v>
      </c>
      <c r="E103" s="205" t="s">
        <v>297</v>
      </c>
      <c r="F103" s="205" t="s">
        <v>298</v>
      </c>
      <c r="G103" s="178"/>
      <c r="H103" s="178"/>
      <c r="I103" s="178"/>
      <c r="J103" s="178"/>
      <c r="K103" s="206">
        <f>BK103</f>
        <v>62200</v>
      </c>
      <c r="L103" s="178"/>
      <c r="M103" s="182"/>
      <c r="N103" s="183"/>
      <c r="O103" s="184"/>
      <c r="P103" s="184"/>
      <c r="Q103" s="185">
        <f>SUM(Q104:Q105)</f>
        <v>0</v>
      </c>
      <c r="R103" s="185">
        <f>SUM(R104:R105)</f>
        <v>62200</v>
      </c>
      <c r="S103" s="184"/>
      <c r="T103" s="186">
        <f>SUM(T104:T105)</f>
        <v>0</v>
      </c>
      <c r="U103" s="184"/>
      <c r="V103" s="186">
        <f>SUM(V104:V105)</f>
        <v>0</v>
      </c>
      <c r="W103" s="184"/>
      <c r="X103" s="186">
        <f>SUM(X104:X105)</f>
        <v>0</v>
      </c>
      <c r="Y103" s="187"/>
      <c r="AR103" s="188" t="s">
        <v>150</v>
      </c>
      <c r="AT103" s="189" t="s">
        <v>72</v>
      </c>
      <c r="AU103" s="189" t="s">
        <v>81</v>
      </c>
      <c r="AY103" s="188" t="s">
        <v>130</v>
      </c>
      <c r="BK103" s="190">
        <f>SUM(BK104:BK105)</f>
        <v>62200</v>
      </c>
    </row>
    <row r="104" s="1" customFormat="1" ht="16.5" customHeight="1">
      <c r="B104" s="31"/>
      <c r="C104" s="191" t="s">
        <v>150</v>
      </c>
      <c r="D104" s="191" t="s">
        <v>131</v>
      </c>
      <c r="E104" s="192" t="s">
        <v>299</v>
      </c>
      <c r="F104" s="193" t="s">
        <v>300</v>
      </c>
      <c r="G104" s="194" t="s">
        <v>292</v>
      </c>
      <c r="H104" s="195">
        <v>1</v>
      </c>
      <c r="I104" s="196">
        <v>0</v>
      </c>
      <c r="J104" s="196">
        <v>62200</v>
      </c>
      <c r="K104" s="196">
        <f>ROUND(P104*H104,2)</f>
        <v>62200</v>
      </c>
      <c r="L104" s="193" t="s">
        <v>1</v>
      </c>
      <c r="M104" s="33"/>
      <c r="N104" s="70" t="s">
        <v>1</v>
      </c>
      <c r="O104" s="197" t="s">
        <v>44</v>
      </c>
      <c r="P104" s="198">
        <f>I104+J104</f>
        <v>62200</v>
      </c>
      <c r="Q104" s="198">
        <f>ROUND(I104*H104,2)</f>
        <v>0</v>
      </c>
      <c r="R104" s="198">
        <f>ROUND(J104*H104,2)</f>
        <v>62200</v>
      </c>
      <c r="S104" s="199">
        <v>0</v>
      </c>
      <c r="T104" s="199">
        <f>S104*H104</f>
        <v>0</v>
      </c>
      <c r="U104" s="199">
        <v>0</v>
      </c>
      <c r="V104" s="199">
        <f>U104*H104</f>
        <v>0</v>
      </c>
      <c r="W104" s="199">
        <v>0</v>
      </c>
      <c r="X104" s="199">
        <f>W104*H104</f>
        <v>0</v>
      </c>
      <c r="Y104" s="200" t="s">
        <v>1</v>
      </c>
      <c r="AR104" s="12" t="s">
        <v>285</v>
      </c>
      <c r="AT104" s="12" t="s">
        <v>131</v>
      </c>
      <c r="AU104" s="12" t="s">
        <v>83</v>
      </c>
      <c r="AY104" s="12" t="s">
        <v>130</v>
      </c>
      <c r="BE104" s="201">
        <f>IF(O104="základní",K104,0)</f>
        <v>0</v>
      </c>
      <c r="BF104" s="201">
        <f>IF(O104="snížená",K104,0)</f>
        <v>0</v>
      </c>
      <c r="BG104" s="201">
        <f>IF(O104="zákl. přenesená",K104,0)</f>
        <v>62200</v>
      </c>
      <c r="BH104" s="201">
        <f>IF(O104="sníž. přenesená",K104,0)</f>
        <v>0</v>
      </c>
      <c r="BI104" s="201">
        <f>IF(O104="nulová",K104,0)</f>
        <v>0</v>
      </c>
      <c r="BJ104" s="12" t="s">
        <v>136</v>
      </c>
      <c r="BK104" s="201">
        <f>ROUND(P104*H104,2)</f>
        <v>62200</v>
      </c>
      <c r="BL104" s="12" t="s">
        <v>285</v>
      </c>
      <c r="BM104" s="12" t="s">
        <v>301</v>
      </c>
    </row>
    <row r="105" s="1" customFormat="1">
      <c r="B105" s="31"/>
      <c r="C105" s="32"/>
      <c r="D105" s="202" t="s">
        <v>138</v>
      </c>
      <c r="E105" s="32"/>
      <c r="F105" s="203" t="s">
        <v>300</v>
      </c>
      <c r="G105" s="32"/>
      <c r="H105" s="32"/>
      <c r="I105" s="32"/>
      <c r="J105" s="32"/>
      <c r="K105" s="32"/>
      <c r="L105" s="32"/>
      <c r="M105" s="33"/>
      <c r="N105" s="204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3"/>
      <c r="AT105" s="12" t="s">
        <v>138</v>
      </c>
      <c r="AU105" s="12" t="s">
        <v>83</v>
      </c>
    </row>
    <row r="106" s="10" customFormat="1" ht="22.8" customHeight="1">
      <c r="B106" s="177"/>
      <c r="C106" s="178"/>
      <c r="D106" s="179" t="s">
        <v>72</v>
      </c>
      <c r="E106" s="205" t="s">
        <v>302</v>
      </c>
      <c r="F106" s="205" t="s">
        <v>303</v>
      </c>
      <c r="G106" s="178"/>
      <c r="H106" s="178"/>
      <c r="I106" s="178"/>
      <c r="J106" s="178"/>
      <c r="K106" s="206">
        <f>BK106</f>
        <v>60000</v>
      </c>
      <c r="L106" s="178"/>
      <c r="M106" s="182"/>
      <c r="N106" s="183"/>
      <c r="O106" s="184"/>
      <c r="P106" s="184"/>
      <c r="Q106" s="185">
        <f>SUM(Q107:Q108)</f>
        <v>0</v>
      </c>
      <c r="R106" s="185">
        <f>SUM(R107:R108)</f>
        <v>60000</v>
      </c>
      <c r="S106" s="184"/>
      <c r="T106" s="186">
        <f>SUM(T107:T108)</f>
        <v>0</v>
      </c>
      <c r="U106" s="184"/>
      <c r="V106" s="186">
        <f>SUM(V107:V108)</f>
        <v>0</v>
      </c>
      <c r="W106" s="184"/>
      <c r="X106" s="186">
        <f>SUM(X107:X108)</f>
        <v>0</v>
      </c>
      <c r="Y106" s="187"/>
      <c r="AR106" s="188" t="s">
        <v>150</v>
      </c>
      <c r="AT106" s="189" t="s">
        <v>72</v>
      </c>
      <c r="AU106" s="189" t="s">
        <v>81</v>
      </c>
      <c r="AY106" s="188" t="s">
        <v>130</v>
      </c>
      <c r="BK106" s="190">
        <f>SUM(BK107:BK108)</f>
        <v>60000</v>
      </c>
    </row>
    <row r="107" s="1" customFormat="1" ht="16.5" customHeight="1">
      <c r="B107" s="31"/>
      <c r="C107" s="191" t="s">
        <v>246</v>
      </c>
      <c r="D107" s="191" t="s">
        <v>131</v>
      </c>
      <c r="E107" s="192" t="s">
        <v>304</v>
      </c>
      <c r="F107" s="193" t="s">
        <v>305</v>
      </c>
      <c r="G107" s="194" t="s">
        <v>306</v>
      </c>
      <c r="H107" s="195">
        <v>1</v>
      </c>
      <c r="I107" s="196">
        <v>0</v>
      </c>
      <c r="J107" s="196">
        <v>60000</v>
      </c>
      <c r="K107" s="196">
        <f>ROUND(P107*H107,2)</f>
        <v>60000</v>
      </c>
      <c r="L107" s="193" t="s">
        <v>1</v>
      </c>
      <c r="M107" s="33"/>
      <c r="N107" s="70" t="s">
        <v>1</v>
      </c>
      <c r="O107" s="197" t="s">
        <v>44</v>
      </c>
      <c r="P107" s="198">
        <f>I107+J107</f>
        <v>60000</v>
      </c>
      <c r="Q107" s="198">
        <f>ROUND(I107*H107,2)</f>
        <v>0</v>
      </c>
      <c r="R107" s="198">
        <f>ROUND(J107*H107,2)</f>
        <v>60000</v>
      </c>
      <c r="S107" s="199">
        <v>0</v>
      </c>
      <c r="T107" s="199">
        <f>S107*H107</f>
        <v>0</v>
      </c>
      <c r="U107" s="199">
        <v>0</v>
      </c>
      <c r="V107" s="199">
        <f>U107*H107</f>
        <v>0</v>
      </c>
      <c r="W107" s="199">
        <v>0</v>
      </c>
      <c r="X107" s="199">
        <f>W107*H107</f>
        <v>0</v>
      </c>
      <c r="Y107" s="200" t="s">
        <v>1</v>
      </c>
      <c r="AR107" s="12" t="s">
        <v>285</v>
      </c>
      <c r="AT107" s="12" t="s">
        <v>131</v>
      </c>
      <c r="AU107" s="12" t="s">
        <v>83</v>
      </c>
      <c r="AY107" s="12" t="s">
        <v>130</v>
      </c>
      <c r="BE107" s="201">
        <f>IF(O107="základní",K107,0)</f>
        <v>0</v>
      </c>
      <c r="BF107" s="201">
        <f>IF(O107="snížená",K107,0)</f>
        <v>0</v>
      </c>
      <c r="BG107" s="201">
        <f>IF(O107="zákl. přenesená",K107,0)</f>
        <v>60000</v>
      </c>
      <c r="BH107" s="201">
        <f>IF(O107="sníž. přenesená",K107,0)</f>
        <v>0</v>
      </c>
      <c r="BI107" s="201">
        <f>IF(O107="nulová",K107,0)</f>
        <v>0</v>
      </c>
      <c r="BJ107" s="12" t="s">
        <v>136</v>
      </c>
      <c r="BK107" s="201">
        <f>ROUND(P107*H107,2)</f>
        <v>60000</v>
      </c>
      <c r="BL107" s="12" t="s">
        <v>285</v>
      </c>
      <c r="BM107" s="12" t="s">
        <v>307</v>
      </c>
    </row>
    <row r="108" s="1" customFormat="1">
      <c r="B108" s="31"/>
      <c r="C108" s="32"/>
      <c r="D108" s="202" t="s">
        <v>138</v>
      </c>
      <c r="E108" s="32"/>
      <c r="F108" s="203" t="s">
        <v>305</v>
      </c>
      <c r="G108" s="32"/>
      <c r="H108" s="32"/>
      <c r="I108" s="32"/>
      <c r="J108" s="32"/>
      <c r="K108" s="32"/>
      <c r="L108" s="32"/>
      <c r="M108" s="33"/>
      <c r="N108" s="204"/>
      <c r="O108" s="72"/>
      <c r="P108" s="72"/>
      <c r="Q108" s="72"/>
      <c r="R108" s="72"/>
      <c r="S108" s="72"/>
      <c r="T108" s="72"/>
      <c r="U108" s="72"/>
      <c r="V108" s="72"/>
      <c r="W108" s="72"/>
      <c r="X108" s="72"/>
      <c r="Y108" s="73"/>
      <c r="AT108" s="12" t="s">
        <v>138</v>
      </c>
      <c r="AU108" s="12" t="s">
        <v>83</v>
      </c>
    </row>
    <row r="109" s="10" customFormat="1" ht="22.8" customHeight="1">
      <c r="B109" s="177"/>
      <c r="C109" s="178"/>
      <c r="D109" s="179" t="s">
        <v>72</v>
      </c>
      <c r="E109" s="205" t="s">
        <v>308</v>
      </c>
      <c r="F109" s="205" t="s">
        <v>309</v>
      </c>
      <c r="G109" s="178"/>
      <c r="H109" s="178"/>
      <c r="I109" s="178"/>
      <c r="J109" s="178"/>
      <c r="K109" s="206">
        <f>BK109</f>
        <v>157518.39999999999</v>
      </c>
      <c r="L109" s="178"/>
      <c r="M109" s="182"/>
      <c r="N109" s="183"/>
      <c r="O109" s="184"/>
      <c r="P109" s="184"/>
      <c r="Q109" s="185">
        <f>SUM(Q110:Q113)</f>
        <v>0</v>
      </c>
      <c r="R109" s="185">
        <f>SUM(R110:R113)</f>
        <v>157518.39999999999</v>
      </c>
      <c r="S109" s="184"/>
      <c r="T109" s="186">
        <f>SUM(T110:T113)</f>
        <v>0</v>
      </c>
      <c r="U109" s="184"/>
      <c r="V109" s="186">
        <f>SUM(V110:V113)</f>
        <v>0</v>
      </c>
      <c r="W109" s="184"/>
      <c r="X109" s="186">
        <f>SUM(X110:X113)</f>
        <v>0</v>
      </c>
      <c r="Y109" s="187"/>
      <c r="AR109" s="188" t="s">
        <v>150</v>
      </c>
      <c r="AT109" s="189" t="s">
        <v>72</v>
      </c>
      <c r="AU109" s="189" t="s">
        <v>81</v>
      </c>
      <c r="AY109" s="188" t="s">
        <v>130</v>
      </c>
      <c r="BK109" s="190">
        <f>SUM(BK110:BK113)</f>
        <v>157518.39999999999</v>
      </c>
    </row>
    <row r="110" s="1" customFormat="1" ht="16.5" customHeight="1">
      <c r="B110" s="31"/>
      <c r="C110" s="191" t="s">
        <v>146</v>
      </c>
      <c r="D110" s="191" t="s">
        <v>131</v>
      </c>
      <c r="E110" s="192" t="s">
        <v>310</v>
      </c>
      <c r="F110" s="193" t="s">
        <v>311</v>
      </c>
      <c r="G110" s="194" t="s">
        <v>235</v>
      </c>
      <c r="H110" s="195">
        <v>5000</v>
      </c>
      <c r="I110" s="196">
        <v>0</v>
      </c>
      <c r="J110" s="196">
        <v>30.16</v>
      </c>
      <c r="K110" s="196">
        <f>ROUND(P110*H110,2)</f>
        <v>150800</v>
      </c>
      <c r="L110" s="193" t="s">
        <v>1</v>
      </c>
      <c r="M110" s="33"/>
      <c r="N110" s="70" t="s">
        <v>1</v>
      </c>
      <c r="O110" s="197" t="s">
        <v>44</v>
      </c>
      <c r="P110" s="198">
        <f>I110+J110</f>
        <v>30.16</v>
      </c>
      <c r="Q110" s="198">
        <f>ROUND(I110*H110,2)</f>
        <v>0</v>
      </c>
      <c r="R110" s="198">
        <f>ROUND(J110*H110,2)</f>
        <v>150800</v>
      </c>
      <c r="S110" s="199">
        <v>0</v>
      </c>
      <c r="T110" s="199">
        <f>S110*H110</f>
        <v>0</v>
      </c>
      <c r="U110" s="199">
        <v>0</v>
      </c>
      <c r="V110" s="199">
        <f>U110*H110</f>
        <v>0</v>
      </c>
      <c r="W110" s="199">
        <v>0</v>
      </c>
      <c r="X110" s="199">
        <f>W110*H110</f>
        <v>0</v>
      </c>
      <c r="Y110" s="200" t="s">
        <v>1</v>
      </c>
      <c r="AR110" s="12" t="s">
        <v>285</v>
      </c>
      <c r="AT110" s="12" t="s">
        <v>131</v>
      </c>
      <c r="AU110" s="12" t="s">
        <v>83</v>
      </c>
      <c r="AY110" s="12" t="s">
        <v>130</v>
      </c>
      <c r="BE110" s="201">
        <f>IF(O110="základní",K110,0)</f>
        <v>0</v>
      </c>
      <c r="BF110" s="201">
        <f>IF(O110="snížená",K110,0)</f>
        <v>0</v>
      </c>
      <c r="BG110" s="201">
        <f>IF(O110="zákl. přenesená",K110,0)</f>
        <v>150800</v>
      </c>
      <c r="BH110" s="201">
        <f>IF(O110="sníž. přenesená",K110,0)</f>
        <v>0</v>
      </c>
      <c r="BI110" s="201">
        <f>IF(O110="nulová",K110,0)</f>
        <v>0</v>
      </c>
      <c r="BJ110" s="12" t="s">
        <v>136</v>
      </c>
      <c r="BK110" s="201">
        <f>ROUND(P110*H110,2)</f>
        <v>150800</v>
      </c>
      <c r="BL110" s="12" t="s">
        <v>285</v>
      </c>
      <c r="BM110" s="12" t="s">
        <v>312</v>
      </c>
    </row>
    <row r="111" s="1" customFormat="1">
      <c r="B111" s="31"/>
      <c r="C111" s="32"/>
      <c r="D111" s="202" t="s">
        <v>138</v>
      </c>
      <c r="E111" s="32"/>
      <c r="F111" s="203" t="s">
        <v>311</v>
      </c>
      <c r="G111" s="32"/>
      <c r="H111" s="32"/>
      <c r="I111" s="32"/>
      <c r="J111" s="32"/>
      <c r="K111" s="32"/>
      <c r="L111" s="32"/>
      <c r="M111" s="33"/>
      <c r="N111" s="204"/>
      <c r="O111" s="72"/>
      <c r="P111" s="72"/>
      <c r="Q111" s="72"/>
      <c r="R111" s="72"/>
      <c r="S111" s="72"/>
      <c r="T111" s="72"/>
      <c r="U111" s="72"/>
      <c r="V111" s="72"/>
      <c r="W111" s="72"/>
      <c r="X111" s="72"/>
      <c r="Y111" s="73"/>
      <c r="AT111" s="12" t="s">
        <v>138</v>
      </c>
      <c r="AU111" s="12" t="s">
        <v>83</v>
      </c>
    </row>
    <row r="112" s="1" customFormat="1" ht="16.5" customHeight="1">
      <c r="B112" s="31"/>
      <c r="C112" s="191" t="s">
        <v>154</v>
      </c>
      <c r="D112" s="191" t="s">
        <v>131</v>
      </c>
      <c r="E112" s="192" t="s">
        <v>313</v>
      </c>
      <c r="F112" s="193" t="s">
        <v>314</v>
      </c>
      <c r="G112" s="194" t="s">
        <v>235</v>
      </c>
      <c r="H112" s="195">
        <v>340</v>
      </c>
      <c r="I112" s="196">
        <v>0</v>
      </c>
      <c r="J112" s="196">
        <v>19.760000000000002</v>
      </c>
      <c r="K112" s="196">
        <f>ROUND(P112*H112,2)</f>
        <v>6718.3999999999996</v>
      </c>
      <c r="L112" s="193" t="s">
        <v>1</v>
      </c>
      <c r="M112" s="33"/>
      <c r="N112" s="70" t="s">
        <v>1</v>
      </c>
      <c r="O112" s="197" t="s">
        <v>44</v>
      </c>
      <c r="P112" s="198">
        <f>I112+J112</f>
        <v>19.760000000000002</v>
      </c>
      <c r="Q112" s="198">
        <f>ROUND(I112*H112,2)</f>
        <v>0</v>
      </c>
      <c r="R112" s="198">
        <f>ROUND(J112*H112,2)</f>
        <v>6718.3999999999996</v>
      </c>
      <c r="S112" s="199">
        <v>0</v>
      </c>
      <c r="T112" s="199">
        <f>S112*H112</f>
        <v>0</v>
      </c>
      <c r="U112" s="199">
        <v>0</v>
      </c>
      <c r="V112" s="199">
        <f>U112*H112</f>
        <v>0</v>
      </c>
      <c r="W112" s="199">
        <v>0</v>
      </c>
      <c r="X112" s="199">
        <f>W112*H112</f>
        <v>0</v>
      </c>
      <c r="Y112" s="200" t="s">
        <v>1</v>
      </c>
      <c r="AR112" s="12" t="s">
        <v>285</v>
      </c>
      <c r="AT112" s="12" t="s">
        <v>131</v>
      </c>
      <c r="AU112" s="12" t="s">
        <v>83</v>
      </c>
      <c r="AY112" s="12" t="s">
        <v>130</v>
      </c>
      <c r="BE112" s="201">
        <f>IF(O112="základní",K112,0)</f>
        <v>0</v>
      </c>
      <c r="BF112" s="201">
        <f>IF(O112="snížená",K112,0)</f>
        <v>0</v>
      </c>
      <c r="BG112" s="201">
        <f>IF(O112="zákl. přenesená",K112,0)</f>
        <v>6718.3999999999996</v>
      </c>
      <c r="BH112" s="201">
        <f>IF(O112="sníž. přenesená",K112,0)</f>
        <v>0</v>
      </c>
      <c r="BI112" s="201">
        <f>IF(O112="nulová",K112,0)</f>
        <v>0</v>
      </c>
      <c r="BJ112" s="12" t="s">
        <v>136</v>
      </c>
      <c r="BK112" s="201">
        <f>ROUND(P112*H112,2)</f>
        <v>6718.3999999999996</v>
      </c>
      <c r="BL112" s="12" t="s">
        <v>285</v>
      </c>
      <c r="BM112" s="12" t="s">
        <v>315</v>
      </c>
    </row>
    <row r="113" s="1" customFormat="1">
      <c r="B113" s="31"/>
      <c r="C113" s="32"/>
      <c r="D113" s="202" t="s">
        <v>138</v>
      </c>
      <c r="E113" s="32"/>
      <c r="F113" s="203" t="s">
        <v>314</v>
      </c>
      <c r="G113" s="32"/>
      <c r="H113" s="32"/>
      <c r="I113" s="32"/>
      <c r="J113" s="32"/>
      <c r="K113" s="32"/>
      <c r="L113" s="32"/>
      <c r="M113" s="33"/>
      <c r="N113" s="216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8"/>
      <c r="AT113" s="12" t="s">
        <v>138</v>
      </c>
      <c r="AU113" s="12" t="s">
        <v>83</v>
      </c>
    </row>
    <row r="114" s="1" customFormat="1" ht="6.96" customHeight="1">
      <c r="B114" s="50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33"/>
    </row>
  </sheetData>
  <sheetProtection sheet="1" autoFilter="0" formatColumns="0" formatRows="0" objects="1" scenarios="1" spinCount="100000" saltValue="xCCABnv+fbMYItB9/+tyzAODaw8tMZjJ0HbVektssiqq6teme25FCqil1xJOShbo5u5fg9LcbCEhRwgZcsHafw==" hashValue="WQJl5H/gKQ8HK76RnimQseTD+dfMSL8Rq/debqbTqn5FK7i9T8BCUxAvQ0zmyjQSb43uR78fn1/NdflTjtMw7g==" algorithmName="SHA-512" password="CC35"/>
  <autoFilter ref="C91:L113"/>
  <mergeCells count="9">
    <mergeCell ref="E7:H7"/>
    <mergeCell ref="E9:H9"/>
    <mergeCell ref="E18:H18"/>
    <mergeCell ref="E27:H27"/>
    <mergeCell ref="E52:H52"/>
    <mergeCell ref="E54:H54"/>
    <mergeCell ref="E82:H82"/>
    <mergeCell ref="E84:H84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2019-07-17T11:01:13Z</dcterms:created>
  <dcterms:modified xsi:type="dcterms:W3CDTF">2019-07-17T11:01:15Z</dcterms:modified>
</cp:coreProperties>
</file>