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zitkaj\Desktop\rozpočty\"/>
    </mc:Choice>
  </mc:AlternateContent>
  <bookViews>
    <workbookView xWindow="0" yWindow="0" windowWidth="0" windowHeight="0"/>
  </bookViews>
  <sheets>
    <sheet name="Rekapitulace stavby" sheetId="1" r:id="rId1"/>
    <sheet name="001 - Všeobecné položky" sheetId="2" r:id="rId2"/>
    <sheet name="SO22 - Zpevněné plochy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'001 - Všeobecné položky'!$C$118:$K$128</definedName>
    <definedName name="_xlnm.Print_Area" localSheetId="1">'001 - Všeobecné položky'!$C$4:$J$39,'001 - Všeobecné položky'!$C$50:$J$76,'001 - Všeobecné položky'!$C$82:$J$100,'001 - Všeobecné položky'!$C$106:$K$128</definedName>
    <definedName name="_xlnm.Print_Titles" localSheetId="1">'001 - Všeobecné položky'!$118:$118</definedName>
    <definedName name="_xlnm._FilterDatabase" localSheetId="2" hidden="1">'SO22 - Zpevněné plochy'!$C$126:$K$246</definedName>
    <definedName name="_xlnm.Print_Area" localSheetId="2">'SO22 - Zpevněné plochy'!$C$4:$J$39,'SO22 - Zpevněné plochy'!$C$50:$J$76,'SO22 - Zpevněné plochy'!$C$82:$J$108,'SO22 - Zpevněné plochy'!$C$114:$K$246</definedName>
    <definedName name="_xlnm.Print_Titles" localSheetId="2">'SO22 - Zpevněné plochy'!$126:$126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38"/>
  <c r="BH238"/>
  <c r="BG238"/>
  <c r="BF238"/>
  <c r="T238"/>
  <c r="R238"/>
  <c r="P238"/>
  <c r="BI235"/>
  <c r="BH235"/>
  <c r="BG235"/>
  <c r="BF235"/>
  <c r="T235"/>
  <c r="R235"/>
  <c r="P235"/>
  <c r="BI231"/>
  <c r="BH231"/>
  <c r="BG231"/>
  <c r="BF231"/>
  <c r="T231"/>
  <c r="R231"/>
  <c r="P231"/>
  <c r="BI227"/>
  <c r="BH227"/>
  <c r="BG227"/>
  <c r="BF227"/>
  <c r="T227"/>
  <c r="R227"/>
  <c r="P227"/>
  <c r="BI222"/>
  <c r="BH222"/>
  <c r="BG222"/>
  <c r="BF222"/>
  <c r="T222"/>
  <c r="R222"/>
  <c r="P222"/>
  <c r="BI217"/>
  <c r="BH217"/>
  <c r="BG217"/>
  <c r="BF217"/>
  <c r="T217"/>
  <c r="R217"/>
  <c r="P217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2"/>
  <c r="BH202"/>
  <c r="BG202"/>
  <c r="BF202"/>
  <c r="T202"/>
  <c r="R202"/>
  <c r="P202"/>
  <c r="BI200"/>
  <c r="BH200"/>
  <c r="BG200"/>
  <c r="BF200"/>
  <c r="T200"/>
  <c r="R200"/>
  <c r="P200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T162"/>
  <c r="R163"/>
  <c r="R162"/>
  <c r="P163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J124"/>
  <c r="J123"/>
  <c r="F121"/>
  <c r="E119"/>
  <c r="J92"/>
  <c r="J91"/>
  <c r="F89"/>
  <c r="E87"/>
  <c r="J18"/>
  <c r="E18"/>
  <c r="F92"/>
  <c r="J17"/>
  <c r="J15"/>
  <c r="E15"/>
  <c r="F91"/>
  <c r="J14"/>
  <c r="J12"/>
  <c r="J89"/>
  <c r="E7"/>
  <c r="E117"/>
  <c i="2" r="J37"/>
  <c r="J36"/>
  <c i="1" r="AY95"/>
  <c i="2" r="J35"/>
  <c i="1" r="AX95"/>
  <c i="2" r="BI127"/>
  <c r="BH127"/>
  <c r="BG127"/>
  <c r="BF127"/>
  <c r="T127"/>
  <c r="T126"/>
  <c r="R127"/>
  <c r="R126"/>
  <c r="P127"/>
  <c r="P126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J116"/>
  <c r="J115"/>
  <c r="F113"/>
  <c r="E111"/>
  <c r="J92"/>
  <c r="J91"/>
  <c r="F89"/>
  <c r="E87"/>
  <c r="J18"/>
  <c r="E18"/>
  <c r="F92"/>
  <c r="J17"/>
  <c r="J15"/>
  <c r="E15"/>
  <c r="F115"/>
  <c r="J14"/>
  <c r="J12"/>
  <c r="J113"/>
  <c r="E7"/>
  <c r="E109"/>
  <c i="1" r="L90"/>
  <c r="AM90"/>
  <c r="AM89"/>
  <c r="L89"/>
  <c r="AM87"/>
  <c r="L87"/>
  <c r="L85"/>
  <c r="L84"/>
  <c i="2" r="BK127"/>
  <c i="1" r="AS94"/>
  <c i="3" r="BK238"/>
  <c r="BK191"/>
  <c r="J130"/>
  <c r="BK184"/>
  <c r="BK245"/>
  <c r="BK183"/>
  <c r="J172"/>
  <c r="BK132"/>
  <c r="J190"/>
  <c r="J238"/>
  <c r="BK170"/>
  <c r="BK193"/>
  <c r="J140"/>
  <c r="BK158"/>
  <c r="J138"/>
  <c r="J212"/>
  <c r="J187"/>
  <c r="J202"/>
  <c i="2" r="BK124"/>
  <c i="3" r="J244"/>
  <c r="BK177"/>
  <c r="BK152"/>
  <c r="BK202"/>
  <c r="J245"/>
  <c r="J180"/>
  <c r="BK212"/>
  <c r="BK187"/>
  <c r="BK222"/>
  <c r="BK160"/>
  <c r="BK200"/>
  <c r="BK210"/>
  <c r="J149"/>
  <c i="2" r="J127"/>
  <c r="J122"/>
  <c i="3" r="J189"/>
  <c r="J163"/>
  <c r="BK235"/>
  <c r="BK180"/>
  <c r="BK231"/>
  <c r="BK140"/>
  <c r="BK206"/>
  <c r="BK138"/>
  <c r="BK166"/>
  <c r="J231"/>
  <c r="J154"/>
  <c r="J193"/>
  <c r="BK186"/>
  <c i="2" r="BK122"/>
  <c i="3" r="J183"/>
  <c r="BK130"/>
  <c r="BK149"/>
  <c r="J178"/>
  <c r="BK190"/>
  <c r="J210"/>
  <c r="J152"/>
  <c r="J191"/>
  <c r="J144"/>
  <c r="BK208"/>
  <c i="2" r="J124"/>
  <c i="3" r="J200"/>
  <c r="J170"/>
  <c r="J132"/>
  <c r="J222"/>
  <c r="BK144"/>
  <c r="BK227"/>
  <c r="BK134"/>
  <c r="J186"/>
  <c r="BK178"/>
  <c r="BK195"/>
  <c r="J217"/>
  <c r="J242"/>
  <c r="J160"/>
  <c i="2" r="J123"/>
  <c i="3" r="J184"/>
  <c r="J156"/>
  <c r="J227"/>
  <c r="BK163"/>
  <c r="BK242"/>
  <c r="J142"/>
  <c r="BK243"/>
  <c r="J195"/>
  <c r="J134"/>
  <c r="J206"/>
  <c r="BK172"/>
  <c r="J208"/>
  <c r="J166"/>
  <c i="2" r="BK123"/>
  <c i="3" r="J243"/>
  <c r="BK168"/>
  <c r="BK217"/>
  <c r="BK142"/>
  <c r="J158"/>
  <c r="J235"/>
  <c r="J177"/>
  <c r="J168"/>
  <c r="BK244"/>
  <c r="BK189"/>
  <c r="BK156"/>
  <c r="BK154"/>
  <c l="1" r="T165"/>
  <c r="P182"/>
  <c i="2" r="P121"/>
  <c r="P120"/>
  <c r="P119"/>
  <c i="1" r="AU95"/>
  <c i="3" r="BK194"/>
  <c r="J194"/>
  <c r="J103"/>
  <c i="2" r="T121"/>
  <c r="T120"/>
  <c r="T119"/>
  <c i="3" r="BK129"/>
  <c r="J129"/>
  <c r="J98"/>
  <c r="BK165"/>
  <c r="J165"/>
  <c r="J100"/>
  <c r="P176"/>
  <c r="R194"/>
  <c r="P234"/>
  <c r="P233"/>
  <c r="BK241"/>
  <c r="BK240"/>
  <c r="J240"/>
  <c r="J106"/>
  <c r="T129"/>
  <c r="BK176"/>
  <c r="J176"/>
  <c r="J101"/>
  <c r="P194"/>
  <c r="T234"/>
  <c r="T233"/>
  <c r="R165"/>
  <c r="BK182"/>
  <c r="J182"/>
  <c r="J102"/>
  <c r="T182"/>
  <c r="BK234"/>
  <c r="J234"/>
  <c r="J105"/>
  <c r="P241"/>
  <c r="P240"/>
  <c i="2" r="R121"/>
  <c r="R120"/>
  <c r="R119"/>
  <c i="3" r="R129"/>
  <c r="R176"/>
  <c r="T194"/>
  <c r="R234"/>
  <c r="R233"/>
  <c r="R241"/>
  <c r="R240"/>
  <c i="2" r="BK121"/>
  <c i="3" r="P129"/>
  <c r="P128"/>
  <c r="P127"/>
  <c i="1" r="AU96"/>
  <c i="3" r="P165"/>
  <c r="T176"/>
  <c r="R182"/>
  <c r="T241"/>
  <c r="T240"/>
  <c i="2" r="BK126"/>
  <c r="J126"/>
  <c r="J99"/>
  <c i="3" r="BK162"/>
  <c r="J162"/>
  <c r="J99"/>
  <c r="F124"/>
  <c r="BE130"/>
  <c r="BE156"/>
  <c r="BE200"/>
  <c r="BE217"/>
  <c r="BE227"/>
  <c r="BE245"/>
  <c r="J121"/>
  <c r="BE132"/>
  <c r="BE138"/>
  <c r="BE144"/>
  <c r="BE158"/>
  <c r="BE178"/>
  <c r="BE190"/>
  <c r="BE222"/>
  <c r="E85"/>
  <c r="F123"/>
  <c r="BE134"/>
  <c r="BE140"/>
  <c r="BE149"/>
  <c r="BE180"/>
  <c r="BE183"/>
  <c r="BE142"/>
  <c r="BE154"/>
  <c r="BE184"/>
  <c r="BE189"/>
  <c r="BE191"/>
  <c r="BE202"/>
  <c r="BE242"/>
  <c r="BE244"/>
  <c i="2" r="J121"/>
  <c r="J98"/>
  <c i="3" r="BE152"/>
  <c r="BE160"/>
  <c r="BE163"/>
  <c r="BE166"/>
  <c r="BE168"/>
  <c r="BE172"/>
  <c r="BE195"/>
  <c r="BE208"/>
  <c r="BE238"/>
  <c r="BE243"/>
  <c r="BE170"/>
  <c r="BE177"/>
  <c r="BE186"/>
  <c r="BE187"/>
  <c r="BE206"/>
  <c r="BE210"/>
  <c r="BE231"/>
  <c r="BE193"/>
  <c r="BE212"/>
  <c r="BE235"/>
  <c i="2" r="F91"/>
  <c r="J89"/>
  <c r="F116"/>
  <c r="BE124"/>
  <c r="BE123"/>
  <c r="E85"/>
  <c r="BE122"/>
  <c r="BE127"/>
  <c r="F34"/>
  <c i="1" r="BA95"/>
  <c i="3" r="J34"/>
  <c i="1" r="AW96"/>
  <c i="3" r="F34"/>
  <c i="1" r="BA96"/>
  <c i="2" r="F37"/>
  <c i="1" r="BD95"/>
  <c i="2" r="F35"/>
  <c i="1" r="BB95"/>
  <c i="3" r="F35"/>
  <c i="1" r="BB96"/>
  <c i="2" r="F36"/>
  <c i="1" r="BC95"/>
  <c i="3" r="F36"/>
  <c i="1" r="BC96"/>
  <c i="2" r="J34"/>
  <c i="1" r="AW95"/>
  <c i="3" r="F37"/>
  <c i="1" r="BD96"/>
  <c i="2" l="1" r="BK120"/>
  <c r="BK119"/>
  <c r="J119"/>
  <c i="3" r="R128"/>
  <c r="R127"/>
  <c r="T128"/>
  <c r="T127"/>
  <c r="BK128"/>
  <c r="J128"/>
  <c r="J97"/>
  <c r="BK233"/>
  <c r="J233"/>
  <c r="J104"/>
  <c r="J241"/>
  <c r="J107"/>
  <c i="2" r="J30"/>
  <c i="1" r="AG95"/>
  <c r="AU94"/>
  <c r="BB94"/>
  <c r="W31"/>
  <c i="3" r="J33"/>
  <c i="1" r="AV96"/>
  <c r="AT96"/>
  <c i="2" r="J33"/>
  <c i="1" r="AV95"/>
  <c r="AT95"/>
  <c r="AN95"/>
  <c i="3" r="F33"/>
  <c i="1" r="AZ96"/>
  <c i="2" r="F33"/>
  <c i="1" r="AZ95"/>
  <c r="BA94"/>
  <c r="W30"/>
  <c r="BD94"/>
  <c r="W33"/>
  <c r="BC94"/>
  <c r="W32"/>
  <c i="3" l="1" r="BK127"/>
  <c r="J127"/>
  <c i="2" r="J96"/>
  <c r="J120"/>
  <c r="J97"/>
  <c r="J39"/>
  <c i="3" r="J30"/>
  <c i="1" r="AG96"/>
  <c r="AG94"/>
  <c r="AK26"/>
  <c r="AW94"/>
  <c r="AK30"/>
  <c r="AY94"/>
  <c r="AZ94"/>
  <c r="W29"/>
  <c r="AX94"/>
  <c i="3" l="1" r="J39"/>
  <c r="J96"/>
  <c i="1" r="AN96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<sst xmlns="http://schemas.openxmlformats.org/spreadsheetml/2006/main">
  <si>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</si>
  <si>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</si>
  <si>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</si>
  <si>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</si>
  <si>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</si>
  <si>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{264acbfc-9bb1-4f13-9c96-f7ddce75c23f}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</si>
  <si>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</si>
  <si>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</si>
  <si>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</si>
  <si>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</si>
  <si>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</si>
  <si>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</si>
  <si>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</si>
  <si>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SO22</t>
  </si>
  <si>
    <t>Stavba:</t>
  </si>
  <si>
    <t>Kořenov ON - oprava</t>
  </si>
  <si>
    <t>KSO:</t>
  </si>
  <si>
    <t>CC-CZ:</t>
  </si>
  <si>
    <t>Místo:</t>
  </si>
  <si>
    <t>Kořenov</t>
  </si>
  <si>
    <t>Datum:</t>
  </si>
  <si>
    <t>14. 8. 2022</t>
  </si>
  <si>
    <t>Zadavatel:</t>
  </si>
  <si>
    <t>IČ:</t>
  </si>
  <si>
    <t>70994234</t>
  </si>
  <si>
    <t>Správa železnic, státní organizace</t>
  </si>
  <si>
    <t>DIČ:</t>
  </si>
  <si>
    <t>CZ70994234</t>
  </si>
  <si>
    <t>Zhotovitel:</t>
  </si>
  <si>
    <t xml:space="preserve"> </t>
  </si>
  <si>
    <t>Projektant:</t>
  </si>
  <si>
    <t>Bc. Martin Hudec</t>
  </si>
  <si>
    <t>Zpracovatel: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</si>
  <si>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</si>
  <si>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</si>
  <si>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</si>
  <si>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</si>
  <si>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</si>
  <si>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</si>
  <si>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</si>
  <si>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</si>
  <si>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</si>
  <si>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</si>
  <si>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</si>
  <si>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</si>
  <si>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</si>
  <si>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</si>
  <si>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</si>
  <si>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</si>
  <si>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</si>
  <si>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</si>
  <si>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</si>
  <si>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</si>
  <si>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</si>
  <si>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</si>
  <si>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</si>
  <si>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</si>
  <si>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</si>
  <si>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</si>
  <si>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</si>
  <si>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</si>
  <si>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</si>
  <si>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</si>
  <si>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</si>
  <si>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</si>
  <si>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</si>
  <si>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</si>
  <si>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</si>
  <si>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</si>
  <si>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</si>
  <si>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</si>
  <si>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</si>
  <si>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</si>
  <si>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</si>
  <si>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</si>
  <si>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</si>
  <si>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</si>
  <si>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</si>
  <si>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</si>
  <si>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</si>
  <si>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</si>
  <si>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Všeobecné položky</t>
  </si>
  <si>
    <t>STA</t>
  </si>
  <si>
    <t>1</t>
  </si>
  <si>
    <t>{e2794690-47cf-4e65-add8-228270837b7e}</t>
  </si>
  <si>
    <t>2</t>
  </si>
  <si>
    <t>Zpevněné plochy</t>
  </si>
  <si>
    <t>{b5617ea4-93b9-4fbe-b8aa-29fdb063a100}</t>
  </si>
  <si>
    <t>KRYCÍ LIST SOUPISU PRACÍ</t>
  </si>
  <si>
    <t>Objekt:</t>
  </si>
  <si>
    <t>001 - Všeobecné položky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</si>
  <si>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</si>
  <si>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</si>
  <si>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</si>
  <si>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</si>
  <si>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</si>
  <si>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</si>
  <si>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</si>
  <si>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</si>
  <si>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</si>
  <si>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</si>
  <si>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</si>
  <si>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</si>
  <si>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</si>
  <si>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</si>
  <si>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</si>
  <si>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</si>
  <si>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</si>
  <si>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</si>
  <si>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</si>
  <si>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</si>
  <si>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</si>
  <si>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</si>
  <si>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</si>
  <si>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</si>
  <si>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</si>
  <si>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</si>
  <si>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</si>
  <si>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</si>
  <si>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012103000</t>
  </si>
  <si>
    <t>Geodetické práce, vytyčení sítí</t>
  </si>
  <si>
    <t>kpl</t>
  </si>
  <si>
    <t>1024</t>
  </si>
  <si>
    <t>1914921997</t>
  </si>
  <si>
    <t>012203000</t>
  </si>
  <si>
    <t>Geodetické práce před výstavbou – vytyčení stavby</t>
  </si>
  <si>
    <t>1971827160</t>
  </si>
  <si>
    <t>3</t>
  </si>
  <si>
    <t>012303000</t>
  </si>
  <si>
    <t>Geodetické práce po výstavbě – zaměření skutečného provedení</t>
  </si>
  <si>
    <t>1735964243</t>
  </si>
  <si>
    <t>VV</t>
  </si>
  <si>
    <t>VRN4</t>
  </si>
  <si>
    <t>Inženýrská činnost</t>
  </si>
  <si>
    <t>4</t>
  </si>
  <si>
    <t>043194000</t>
  </si>
  <si>
    <t>Ostatní zkoušky - hutnění zemní pláně (statická deska)</t>
  </si>
  <si>
    <t>ks</t>
  </si>
  <si>
    <t>-174552783</t>
  </si>
  <si>
    <t>SO22 - Zpevněné plochy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</si>
  <si>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</si>
  <si>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</si>
  <si>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</si>
  <si>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</si>
  <si>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</si>
  <si>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</si>
  <si>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</si>
  <si>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>PSV - Práce a dodávky PSV</t>
  </si>
  <si>
    <t xml:space="preserve">    711 - Izolace proti vodě, vlhkosti a plynům</t>
  </si>
  <si>
    <t>M - Práce a dodávky M</t>
  </si>
  <si>
    <t xml:space="preserve">    46-M - Zemní práce při extr.mont.pracích</t>
  </si>
  <si>
    <t>HSV</t>
  </si>
  <si>
    <t>Práce a dodávky HSV</t>
  </si>
  <si>
    <t>Zemní práce</t>
  </si>
  <si>
    <t>113106142</t>
  </si>
  <si>
    <t>Rozebrání dlažeb z betonových nebo kamenných dlaždic komunikací pro pěší strojně pl přes 50 m2</t>
  </si>
  <si>
    <t>m2</t>
  </si>
  <si>
    <t>CS ÚRS 2022 02</t>
  </si>
  <si>
    <t>-1875170453</t>
  </si>
  <si>
    <t>"betonová dlažba 500x500x50"450</t>
  </si>
  <si>
    <t>113107176</t>
  </si>
  <si>
    <t>Odstranění podkladu z betonu vyztuženého sítěmi tl přes 100 do 150 mm strojně pl přes 50 do 200 m2</t>
  </si>
  <si>
    <t>1833890271</t>
  </si>
  <si>
    <t>"betonové panely"105</t>
  </si>
  <si>
    <t>113107223</t>
  </si>
  <si>
    <t>Odstranění podkladu z kameniva drceného tl přes 200 do 300 mm strojně pl přes 200 m2</t>
  </si>
  <si>
    <t>1627474752</t>
  </si>
  <si>
    <t>Součet</t>
  </si>
  <si>
    <t>113107322</t>
  </si>
  <si>
    <t>Odstranění podkladu z kameniva drceného tl přes 100 do 200 mm strojně pl do 50 m2</t>
  </si>
  <si>
    <t>70475945</t>
  </si>
  <si>
    <t>"beton"21</t>
  </si>
  <si>
    <t>113107331</t>
  </si>
  <si>
    <t>Odstranění podkladu z betonu prostého tl přes 100 do 150 mm strojně pl do 50 m2</t>
  </si>
  <si>
    <t>-1306415022</t>
  </si>
  <si>
    <t>6</t>
  </si>
  <si>
    <t>113202111</t>
  </si>
  <si>
    <t>Vytrhání obrub krajníků obrubníků stojatých</t>
  </si>
  <si>
    <t>m</t>
  </si>
  <si>
    <t>-1908303666</t>
  </si>
  <si>
    <t>"Odstranění betonové obruby vč. lože"6</t>
  </si>
  <si>
    <t>7</t>
  </si>
  <si>
    <t>122151101</t>
  </si>
  <si>
    <t>Odkopávky a prokopávky nezapažené v hornině třídy těžitelnosti I skupiny 1 a 2 objem do 20 m3 strojně</t>
  </si>
  <si>
    <t>m3</t>
  </si>
  <si>
    <t>1821076431</t>
  </si>
  <si>
    <t>"beton"21*0,12</t>
  </si>
  <si>
    <t>"betonové panely"105*0,07</t>
  </si>
  <si>
    <t>"betonová dlažba 500x500x50"450*0,22</t>
  </si>
  <si>
    <t>8</t>
  </si>
  <si>
    <t>139951123</t>
  </si>
  <si>
    <t>Bourání kcí v hloubených vykopávkách ze zdiva ze ŽB nebo předpjatého strojně</t>
  </si>
  <si>
    <t>-1841407226</t>
  </si>
  <si>
    <t>"Odstranění stávající vodoměrné šachty rozměrů cca. 1,2x0,7m hl. 1,2m; 2ks"</t>
  </si>
  <si>
    <t>((1,2*0,7*1,2)-(1,0*0,5*1,2))*2</t>
  </si>
  <si>
    <t>9</t>
  </si>
  <si>
    <t>162751117</t>
  </si>
  <si>
    <t>Vodorovné přemístění přes 9 000 do 10000 m výkopku/sypaniny z horniny třídy těžitelnosti I skupiny 1 až 3</t>
  </si>
  <si>
    <t>1168481489</t>
  </si>
  <si>
    <t>108,87</t>
  </si>
  <si>
    <t>10</t>
  </si>
  <si>
    <t>162751119</t>
  </si>
  <si>
    <t>Příplatek k vodorovnému přemístění výkopku/sypaniny z horniny třídy těžitelnosti I skupiny 1 až 3 ZKD 1000 m přes 10000 m</t>
  </si>
  <si>
    <t>1043165209</t>
  </si>
  <si>
    <t>108,87*35</t>
  </si>
  <si>
    <t>11</t>
  </si>
  <si>
    <t>171201231</t>
  </si>
  <si>
    <t>Poplatek za uložení zeminy a kamení na recyklační skládce (skládkovné) kód odpadu 17 05 04</t>
  </si>
  <si>
    <t>t</t>
  </si>
  <si>
    <t>-1285364478</t>
  </si>
  <si>
    <t>108,87*1,8</t>
  </si>
  <si>
    <t>12</t>
  </si>
  <si>
    <t>171251201</t>
  </si>
  <si>
    <t>Uložení sypaniny na skládky nebo meziskládky</t>
  </si>
  <si>
    <t>1736772544</t>
  </si>
  <si>
    <t>13</t>
  </si>
  <si>
    <t>181951112</t>
  </si>
  <si>
    <t>Úprava pláně v hornině třídy těžitelnosti I skupiny 1 až 3 se zhutněním strojně</t>
  </si>
  <si>
    <t>30424516</t>
  </si>
  <si>
    <t>"zpevněná plocha"575</t>
  </si>
  <si>
    <t>Vodorovné konstrukce</t>
  </si>
  <si>
    <t>14</t>
  </si>
  <si>
    <t>451561111</t>
  </si>
  <si>
    <t>Lože pod dlažby z kameniva drceného drobného vrstva tl do 100 mm</t>
  </si>
  <si>
    <t>-177498111</t>
  </si>
  <si>
    <t>"fr. 4/8"575</t>
  </si>
  <si>
    <t>Komunikace pozemní</t>
  </si>
  <si>
    <t>564851111</t>
  </si>
  <si>
    <t>Podklad ze štěrkodrtě ŠD plochy přes 100 m2 tl 150 mm</t>
  </si>
  <si>
    <t>-375425628</t>
  </si>
  <si>
    <t>"ŠDa 0/32" 575</t>
  </si>
  <si>
    <t>16</t>
  </si>
  <si>
    <t>564861111</t>
  </si>
  <si>
    <t>Podklad ze štěrkodrtě ŠD plochy přes 100 m2 tl 200 mm</t>
  </si>
  <si>
    <t>866634523</t>
  </si>
  <si>
    <t>"ŠDa 0/63" 575</t>
  </si>
  <si>
    <t>17</t>
  </si>
  <si>
    <t>596811223</t>
  </si>
  <si>
    <t>Kladení betonové dlažby komunikací pro pěší do lože z kameniva velikosti přes 0,09 do 0,25 m2 pl přes 300 m2</t>
  </si>
  <si>
    <t>1844196249</t>
  </si>
  <si>
    <t>18</t>
  </si>
  <si>
    <t>M</t>
  </si>
  <si>
    <t>59245320.1</t>
  </si>
  <si>
    <t>dlažba plošná betonová 500x500x85mm přírodní</t>
  </si>
  <si>
    <t>-200555059</t>
  </si>
  <si>
    <t>575</t>
  </si>
  <si>
    <t>"přesný typ dlažby bude před realizací odsouhlasen Odborem památkové péče"</t>
  </si>
  <si>
    <t>575 * 1,02 " Přepočtené koeficientem množství</t>
  </si>
  <si>
    <t>Trubní vedení</t>
  </si>
  <si>
    <t>19</t>
  </si>
  <si>
    <t>899103211</t>
  </si>
  <si>
    <t>Demontáž poklopů litinových nebo ocelových včetně rámů hmotnosti přes 100 do 150 kg</t>
  </si>
  <si>
    <t>kus</t>
  </si>
  <si>
    <t>-702545458</t>
  </si>
  <si>
    <t>20</t>
  </si>
  <si>
    <t>899103211R</t>
  </si>
  <si>
    <t>D+M vodoměrná zděné šachta z betonových tvárnic vč. základu, výztuže, rámu, poklopu a izolace</t>
  </si>
  <si>
    <t>-397387164</t>
  </si>
  <si>
    <t>P</t>
  </si>
  <si>
    <t>Poznámka k položce:_x000d_
1440/1140/2010</t>
  </si>
  <si>
    <t>899231111</t>
  </si>
  <si>
    <t>Výšková úprava uličního vstupu nebo vpusti do 200 mm zvýšením mříže</t>
  </si>
  <si>
    <t>-870627051</t>
  </si>
  <si>
    <t>"Výšková úprava rámů šachet anglických dvorků"4</t>
  </si>
  <si>
    <t>Ostatní konstrukce a práce, bourání</t>
  </si>
  <si>
    <t>22</t>
  </si>
  <si>
    <t>916131212</t>
  </si>
  <si>
    <t>Osazení silničního obrubníku betonového stojatého bez boční opěry do lože z betonu prostého</t>
  </si>
  <si>
    <t>-2029079762</t>
  </si>
  <si>
    <t>23</t>
  </si>
  <si>
    <t>59217028</t>
  </si>
  <si>
    <t>obrubník betonový silniční nájezdový 500x150x150mm</t>
  </si>
  <si>
    <t>-1000928866</t>
  </si>
  <si>
    <t>7 * 1,02 " Přepočtené koeficientem množství</t>
  </si>
  <si>
    <t>24</t>
  </si>
  <si>
    <t>916231212</t>
  </si>
  <si>
    <t>Osazení chodníkového obrubníku betonového stojatého bez boční opěry do lože z betonu prostého</t>
  </si>
  <si>
    <t>-889351264</t>
  </si>
  <si>
    <t>25</t>
  </si>
  <si>
    <t>59217008</t>
  </si>
  <si>
    <t>obrubník betonový parkový 1000x80x200mm</t>
  </si>
  <si>
    <t>-181301061</t>
  </si>
  <si>
    <t>30 * 1,02 " Přepočtené koeficientem množství</t>
  </si>
  <si>
    <t>26</t>
  </si>
  <si>
    <t>919112211</t>
  </si>
  <si>
    <t>Řezání spár pro vytvoření komůrky š 10 mm hl 15 mm pro těsnící zálivku v živičném krytu</t>
  </si>
  <si>
    <t>1824476872</t>
  </si>
  <si>
    <t>27</t>
  </si>
  <si>
    <t>919122132</t>
  </si>
  <si>
    <t>Těsnění spár zálivkou za tepla pro komůrky š 20 mm hl 40 mm s těsnicím profilem</t>
  </si>
  <si>
    <t>1990571756</t>
  </si>
  <si>
    <t>28</t>
  </si>
  <si>
    <t>919726123</t>
  </si>
  <si>
    <t>Geotextilie pro ochranu, separaci a filtraci netkaná měrná hm přes 300 do 500 g/m2</t>
  </si>
  <si>
    <t>881396794</t>
  </si>
  <si>
    <t>"Separační geotextilie 300 g/m2" 575</t>
  </si>
  <si>
    <t>29</t>
  </si>
  <si>
    <t>919735123</t>
  </si>
  <si>
    <t>Řezání stávajícího betonového krytu hl přes 100 do 150 mm</t>
  </si>
  <si>
    <t>1874762166</t>
  </si>
  <si>
    <t>997</t>
  </si>
  <si>
    <t>Přesun sutě</t>
  </si>
  <si>
    <t>30</t>
  </si>
  <si>
    <t>997221551</t>
  </si>
  <si>
    <t>Vodorovná doprava suti ze sypkých materiálů do 1 km</t>
  </si>
  <si>
    <t>386426757</t>
  </si>
  <si>
    <t>"beton"6,825</t>
  </si>
  <si>
    <t>"dlažba"114,75</t>
  </si>
  <si>
    <t>"kamenivo, podkladní vrstvy"244,2+6,09</t>
  </si>
  <si>
    <t>31</t>
  </si>
  <si>
    <t>997221559</t>
  </si>
  <si>
    <t>Příplatek ZKD 1 km u vodorovné dopravy suti ze sypkých materiálů</t>
  </si>
  <si>
    <t>-760498995</t>
  </si>
  <si>
    <t>371,865*44</t>
  </si>
  <si>
    <t>32</t>
  </si>
  <si>
    <t>997221561</t>
  </si>
  <si>
    <t>Vodorovná doprava suti z kusových materiálů do 1 km</t>
  </si>
  <si>
    <t>666707427</t>
  </si>
  <si>
    <t>"šachty"0,816*2,5</t>
  </si>
  <si>
    <t>"ŽB panely"34,65</t>
  </si>
  <si>
    <t>33</t>
  </si>
  <si>
    <t>997221569</t>
  </si>
  <si>
    <t>Příplatek ZKD 1 km u vodorovné dopravy suti z kusových materiálů</t>
  </si>
  <si>
    <t>-1474890867</t>
  </si>
  <si>
    <t>36,69*44</t>
  </si>
  <si>
    <t>34</t>
  </si>
  <si>
    <t>997221571</t>
  </si>
  <si>
    <t>Vodorovná doprava vybouraných hmot do 1 km</t>
  </si>
  <si>
    <t>1161131849</t>
  </si>
  <si>
    <t>"obrubníky"1,23</t>
  </si>
  <si>
    <t>35</t>
  </si>
  <si>
    <t>997221579</t>
  </si>
  <si>
    <t>Příplatek ZKD 1 km u vodorovné dopravy vybouraných hmot</t>
  </si>
  <si>
    <t>1019415895</t>
  </si>
  <si>
    <t>1,23*44</t>
  </si>
  <si>
    <t>36</t>
  </si>
  <si>
    <t>997221611</t>
  </si>
  <si>
    <t>Nakládání suti na dopravní prostředky pro vodorovnou dopravu</t>
  </si>
  <si>
    <t>935804653</t>
  </si>
  <si>
    <t>37</t>
  </si>
  <si>
    <t>997221612</t>
  </si>
  <si>
    <t>Nakládání vybouraných hmot na dopravní prostředky pro vodorovnou dopravu</t>
  </si>
  <si>
    <t>612121651</t>
  </si>
  <si>
    <t>38</t>
  </si>
  <si>
    <t>997221861</t>
  </si>
  <si>
    <t>Poplatek za uložení stavebního odpadu na recyklační skládce (skládkovné) z prostého betonu pod kódem 17 01 01</t>
  </si>
  <si>
    <t>1336220965</t>
  </si>
  <si>
    <t>39</t>
  </si>
  <si>
    <t>997221862</t>
  </si>
  <si>
    <t>Poplatek za uložení stavebního odpadu na recyklační skládce (skládkovné) z armovaného betonu pod kódem 17 01 01</t>
  </si>
  <si>
    <t>126827103</t>
  </si>
  <si>
    <t>40</t>
  </si>
  <si>
    <t>997221873</t>
  </si>
  <si>
    <t>Poplatek za uložení stavebního odpadu na recyklační skládce (skládkovné) zeminy a kamení zatříděného do Katalogu odpadů pod kódem 17 05 04</t>
  </si>
  <si>
    <t>1860145052</t>
  </si>
  <si>
    <t>PSV</t>
  </si>
  <si>
    <t>Práce a dodávky PSV</t>
  </si>
  <si>
    <t>711</t>
  </si>
  <si>
    <t>Izolace proti vodě, vlhkosti a plynům</t>
  </si>
  <si>
    <t>41</t>
  </si>
  <si>
    <t>711161273</t>
  </si>
  <si>
    <t>Provedení izolace proti zemní vlhkosti svislé z nopové fólie</t>
  </si>
  <si>
    <t>-916771704</t>
  </si>
  <si>
    <t>90*0,75</t>
  </si>
  <si>
    <t>"Nopová fólie podél budovy vč. krycí lišty"</t>
  </si>
  <si>
    <t>42</t>
  </si>
  <si>
    <t>28323007</t>
  </si>
  <si>
    <t>fólie profilovaná (nopová) HDPE s integrovanou omítací mřížkou s výškou nopů 8mm</t>
  </si>
  <si>
    <t>-1613902881</t>
  </si>
  <si>
    <t>67,5 * 1,221 " Přepočtené koeficientem množství</t>
  </si>
  <si>
    <t>Práce a dodávky M</t>
  </si>
  <si>
    <t>46-M</t>
  </si>
  <si>
    <t>Zemní práce při extr.mont.pracích</t>
  </si>
  <si>
    <t>43</t>
  </si>
  <si>
    <t>460161141</t>
  </si>
  <si>
    <t>Hloubení kabelových rýh ručně š 35 cm hl 50 cm v hornině tř I skupiny 1 a 2</t>
  </si>
  <si>
    <t>64</t>
  </si>
  <si>
    <t>1226908248</t>
  </si>
  <si>
    <t>44</t>
  </si>
  <si>
    <t>460431151</t>
  </si>
  <si>
    <t>Zásyp kabelových rýh ručně se zhutněním š 35 cm hl 50 cm z horniny tř I skupiny 1 a 2</t>
  </si>
  <si>
    <t>-1003984931</t>
  </si>
  <si>
    <t>45</t>
  </si>
  <si>
    <t>460791216</t>
  </si>
  <si>
    <t>Montáž trubek ochranných plastových uložených volně do rýhy ohebných přes 133 do 172 mm</t>
  </si>
  <si>
    <t>402157249</t>
  </si>
  <si>
    <t>46</t>
  </si>
  <si>
    <t>34571350-1</t>
  </si>
  <si>
    <t>chránička půlená DN 200</t>
  </si>
  <si>
    <t>128</t>
  </si>
  <si>
    <t>-5426745</t>
  </si>
  <si>
    <t>294 * 1,05 " Přepočtené koeficientem množství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</si>
</sst>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3" borderId="6" xfId="0" applyFont="1" applyFill="1" applyBorder="1" applyAlignment="1" applyProtection="1">
      <alignment horizontal="center" vertical="center"/>
    </xf>
    <xf numFmtId="0" fontId="20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20" fillId="3" borderId="7" xfId="0" applyFont="1" applyFill="1" applyBorder="1" applyAlignment="1" applyProtection="1">
      <alignment horizontal="center" vertical="center"/>
    </xf>
    <xf numFmtId="0" fontId="20" fillId="3" borderId="7" xfId="0" applyFont="1" applyFill="1" applyBorder="1" applyAlignment="1" applyProtection="1">
      <alignment horizontal="right" vertical="center"/>
    </xf>
    <xf numFmtId="0" fontId="20" fillId="3" borderId="8" xfId="0" applyFont="1" applyFill="1" applyBorder="1" applyAlignment="1" applyProtection="1">
      <alignment horizontal="left" vertical="center"/>
    </xf>
    <xf numFmtId="0" fontId="20" fillId="3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20" fillId="3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3" borderId="16" xfId="0" applyFont="1" applyFill="1" applyBorder="1" applyAlignment="1" applyProtection="1">
      <alignment horizontal="center" vertical="center" wrapText="1"/>
    </xf>
    <xf numFmtId="0" fontId="20" fillId="3" borderId="17" xfId="0" applyFont="1" applyFill="1" applyBorder="1" applyAlignment="1" applyProtection="1">
      <alignment horizontal="center" vertical="center" wrapText="1"/>
    </xf>
    <xf numFmtId="0" fontId="20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0" borderId="22" xfId="0" applyNumberFormat="1" applyFont="1" applyBorder="1" applyAlignment="1" applyProtection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 applyProtection="1">
      <alignment horizontal="left" vertical="center"/>
    </xf>
    <xf numFmtId="0" fontId="33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S4" s="17" t="s">
        <v>11</v>
      </c>
    </row>
    <row r="5" s="1" customFormat="1" ht="12" customHeight="1">
      <c r="B5" s="21"/>
      <c r="C5" s="22"/>
      <c r="D5" s="25" t="s">
        <v>12</v>
      </c>
      <c r="E5" s="22"/>
      <c r="F5" s="22"/>
      <c r="G5" s="22"/>
      <c r="H5" s="22"/>
      <c r="I5" s="22"/>
      <c r="J5" s="22"/>
      <c r="K5" s="26" t="s">
        <v>13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S5" s="17" t="s">
        <v>6</v>
      </c>
    </row>
    <row r="6" s="1" customFormat="1" ht="36.96" customHeight="1">
      <c r="B6" s="21"/>
      <c r="C6" s="22"/>
      <c r="D6" s="27" t="s">
        <v>14</v>
      </c>
      <c r="E6" s="22"/>
      <c r="F6" s="22"/>
      <c r="G6" s="22"/>
      <c r="H6" s="22"/>
      <c r="I6" s="22"/>
      <c r="J6" s="22"/>
      <c r="K6" s="28" t="s">
        <v>15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S6" s="17" t="s">
        <v>6</v>
      </c>
    </row>
    <row r="7" s="1" customFormat="1" ht="12" customHeight="1">
      <c r="B7" s="21"/>
      <c r="C7" s="22"/>
      <c r="D7" s="29" t="s">
        <v>16</v>
      </c>
      <c r="E7" s="22"/>
      <c r="F7" s="22"/>
      <c r="G7" s="22"/>
      <c r="H7" s="22"/>
      <c r="I7" s="22"/>
      <c r="J7" s="22"/>
      <c r="K7" s="26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17</v>
      </c>
      <c r="AL7" s="22"/>
      <c r="AM7" s="22"/>
      <c r="AN7" s="26" t="s">
        <v>1</v>
      </c>
      <c r="AO7" s="22"/>
      <c r="AP7" s="22"/>
      <c r="AQ7" s="22"/>
      <c r="AR7" s="20"/>
      <c r="BS7" s="17" t="s">
        <v>6</v>
      </c>
    </row>
    <row r="8" s="1" customFormat="1" ht="12" customHeight="1">
      <c r="B8" s="21"/>
      <c r="C8" s="22"/>
      <c r="D8" s="29" t="s">
        <v>18</v>
      </c>
      <c r="E8" s="22"/>
      <c r="F8" s="22"/>
      <c r="G8" s="22"/>
      <c r="H8" s="22"/>
      <c r="I8" s="22"/>
      <c r="J8" s="22"/>
      <c r="K8" s="26" t="s">
        <v>19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20</v>
      </c>
      <c r="AL8" s="22"/>
      <c r="AM8" s="22"/>
      <c r="AN8" s="26" t="s">
        <v>21</v>
      </c>
      <c r="AO8" s="22"/>
      <c r="AP8" s="22"/>
      <c r="AQ8" s="22"/>
      <c r="AR8" s="20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S9" s="17" t="s">
        <v>6</v>
      </c>
    </row>
    <row r="10" s="1" customFormat="1" ht="12" customHeight="1">
      <c r="B10" s="21"/>
      <c r="C10" s="22"/>
      <c r="D10" s="29" t="s">
        <v>22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23</v>
      </c>
      <c r="AL10" s="22"/>
      <c r="AM10" s="22"/>
      <c r="AN10" s="26" t="s">
        <v>24</v>
      </c>
      <c r="AO10" s="22"/>
      <c r="AP10" s="22"/>
      <c r="AQ10" s="22"/>
      <c r="AR10" s="20"/>
      <c r="BS10" s="17" t="s">
        <v>6</v>
      </c>
    </row>
    <row r="11" s="1" customFormat="1" ht="18.48" customHeight="1">
      <c r="B11" s="21"/>
      <c r="C11" s="22"/>
      <c r="D11" s="22"/>
      <c r="E11" s="26" t="s">
        <v>25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26</v>
      </c>
      <c r="AL11" s="22"/>
      <c r="AM11" s="22"/>
      <c r="AN11" s="26" t="s">
        <v>27</v>
      </c>
      <c r="AO11" s="22"/>
      <c r="AP11" s="22"/>
      <c r="AQ11" s="22"/>
      <c r="AR11" s="20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S12" s="17" t="s">
        <v>6</v>
      </c>
    </row>
    <row r="13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23</v>
      </c>
      <c r="AL13" s="22"/>
      <c r="AM13" s="22"/>
      <c r="AN13" s="26" t="s">
        <v>1</v>
      </c>
      <c r="AO13" s="22"/>
      <c r="AP13" s="22"/>
      <c r="AQ13" s="22"/>
      <c r="AR13" s="20"/>
      <c r="BS13" s="17" t="s">
        <v>6</v>
      </c>
    </row>
    <row r="14">
      <c r="B14" s="21"/>
      <c r="C14" s="22"/>
      <c r="D14" s="22"/>
      <c r="E14" s="26" t="s">
        <v>29</v>
      </c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9" t="s">
        <v>26</v>
      </c>
      <c r="AL14" s="22"/>
      <c r="AM14" s="22"/>
      <c r="AN14" s="26" t="s">
        <v>1</v>
      </c>
      <c r="AO14" s="22"/>
      <c r="AP14" s="22"/>
      <c r="AQ14" s="22"/>
      <c r="AR14" s="20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S15" s="17" t="s">
        <v>4</v>
      </c>
    </row>
    <row r="16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23</v>
      </c>
      <c r="AL16" s="22"/>
      <c r="AM16" s="22"/>
      <c r="AN16" s="26" t="s">
        <v>1</v>
      </c>
      <c r="AO16" s="22"/>
      <c r="AP16" s="22"/>
      <c r="AQ16" s="22"/>
      <c r="AR16" s="20"/>
      <c r="BS16" s="17" t="s">
        <v>4</v>
      </c>
    </row>
    <row r="17" s="1" customFormat="1" ht="18.48" customHeight="1">
      <c r="B17" s="21"/>
      <c r="C17" s="22"/>
      <c r="D17" s="22"/>
      <c r="E17" s="26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26</v>
      </c>
      <c r="AL17" s="22"/>
      <c r="AM17" s="22"/>
      <c r="AN17" s="26" t="s">
        <v>1</v>
      </c>
      <c r="AO17" s="22"/>
      <c r="AP17" s="22"/>
      <c r="AQ17" s="22"/>
      <c r="AR17" s="20"/>
      <c r="BS17" s="17" t="s">
        <v>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S18" s="17" t="s">
        <v>6</v>
      </c>
    </row>
    <row r="19" s="1" customFormat="1" ht="12" customHeight="1">
      <c r="B19" s="21"/>
      <c r="C19" s="22"/>
      <c r="D19" s="29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23</v>
      </c>
      <c r="AL19" s="22"/>
      <c r="AM19" s="22"/>
      <c r="AN19" s="26" t="s">
        <v>1</v>
      </c>
      <c r="AO19" s="22"/>
      <c r="AP19" s="22"/>
      <c r="AQ19" s="22"/>
      <c r="AR19" s="20"/>
      <c r="BS19" s="17" t="s">
        <v>6</v>
      </c>
    </row>
    <row r="20" s="1" customFormat="1" ht="18.48" customHeight="1">
      <c r="B20" s="21"/>
      <c r="C20" s="22"/>
      <c r="D20" s="22"/>
      <c r="E20" s="26" t="s">
        <v>31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26</v>
      </c>
      <c r="AL20" s="22"/>
      <c r="AM20" s="22"/>
      <c r="AN20" s="26" t="s">
        <v>1</v>
      </c>
      <c r="AO20" s="22"/>
      <c r="AP20" s="22"/>
      <c r="AQ20" s="22"/>
      <c r="AR20" s="20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</row>
    <row r="22" s="1" customFormat="1" ht="12" customHeight="1">
      <c r="B22" s="21"/>
      <c r="C22" s="22"/>
      <c r="D22" s="29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</row>
    <row r="23" s="1" customFormat="1" ht="16.5" customHeight="1">
      <c r="B23" s="21"/>
      <c r="C23" s="22"/>
      <c r="D23" s="22"/>
      <c r="E23" s="30" t="s">
        <v>1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22"/>
      <c r="AP23" s="22"/>
      <c r="AQ23" s="22"/>
      <c r="AR23" s="20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</row>
    <row r="25" s="1" customFormat="1" ht="6.96" customHeight="1">
      <c r="B25" s="21"/>
      <c r="C25" s="22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2"/>
      <c r="AQ25" s="22"/>
      <c r="AR25" s="20"/>
    </row>
    <row r="26" s="2" customFormat="1" ht="25.92" customHeight="1">
      <c r="A26" s="32"/>
      <c r="B26" s="33"/>
      <c r="C26" s="34"/>
      <c r="D26" s="35" t="s">
        <v>35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ROUND(AG94,2)</f>
        <v>1775401.7</v>
      </c>
      <c r="AL26" s="36"/>
      <c r="AM26" s="36"/>
      <c r="AN26" s="36"/>
      <c r="AO26" s="36"/>
      <c r="AP26" s="34"/>
      <c r="AQ26" s="34"/>
      <c r="AR26" s="38"/>
      <c r="BE26" s="32"/>
    </row>
    <row r="27" s="2" customFormat="1" ht="6.96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32"/>
    </row>
    <row r="28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36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37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38</v>
      </c>
      <c r="AL28" s="39"/>
      <c r="AM28" s="39"/>
      <c r="AN28" s="39"/>
      <c r="AO28" s="39"/>
      <c r="AP28" s="34"/>
      <c r="AQ28" s="34"/>
      <c r="AR28" s="38"/>
      <c r="BE28" s="32"/>
    </row>
    <row r="29" s="3" customFormat="1" ht="14.4" customHeight="1">
      <c r="A29" s="3"/>
      <c r="B29" s="40"/>
      <c r="C29" s="41"/>
      <c r="D29" s="29" t="s">
        <v>39</v>
      </c>
      <c r="E29" s="41"/>
      <c r="F29" s="29" t="s">
        <v>40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ROUND(AZ94, 2)</f>
        <v>1775401.7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ROUND(AV94, 2)</f>
        <v>372834.35999999999</v>
      </c>
      <c r="AL29" s="41"/>
      <c r="AM29" s="41"/>
      <c r="AN29" s="41"/>
      <c r="AO29" s="41"/>
      <c r="AP29" s="41"/>
      <c r="AQ29" s="41"/>
      <c r="AR29" s="44"/>
      <c r="BE29" s="3"/>
    </row>
    <row r="30" s="3" customFormat="1" ht="14.4" customHeight="1">
      <c r="A30" s="3"/>
      <c r="B30" s="40"/>
      <c r="C30" s="41"/>
      <c r="D30" s="41"/>
      <c r="E30" s="41"/>
      <c r="F30" s="29" t="s">
        <v>41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ROUND(BA94,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ROUND(AW94, 2)</f>
        <v>0</v>
      </c>
      <c r="AL30" s="41"/>
      <c r="AM30" s="41"/>
      <c r="AN30" s="41"/>
      <c r="AO30" s="41"/>
      <c r="AP30" s="41"/>
      <c r="AQ30" s="41"/>
      <c r="AR30" s="44"/>
      <c r="BE30" s="3"/>
    </row>
    <row r="31" hidden="1" s="3" customFormat="1" ht="14.4" customHeight="1">
      <c r="A31" s="3"/>
      <c r="B31" s="40"/>
      <c r="C31" s="41"/>
      <c r="D31" s="41"/>
      <c r="E31" s="41"/>
      <c r="F31" s="29" t="s">
        <v>42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ROUND(BB94,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3"/>
    </row>
    <row r="32" hidden="1" s="3" customFormat="1" ht="14.4" customHeight="1">
      <c r="A32" s="3"/>
      <c r="B32" s="40"/>
      <c r="C32" s="41"/>
      <c r="D32" s="41"/>
      <c r="E32" s="41"/>
      <c r="F32" s="29" t="s">
        <v>43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ROUND(BC94,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3"/>
    </row>
    <row r="33" hidden="1" s="3" customFormat="1" ht="14.4" customHeight="1">
      <c r="A33" s="3"/>
      <c r="B33" s="40"/>
      <c r="C33" s="41"/>
      <c r="D33" s="41"/>
      <c r="E33" s="41"/>
      <c r="F33" s="29" t="s">
        <v>44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ROUND(BD94,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3"/>
    </row>
    <row r="34" s="2" customFormat="1" ht="6.96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32"/>
    </row>
    <row r="35" s="2" customFormat="1" ht="25.92" customHeight="1">
      <c r="A35" s="32"/>
      <c r="B35" s="33"/>
      <c r="C35" s="45"/>
      <c r="D35" s="46" t="s">
        <v>45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46</v>
      </c>
      <c r="U35" s="47"/>
      <c r="V35" s="47"/>
      <c r="W35" s="47"/>
      <c r="X35" s="49" t="s">
        <v>47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2148236.0600000001</v>
      </c>
      <c r="AL35" s="47"/>
      <c r="AM35" s="47"/>
      <c r="AN35" s="47"/>
      <c r="AO35" s="51"/>
      <c r="AP35" s="45"/>
      <c r="AQ35" s="45"/>
      <c r="AR35" s="38"/>
      <c r="BE35" s="32"/>
    </row>
    <row r="36" s="2" customFormat="1" ht="6.96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  <c r="BE36" s="32"/>
    </row>
    <row r="37" s="2" customFormat="1" ht="14.4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8"/>
      <c r="BE37" s="32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2"/>
      <c r="C49" s="53"/>
      <c r="D49" s="54" t="s">
        <v>48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49</v>
      </c>
      <c r="AI49" s="55"/>
      <c r="AJ49" s="55"/>
      <c r="AK49" s="55"/>
      <c r="AL49" s="55"/>
      <c r="AM49" s="55"/>
      <c r="AN49" s="55"/>
      <c r="AO49" s="55"/>
      <c r="AP49" s="53"/>
      <c r="AQ49" s="53"/>
      <c r="AR49" s="56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2"/>
      <c r="B60" s="33"/>
      <c r="C60" s="34"/>
      <c r="D60" s="57" t="s">
        <v>50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7" t="s">
        <v>51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7" t="s">
        <v>50</v>
      </c>
      <c r="AI60" s="36"/>
      <c r="AJ60" s="36"/>
      <c r="AK60" s="36"/>
      <c r="AL60" s="36"/>
      <c r="AM60" s="57" t="s">
        <v>51</v>
      </c>
      <c r="AN60" s="36"/>
      <c r="AO60" s="36"/>
      <c r="AP60" s="34"/>
      <c r="AQ60" s="34"/>
      <c r="AR60" s="38"/>
      <c r="BE60" s="32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2"/>
      <c r="B64" s="33"/>
      <c r="C64" s="34"/>
      <c r="D64" s="54" t="s">
        <v>52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4" t="s">
        <v>53</v>
      </c>
      <c r="AI64" s="58"/>
      <c r="AJ64" s="58"/>
      <c r="AK64" s="58"/>
      <c r="AL64" s="58"/>
      <c r="AM64" s="58"/>
      <c r="AN64" s="58"/>
      <c r="AO64" s="58"/>
      <c r="AP64" s="34"/>
      <c r="AQ64" s="34"/>
      <c r="AR64" s="38"/>
      <c r="BE64" s="32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2"/>
      <c r="B75" s="33"/>
      <c r="C75" s="34"/>
      <c r="D75" s="57" t="s">
        <v>50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7" t="s">
        <v>51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7" t="s">
        <v>50</v>
      </c>
      <c r="AI75" s="36"/>
      <c r="AJ75" s="36"/>
      <c r="AK75" s="36"/>
      <c r="AL75" s="36"/>
      <c r="AM75" s="57" t="s">
        <v>51</v>
      </c>
      <c r="AN75" s="36"/>
      <c r="AO75" s="36"/>
      <c r="AP75" s="34"/>
      <c r="AQ75" s="34"/>
      <c r="AR75" s="38"/>
      <c r="BE75" s="32"/>
    </row>
    <row r="76" s="2" customForma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8"/>
      <c r="BE76" s="32"/>
    </row>
    <row r="77" s="2" customFormat="1" ht="6.96" customHeight="1">
      <c r="A77" s="32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2"/>
    </row>
    <row r="81" s="2" customFormat="1" ht="6.96" customHeight="1">
      <c r="A81" s="32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2"/>
    </row>
    <row r="82" s="2" customFormat="1" ht="24.96" customHeight="1">
      <c r="A82" s="32"/>
      <c r="B82" s="33"/>
      <c r="C82" s="23" t="s">
        <v>54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8"/>
      <c r="B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8"/>
      <c r="BE83" s="32"/>
    </row>
    <row r="84" s="4" customFormat="1" ht="12" customHeight="1">
      <c r="A84" s="4"/>
      <c r="B84" s="63"/>
      <c r="C84" s="29" t="s">
        <v>12</v>
      </c>
      <c r="D84" s="64"/>
      <c r="E84" s="64"/>
      <c r="F84" s="64"/>
      <c r="G84" s="64"/>
      <c r="H84" s="64"/>
      <c r="I84" s="64"/>
      <c r="J84" s="64"/>
      <c r="K84" s="64"/>
      <c r="L84" s="64" t="str">
        <f>K5</f>
        <v>SO22</v>
      </c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5"/>
      <c r="BE84" s="4"/>
    </row>
    <row r="85" s="5" customFormat="1" ht="36.96" customHeight="1">
      <c r="A85" s="5"/>
      <c r="B85" s="66"/>
      <c r="C85" s="67" t="s">
        <v>14</v>
      </c>
      <c r="D85" s="68"/>
      <c r="E85" s="68"/>
      <c r="F85" s="68"/>
      <c r="G85" s="68"/>
      <c r="H85" s="68"/>
      <c r="I85" s="68"/>
      <c r="J85" s="68"/>
      <c r="K85" s="68"/>
      <c r="L85" s="69" t="str">
        <f>K6</f>
        <v>Kořenov ON - oprava</v>
      </c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  <c r="AN85" s="68"/>
      <c r="AO85" s="68"/>
      <c r="AP85" s="68"/>
      <c r="AQ85" s="68"/>
      <c r="AR85" s="70"/>
      <c r="BE85" s="5"/>
    </row>
    <row r="86" s="2" customFormat="1" ht="6.96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8"/>
      <c r="BE86" s="32"/>
    </row>
    <row r="87" s="2" customFormat="1" ht="12" customHeight="1">
      <c r="A87" s="32"/>
      <c r="B87" s="33"/>
      <c r="C87" s="29" t="s">
        <v>18</v>
      </c>
      <c r="D87" s="34"/>
      <c r="E87" s="34"/>
      <c r="F87" s="34"/>
      <c r="G87" s="34"/>
      <c r="H87" s="34"/>
      <c r="I87" s="34"/>
      <c r="J87" s="34"/>
      <c r="K87" s="34"/>
      <c r="L87" s="71" t="str">
        <f>IF(K8="","",K8)</f>
        <v>Kořenov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9" t="s">
        <v>20</v>
      </c>
      <c r="AJ87" s="34"/>
      <c r="AK87" s="34"/>
      <c r="AL87" s="34"/>
      <c r="AM87" s="72" t="str">
        <f>IF(AN8= "","",AN8)</f>
        <v>14. 8. 2022</v>
      </c>
      <c r="AN87" s="72"/>
      <c r="AO87" s="34"/>
      <c r="AP87" s="34"/>
      <c r="AQ87" s="34"/>
      <c r="AR87" s="38"/>
      <c r="B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8"/>
      <c r="BE88" s="32"/>
    </row>
    <row r="89" s="2" customFormat="1" ht="15.15" customHeight="1">
      <c r="A89" s="32"/>
      <c r="B89" s="33"/>
      <c r="C89" s="29" t="s">
        <v>22</v>
      </c>
      <c r="D89" s="34"/>
      <c r="E89" s="34"/>
      <c r="F89" s="34"/>
      <c r="G89" s="34"/>
      <c r="H89" s="34"/>
      <c r="I89" s="34"/>
      <c r="J89" s="34"/>
      <c r="K89" s="34"/>
      <c r="L89" s="64" t="str">
        <f>IF(E11= "","",E11)</f>
        <v>Správa železnic, státní organizace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9" t="s">
        <v>30</v>
      </c>
      <c r="AJ89" s="34"/>
      <c r="AK89" s="34"/>
      <c r="AL89" s="34"/>
      <c r="AM89" s="73" t="str">
        <f>IF(E17="","",E17)</f>
        <v>Bc. Martin Hudec</v>
      </c>
      <c r="AN89" s="64"/>
      <c r="AO89" s="64"/>
      <c r="AP89" s="64"/>
      <c r="AQ89" s="34"/>
      <c r="AR89" s="38"/>
      <c r="AS89" s="74" t="s">
        <v>55</v>
      </c>
      <c r="AT89" s="75"/>
      <c r="AU89" s="76"/>
      <c r="AV89" s="76"/>
      <c r="AW89" s="76"/>
      <c r="AX89" s="76"/>
      <c r="AY89" s="76"/>
      <c r="AZ89" s="76"/>
      <c r="BA89" s="76"/>
      <c r="BB89" s="76"/>
      <c r="BC89" s="76"/>
      <c r="BD89" s="77"/>
      <c r="BE89" s="32"/>
    </row>
    <row r="90" s="2" customFormat="1" ht="15.15" customHeight="1">
      <c r="A90" s="32"/>
      <c r="B90" s="33"/>
      <c r="C90" s="29" t="s">
        <v>28</v>
      </c>
      <c r="D90" s="34"/>
      <c r="E90" s="34"/>
      <c r="F90" s="34"/>
      <c r="G90" s="34"/>
      <c r="H90" s="34"/>
      <c r="I90" s="34"/>
      <c r="J90" s="34"/>
      <c r="K90" s="34"/>
      <c r="L90" s="64" t="str">
        <f>IF(E14="","",E14)</f>
        <v xml:space="preserve"> </v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9" t="s">
        <v>32</v>
      </c>
      <c r="AJ90" s="34"/>
      <c r="AK90" s="34"/>
      <c r="AL90" s="34"/>
      <c r="AM90" s="73" t="str">
        <f>IF(E20="","",E20)</f>
        <v>Bc. Martin Hudec</v>
      </c>
      <c r="AN90" s="64"/>
      <c r="AO90" s="64"/>
      <c r="AP90" s="64"/>
      <c r="AQ90" s="34"/>
      <c r="AR90" s="38"/>
      <c r="AS90" s="78"/>
      <c r="AT90" s="79"/>
      <c r="AU90" s="80"/>
      <c r="AV90" s="80"/>
      <c r="AW90" s="80"/>
      <c r="AX90" s="80"/>
      <c r="AY90" s="80"/>
      <c r="AZ90" s="80"/>
      <c r="BA90" s="80"/>
      <c r="BB90" s="80"/>
      <c r="BC90" s="80"/>
      <c r="BD90" s="81"/>
      <c r="BE90" s="32"/>
    </row>
    <row r="91" s="2" customFormat="1" ht="10.8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8"/>
      <c r="AS91" s="82"/>
      <c r="AT91" s="83"/>
      <c r="AU91" s="84"/>
      <c r="AV91" s="84"/>
      <c r="AW91" s="84"/>
      <c r="AX91" s="84"/>
      <c r="AY91" s="84"/>
      <c r="AZ91" s="84"/>
      <c r="BA91" s="84"/>
      <c r="BB91" s="84"/>
      <c r="BC91" s="84"/>
      <c r="BD91" s="85"/>
      <c r="BE91" s="32"/>
    </row>
    <row r="92" s="2" customFormat="1" ht="29.28" customHeight="1">
      <c r="A92" s="32"/>
      <c r="B92" s="33"/>
      <c r="C92" s="86" t="s">
        <v>56</v>
      </c>
      <c r="D92" s="87"/>
      <c r="E92" s="87"/>
      <c r="F92" s="87"/>
      <c r="G92" s="87"/>
      <c r="H92" s="88"/>
      <c r="I92" s="89" t="s">
        <v>57</v>
      </c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90" t="s">
        <v>58</v>
      </c>
      <c r="AH92" s="87"/>
      <c r="AI92" s="87"/>
      <c r="AJ92" s="87"/>
      <c r="AK92" s="87"/>
      <c r="AL92" s="87"/>
      <c r="AM92" s="87"/>
      <c r="AN92" s="89" t="s">
        <v>59</v>
      </c>
      <c r="AO92" s="87"/>
      <c r="AP92" s="91"/>
      <c r="AQ92" s="92" t="s">
        <v>60</v>
      </c>
      <c r="AR92" s="38"/>
      <c r="AS92" s="93" t="s">
        <v>61</v>
      </c>
      <c r="AT92" s="94" t="s">
        <v>62</v>
      </c>
      <c r="AU92" s="94" t="s">
        <v>63</v>
      </c>
      <c r="AV92" s="94" t="s">
        <v>64</v>
      </c>
      <c r="AW92" s="94" t="s">
        <v>65</v>
      </c>
      <c r="AX92" s="94" t="s">
        <v>66</v>
      </c>
      <c r="AY92" s="94" t="s">
        <v>67</v>
      </c>
      <c r="AZ92" s="94" t="s">
        <v>68</v>
      </c>
      <c r="BA92" s="94" t="s">
        <v>69</v>
      </c>
      <c r="BB92" s="94" t="s">
        <v>70</v>
      </c>
      <c r="BC92" s="94" t="s">
        <v>71</v>
      </c>
      <c r="BD92" s="95" t="s">
        <v>72</v>
      </c>
      <c r="BE92" s="32"/>
    </row>
    <row r="93" s="2" customFormat="1" ht="10.8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8"/>
      <c r="AS93" s="96"/>
      <c r="AT93" s="97"/>
      <c r="AU93" s="97"/>
      <c r="AV93" s="97"/>
      <c r="AW93" s="97"/>
      <c r="AX93" s="97"/>
      <c r="AY93" s="97"/>
      <c r="AZ93" s="97"/>
      <c r="BA93" s="97"/>
      <c r="BB93" s="97"/>
      <c r="BC93" s="97"/>
      <c r="BD93" s="98"/>
      <c r="BE93" s="32"/>
    </row>
    <row r="94" s="6" customFormat="1" ht="32.4" customHeight="1">
      <c r="A94" s="6"/>
      <c r="B94" s="99"/>
      <c r="C94" s="100" t="s">
        <v>73</v>
      </c>
      <c r="D94" s="101"/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  <c r="AA94" s="101"/>
      <c r="AB94" s="101"/>
      <c r="AC94" s="101"/>
      <c r="AD94" s="101"/>
      <c r="AE94" s="101"/>
      <c r="AF94" s="101"/>
      <c r="AG94" s="102">
        <f>ROUND(SUM(AG95:AG96),2)</f>
        <v>1775401.7</v>
      </c>
      <c r="AH94" s="102"/>
      <c r="AI94" s="102"/>
      <c r="AJ94" s="102"/>
      <c r="AK94" s="102"/>
      <c r="AL94" s="102"/>
      <c r="AM94" s="102"/>
      <c r="AN94" s="103">
        <f>SUM(AG94,AT94)</f>
        <v>2148236.0600000001</v>
      </c>
      <c r="AO94" s="103"/>
      <c r="AP94" s="103"/>
      <c r="AQ94" s="104" t="s">
        <v>1</v>
      </c>
      <c r="AR94" s="105"/>
      <c r="AS94" s="106">
        <f>ROUND(SUM(AS95:AS96),2)</f>
        <v>0</v>
      </c>
      <c r="AT94" s="107">
        <f>ROUND(SUM(AV94:AW94),2)</f>
        <v>372834.35999999999</v>
      </c>
      <c r="AU94" s="108">
        <f>ROUND(SUM(AU95:AU96),5)</f>
        <v>916.11572000000001</v>
      </c>
      <c r="AV94" s="107">
        <f>ROUND(AZ94*L29,2)</f>
        <v>372834.35999999999</v>
      </c>
      <c r="AW94" s="107">
        <f>ROUND(BA94*L30,2)</f>
        <v>0</v>
      </c>
      <c r="AX94" s="107">
        <f>ROUND(BB94*L29,2)</f>
        <v>0</v>
      </c>
      <c r="AY94" s="107">
        <f>ROUND(BC94*L30,2)</f>
        <v>0</v>
      </c>
      <c r="AZ94" s="107">
        <f>ROUND(SUM(AZ95:AZ96),2)</f>
        <v>1775401.7</v>
      </c>
      <c r="BA94" s="107">
        <f>ROUND(SUM(BA95:BA96),2)</f>
        <v>0</v>
      </c>
      <c r="BB94" s="107">
        <f>ROUND(SUM(BB95:BB96),2)</f>
        <v>0</v>
      </c>
      <c r="BC94" s="107">
        <f>ROUND(SUM(BC95:BC96),2)</f>
        <v>0</v>
      </c>
      <c r="BD94" s="109">
        <f>ROUND(SUM(BD95:BD96),2)</f>
        <v>0</v>
      </c>
      <c r="BE94" s="6"/>
      <c r="BS94" s="110" t="s">
        <v>74</v>
      </c>
      <c r="BT94" s="110" t="s">
        <v>75</v>
      </c>
      <c r="BU94" s="111" t="s">
        <v>76</v>
      </c>
      <c r="BV94" s="110" t="s">
        <v>77</v>
      </c>
      <c r="BW94" s="110" t="s">
        <v>5</v>
      </c>
      <c r="BX94" s="110" t="s">
        <v>78</v>
      </c>
      <c r="CL94" s="110" t="s">
        <v>1</v>
      </c>
    </row>
    <row r="95" s="7" customFormat="1" ht="16.5" customHeight="1">
      <c r="A95" s="112" t="s">
        <v>79</v>
      </c>
      <c r="B95" s="113"/>
      <c r="C95" s="114"/>
      <c r="D95" s="115" t="s">
        <v>80</v>
      </c>
      <c r="E95" s="115"/>
      <c r="F95" s="115"/>
      <c r="G95" s="115"/>
      <c r="H95" s="115"/>
      <c r="I95" s="116"/>
      <c r="J95" s="115" t="s">
        <v>81</v>
      </c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7">
        <f>'001 - Všeobecné položky'!J30</f>
        <v>16000</v>
      </c>
      <c r="AH95" s="116"/>
      <c r="AI95" s="116"/>
      <c r="AJ95" s="116"/>
      <c r="AK95" s="116"/>
      <c r="AL95" s="116"/>
      <c r="AM95" s="116"/>
      <c r="AN95" s="117">
        <f>SUM(AG95,AT95)</f>
        <v>19360</v>
      </c>
      <c r="AO95" s="116"/>
      <c r="AP95" s="116"/>
      <c r="AQ95" s="118" t="s">
        <v>82</v>
      </c>
      <c r="AR95" s="119"/>
      <c r="AS95" s="120">
        <v>0</v>
      </c>
      <c r="AT95" s="121">
        <f>ROUND(SUM(AV95:AW95),2)</f>
        <v>3360</v>
      </c>
      <c r="AU95" s="122">
        <f>'001 - Všeobecné položky'!P119</f>
        <v>0</v>
      </c>
      <c r="AV95" s="121">
        <f>'001 - Všeobecné položky'!J33</f>
        <v>3360</v>
      </c>
      <c r="AW95" s="121">
        <f>'001 - Všeobecné položky'!J34</f>
        <v>0</v>
      </c>
      <c r="AX95" s="121">
        <f>'001 - Všeobecné položky'!J35</f>
        <v>0</v>
      </c>
      <c r="AY95" s="121">
        <f>'001 - Všeobecné položky'!J36</f>
        <v>0</v>
      </c>
      <c r="AZ95" s="121">
        <f>'001 - Všeobecné položky'!F33</f>
        <v>16000</v>
      </c>
      <c r="BA95" s="121">
        <f>'001 - Všeobecné položky'!F34</f>
        <v>0</v>
      </c>
      <c r="BB95" s="121">
        <f>'001 - Všeobecné položky'!F35</f>
        <v>0</v>
      </c>
      <c r="BC95" s="121">
        <f>'001 - Všeobecné položky'!F36</f>
        <v>0</v>
      </c>
      <c r="BD95" s="123">
        <f>'001 - Všeobecné položky'!F37</f>
        <v>0</v>
      </c>
      <c r="BE95" s="7"/>
      <c r="BT95" s="124" t="s">
        <v>83</v>
      </c>
      <c r="BV95" s="124" t="s">
        <v>77</v>
      </c>
      <c r="BW95" s="124" t="s">
        <v>84</v>
      </c>
      <c r="BX95" s="124" t="s">
        <v>5</v>
      </c>
      <c r="CL95" s="124" t="s">
        <v>1</v>
      </c>
      <c r="CM95" s="124" t="s">
        <v>85</v>
      </c>
    </row>
    <row r="96" s="7" customFormat="1" ht="16.5" customHeight="1">
      <c r="A96" s="112" t="s">
        <v>79</v>
      </c>
      <c r="B96" s="113"/>
      <c r="C96" s="114"/>
      <c r="D96" s="115" t="s">
        <v>13</v>
      </c>
      <c r="E96" s="115"/>
      <c r="F96" s="115"/>
      <c r="G96" s="115"/>
      <c r="H96" s="115"/>
      <c r="I96" s="116"/>
      <c r="J96" s="115" t="s">
        <v>86</v>
      </c>
      <c r="K96" s="115"/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115"/>
      <c r="X96" s="115"/>
      <c r="Y96" s="115"/>
      <c r="Z96" s="115"/>
      <c r="AA96" s="115"/>
      <c r="AB96" s="115"/>
      <c r="AC96" s="115"/>
      <c r="AD96" s="115"/>
      <c r="AE96" s="115"/>
      <c r="AF96" s="115"/>
      <c r="AG96" s="117">
        <f>'SO22 - Zpevněné plochy'!J30</f>
        <v>1759401.7</v>
      </c>
      <c r="AH96" s="116"/>
      <c r="AI96" s="116"/>
      <c r="AJ96" s="116"/>
      <c r="AK96" s="116"/>
      <c r="AL96" s="116"/>
      <c r="AM96" s="116"/>
      <c r="AN96" s="117">
        <f>SUM(AG96,AT96)</f>
        <v>2128876.0600000001</v>
      </c>
      <c r="AO96" s="116"/>
      <c r="AP96" s="116"/>
      <c r="AQ96" s="118" t="s">
        <v>82</v>
      </c>
      <c r="AR96" s="119"/>
      <c r="AS96" s="125">
        <v>0</v>
      </c>
      <c r="AT96" s="126">
        <f>ROUND(SUM(AV96:AW96),2)</f>
        <v>369474.35999999999</v>
      </c>
      <c r="AU96" s="127">
        <f>'SO22 - Zpevněné plochy'!P127</f>
        <v>916.11571500000002</v>
      </c>
      <c r="AV96" s="126">
        <f>'SO22 - Zpevněné plochy'!J33</f>
        <v>369474.35999999999</v>
      </c>
      <c r="AW96" s="126">
        <f>'SO22 - Zpevněné plochy'!J34</f>
        <v>0</v>
      </c>
      <c r="AX96" s="126">
        <f>'SO22 - Zpevněné plochy'!J35</f>
        <v>0</v>
      </c>
      <c r="AY96" s="126">
        <f>'SO22 - Zpevněné plochy'!J36</f>
        <v>0</v>
      </c>
      <c r="AZ96" s="126">
        <f>'SO22 - Zpevněné plochy'!F33</f>
        <v>1759401.7</v>
      </c>
      <c r="BA96" s="126">
        <f>'SO22 - Zpevněné plochy'!F34</f>
        <v>0</v>
      </c>
      <c r="BB96" s="126">
        <f>'SO22 - Zpevněné plochy'!F35</f>
        <v>0</v>
      </c>
      <c r="BC96" s="126">
        <f>'SO22 - Zpevněné plochy'!F36</f>
        <v>0</v>
      </c>
      <c r="BD96" s="128">
        <f>'SO22 - Zpevněné plochy'!F37</f>
        <v>0</v>
      </c>
      <c r="BE96" s="7"/>
      <c r="BT96" s="124" t="s">
        <v>83</v>
      </c>
      <c r="BV96" s="124" t="s">
        <v>77</v>
      </c>
      <c r="BW96" s="124" t="s">
        <v>87</v>
      </c>
      <c r="BX96" s="124" t="s">
        <v>5</v>
      </c>
      <c r="CL96" s="124" t="s">
        <v>1</v>
      </c>
      <c r="CM96" s="124" t="s">
        <v>85</v>
      </c>
    </row>
    <row r="97" s="2" customFormat="1" ht="30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38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  <row r="98" s="2" customFormat="1" ht="6.96" customHeight="1">
      <c r="A98" s="32"/>
      <c r="B98" s="59"/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  <c r="AM98" s="60"/>
      <c r="AN98" s="60"/>
      <c r="AO98" s="60"/>
      <c r="AP98" s="60"/>
      <c r="AQ98" s="60"/>
      <c r="AR98" s="38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</sheetData>
  <sheetProtection sheet="1" formatColumns="0" formatRows="0" objects="1" scenarios="1" spinCount="100000" saltValue="d97Q7N8I69cXXbMdDo5WQ/XNz/jl3oDzbtZ4vjHvfK+JV87suYpxURU0mFmRUpAWEK5Y7HLYRfE4WqDVBOTTIQ==" hashValue="32k5UoquxwYHuFUCanZyj4F08aEQa6VBHryu7tFgx2HPmwHoidsnhjlbH+Qix90PClKt2CY6FsCafUoj1zNpOQ==" algorithmName="SHA-512" password="CC35"/>
  <mergeCells count="44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01 - Všeobecné položky'!C2" display="/"/>
    <hyperlink ref="A96" location="'SO22 - Zpevněné ploch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0"/>
      <c r="AT3" s="17" t="s">
        <v>85</v>
      </c>
    </row>
    <row r="4" s="1" customFormat="1" ht="24.96" customHeight="1">
      <c r="B4" s="20"/>
      <c r="D4" s="131" t="s">
        <v>88</v>
      </c>
      <c r="L4" s="20"/>
      <c r="M4" s="13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3" t="s">
        <v>14</v>
      </c>
      <c r="L6" s="20"/>
    </row>
    <row r="7" s="1" customFormat="1" ht="16.5" customHeight="1">
      <c r="B7" s="20"/>
      <c r="E7" s="134" t="str">
        <f>'Rekapitulace stavby'!K6</f>
        <v>Kořenov ON - oprava</v>
      </c>
      <c r="F7" s="133"/>
      <c r="G7" s="133"/>
      <c r="H7" s="133"/>
      <c r="L7" s="20"/>
    </row>
    <row r="8" s="2" customFormat="1" ht="12" customHeight="1">
      <c r="A8" s="32"/>
      <c r="B8" s="38"/>
      <c r="C8" s="32"/>
      <c r="D8" s="133" t="s">
        <v>89</v>
      </c>
      <c r="E8" s="32"/>
      <c r="F8" s="32"/>
      <c r="G8" s="32"/>
      <c r="H8" s="32"/>
      <c r="I8" s="32"/>
      <c r="J8" s="32"/>
      <c r="K8" s="32"/>
      <c r="L8" s="56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5" t="s">
        <v>90</v>
      </c>
      <c r="F9" s="32"/>
      <c r="G9" s="32"/>
      <c r="H9" s="32"/>
      <c r="I9" s="32"/>
      <c r="J9" s="32"/>
      <c r="K9" s="32"/>
      <c r="L9" s="56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6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3" t="s">
        <v>16</v>
      </c>
      <c r="E11" s="32"/>
      <c r="F11" s="136" t="s">
        <v>1</v>
      </c>
      <c r="G11" s="32"/>
      <c r="H11" s="32"/>
      <c r="I11" s="133" t="s">
        <v>17</v>
      </c>
      <c r="J11" s="136" t="s">
        <v>1</v>
      </c>
      <c r="K11" s="32"/>
      <c r="L11" s="56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3" t="s">
        <v>18</v>
      </c>
      <c r="E12" s="32"/>
      <c r="F12" s="136" t="s">
        <v>19</v>
      </c>
      <c r="G12" s="32"/>
      <c r="H12" s="32"/>
      <c r="I12" s="133" t="s">
        <v>20</v>
      </c>
      <c r="J12" s="137" t="str">
        <f>'Rekapitulace stavby'!AN8</f>
        <v>14. 8. 2022</v>
      </c>
      <c r="K12" s="32"/>
      <c r="L12" s="56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6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3" t="s">
        <v>22</v>
      </c>
      <c r="E14" s="32"/>
      <c r="F14" s="32"/>
      <c r="G14" s="32"/>
      <c r="H14" s="32"/>
      <c r="I14" s="133" t="s">
        <v>23</v>
      </c>
      <c r="J14" s="136" t="str">
        <f>IF('Rekapitulace stavby'!AN10="","",'Rekapitulace stavby'!AN10)</f>
        <v>70994234</v>
      </c>
      <c r="K14" s="32"/>
      <c r="L14" s="56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6" t="str">
        <f>IF('Rekapitulace stavby'!E11="","",'Rekapitulace stavby'!E11)</f>
        <v>Správa železnic, státní organizace</v>
      </c>
      <c r="F15" s="32"/>
      <c r="G15" s="32"/>
      <c r="H15" s="32"/>
      <c r="I15" s="133" t="s">
        <v>26</v>
      </c>
      <c r="J15" s="136" t="str">
        <f>IF('Rekapitulace stavby'!AN11="","",'Rekapitulace stavby'!AN11)</f>
        <v>CZ70994234</v>
      </c>
      <c r="K15" s="32"/>
      <c r="L15" s="56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6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3" t="s">
        <v>28</v>
      </c>
      <c r="E17" s="32"/>
      <c r="F17" s="32"/>
      <c r="G17" s="32"/>
      <c r="H17" s="32"/>
      <c r="I17" s="133" t="s">
        <v>23</v>
      </c>
      <c r="J17" s="136" t="str">
        <f>'Rekapitulace stavby'!AN13</f>
        <v/>
      </c>
      <c r="K17" s="32"/>
      <c r="L17" s="56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136" t="str">
        <f>'Rekapitulace stavby'!E14</f>
        <v xml:space="preserve"> </v>
      </c>
      <c r="F18" s="136"/>
      <c r="G18" s="136"/>
      <c r="H18" s="136"/>
      <c r="I18" s="133" t="s">
        <v>26</v>
      </c>
      <c r="J18" s="136" t="str">
        <f>'Rekapitulace stavby'!AN14</f>
        <v/>
      </c>
      <c r="K18" s="32"/>
      <c r="L18" s="56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6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3" t="s">
        <v>30</v>
      </c>
      <c r="E20" s="32"/>
      <c r="F20" s="32"/>
      <c r="G20" s="32"/>
      <c r="H20" s="32"/>
      <c r="I20" s="133" t="s">
        <v>23</v>
      </c>
      <c r="J20" s="136" t="s">
        <v>1</v>
      </c>
      <c r="K20" s="32"/>
      <c r="L20" s="56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6" t="s">
        <v>31</v>
      </c>
      <c r="F21" s="32"/>
      <c r="G21" s="32"/>
      <c r="H21" s="32"/>
      <c r="I21" s="133" t="s">
        <v>26</v>
      </c>
      <c r="J21" s="136" t="s">
        <v>1</v>
      </c>
      <c r="K21" s="32"/>
      <c r="L21" s="56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6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3" t="s">
        <v>32</v>
      </c>
      <c r="E23" s="32"/>
      <c r="F23" s="32"/>
      <c r="G23" s="32"/>
      <c r="H23" s="32"/>
      <c r="I23" s="133" t="s">
        <v>23</v>
      </c>
      <c r="J23" s="136" t="s">
        <v>1</v>
      </c>
      <c r="K23" s="32"/>
      <c r="L23" s="56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6" t="s">
        <v>31</v>
      </c>
      <c r="F24" s="32"/>
      <c r="G24" s="32"/>
      <c r="H24" s="32"/>
      <c r="I24" s="133" t="s">
        <v>26</v>
      </c>
      <c r="J24" s="136" t="s">
        <v>1</v>
      </c>
      <c r="K24" s="32"/>
      <c r="L24" s="56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6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3" t="s">
        <v>34</v>
      </c>
      <c r="E26" s="32"/>
      <c r="F26" s="32"/>
      <c r="G26" s="32"/>
      <c r="H26" s="32"/>
      <c r="I26" s="32"/>
      <c r="J26" s="32"/>
      <c r="K26" s="32"/>
      <c r="L26" s="56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6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2"/>
      <c r="E29" s="142"/>
      <c r="F29" s="142"/>
      <c r="G29" s="142"/>
      <c r="H29" s="142"/>
      <c r="I29" s="142"/>
      <c r="J29" s="142"/>
      <c r="K29" s="142"/>
      <c r="L29" s="56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3" t="s">
        <v>35</v>
      </c>
      <c r="E30" s="32"/>
      <c r="F30" s="32"/>
      <c r="G30" s="32"/>
      <c r="H30" s="32"/>
      <c r="I30" s="32"/>
      <c r="J30" s="144">
        <f>ROUND(J119, 2)</f>
        <v>16000</v>
      </c>
      <c r="K30" s="32"/>
      <c r="L30" s="56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2"/>
      <c r="E31" s="142"/>
      <c r="F31" s="142"/>
      <c r="G31" s="142"/>
      <c r="H31" s="142"/>
      <c r="I31" s="142"/>
      <c r="J31" s="142"/>
      <c r="K31" s="142"/>
      <c r="L31" s="56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5" t="s">
        <v>37</v>
      </c>
      <c r="G32" s="32"/>
      <c r="H32" s="32"/>
      <c r="I32" s="145" t="s">
        <v>36</v>
      </c>
      <c r="J32" s="145" t="s">
        <v>38</v>
      </c>
      <c r="K32" s="32"/>
      <c r="L32" s="56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6" t="s">
        <v>39</v>
      </c>
      <c r="E33" s="133" t="s">
        <v>40</v>
      </c>
      <c r="F33" s="147">
        <f>ROUND((SUM(BE119:BE128)),  2)</f>
        <v>16000</v>
      </c>
      <c r="G33" s="32"/>
      <c r="H33" s="32"/>
      <c r="I33" s="148">
        <v>0.20999999999999999</v>
      </c>
      <c r="J33" s="147">
        <f>ROUND(((SUM(BE119:BE128))*I33),  2)</f>
        <v>3360</v>
      </c>
      <c r="K33" s="32"/>
      <c r="L33" s="56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3" t="s">
        <v>41</v>
      </c>
      <c r="F34" s="147">
        <f>ROUND((SUM(BF119:BF128)),  2)</f>
        <v>0</v>
      </c>
      <c r="G34" s="32"/>
      <c r="H34" s="32"/>
      <c r="I34" s="148">
        <v>0.14999999999999999</v>
      </c>
      <c r="J34" s="147">
        <f>ROUND(((SUM(BF119:BF128))*I34),  2)</f>
        <v>0</v>
      </c>
      <c r="K34" s="32"/>
      <c r="L34" s="56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3" t="s">
        <v>42</v>
      </c>
      <c r="F35" s="147">
        <f>ROUND((SUM(BG119:BG128)),  2)</f>
        <v>0</v>
      </c>
      <c r="G35" s="32"/>
      <c r="H35" s="32"/>
      <c r="I35" s="148">
        <v>0.20999999999999999</v>
      </c>
      <c r="J35" s="147">
        <f>0</f>
        <v>0</v>
      </c>
      <c r="K35" s="32"/>
      <c r="L35" s="56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3" t="s">
        <v>43</v>
      </c>
      <c r="F36" s="147">
        <f>ROUND((SUM(BH119:BH128)),  2)</f>
        <v>0</v>
      </c>
      <c r="G36" s="32"/>
      <c r="H36" s="32"/>
      <c r="I36" s="148">
        <v>0.14999999999999999</v>
      </c>
      <c r="J36" s="147">
        <f>0</f>
        <v>0</v>
      </c>
      <c r="K36" s="32"/>
      <c r="L36" s="56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3" t="s">
        <v>44</v>
      </c>
      <c r="F37" s="147">
        <f>ROUND((SUM(BI119:BI128)),  2)</f>
        <v>0</v>
      </c>
      <c r="G37" s="32"/>
      <c r="H37" s="32"/>
      <c r="I37" s="148">
        <v>0</v>
      </c>
      <c r="J37" s="147">
        <f>0</f>
        <v>0</v>
      </c>
      <c r="K37" s="32"/>
      <c r="L37" s="56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6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19360</v>
      </c>
      <c r="K39" s="155"/>
      <c r="L39" s="56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6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6"/>
      <c r="D50" s="156" t="s">
        <v>48</v>
      </c>
      <c r="E50" s="157"/>
      <c r="F50" s="157"/>
      <c r="G50" s="156" t="s">
        <v>49</v>
      </c>
      <c r="H50" s="157"/>
      <c r="I50" s="157"/>
      <c r="J50" s="157"/>
      <c r="K50" s="157"/>
      <c r="L50" s="5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2"/>
      <c r="B61" s="38"/>
      <c r="C61" s="32"/>
      <c r="D61" s="158" t="s">
        <v>50</v>
      </c>
      <c r="E61" s="159"/>
      <c r="F61" s="160" t="s">
        <v>51</v>
      </c>
      <c r="G61" s="158" t="s">
        <v>50</v>
      </c>
      <c r="H61" s="159"/>
      <c r="I61" s="159"/>
      <c r="J61" s="161" t="s">
        <v>51</v>
      </c>
      <c r="K61" s="159"/>
      <c r="L61" s="56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2"/>
      <c r="B65" s="38"/>
      <c r="C65" s="32"/>
      <c r="D65" s="156" t="s">
        <v>52</v>
      </c>
      <c r="E65" s="162"/>
      <c r="F65" s="162"/>
      <c r="G65" s="156" t="s">
        <v>53</v>
      </c>
      <c r="H65" s="162"/>
      <c r="I65" s="162"/>
      <c r="J65" s="162"/>
      <c r="K65" s="162"/>
      <c r="L65" s="56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2"/>
      <c r="B76" s="38"/>
      <c r="C76" s="32"/>
      <c r="D76" s="158" t="s">
        <v>50</v>
      </c>
      <c r="E76" s="159"/>
      <c r="F76" s="160" t="s">
        <v>51</v>
      </c>
      <c r="G76" s="158" t="s">
        <v>50</v>
      </c>
      <c r="H76" s="159"/>
      <c r="I76" s="159"/>
      <c r="J76" s="161" t="s">
        <v>51</v>
      </c>
      <c r="K76" s="159"/>
      <c r="L76" s="56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56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56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91</v>
      </c>
      <c r="D82" s="34"/>
      <c r="E82" s="34"/>
      <c r="F82" s="34"/>
      <c r="G82" s="34"/>
      <c r="H82" s="34"/>
      <c r="I82" s="34"/>
      <c r="J82" s="34"/>
      <c r="K82" s="34"/>
      <c r="L82" s="56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56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67" t="str">
        <f>E7</f>
        <v>Kořenov ON - oprava</v>
      </c>
      <c r="F85" s="29"/>
      <c r="G85" s="29"/>
      <c r="H85" s="29"/>
      <c r="I85" s="34"/>
      <c r="J85" s="34"/>
      <c r="K85" s="34"/>
      <c r="L85" s="56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9" t="s">
        <v>89</v>
      </c>
      <c r="D86" s="34"/>
      <c r="E86" s="34"/>
      <c r="F86" s="34"/>
      <c r="G86" s="34"/>
      <c r="H86" s="34"/>
      <c r="I86" s="34"/>
      <c r="J86" s="34"/>
      <c r="K86" s="34"/>
      <c r="L86" s="56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69" t="str">
        <f>E9</f>
        <v>001 - Všeobecné položky</v>
      </c>
      <c r="F87" s="34"/>
      <c r="G87" s="34"/>
      <c r="H87" s="34"/>
      <c r="I87" s="34"/>
      <c r="J87" s="34"/>
      <c r="K87" s="34"/>
      <c r="L87" s="56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9" t="s">
        <v>18</v>
      </c>
      <c r="D89" s="34"/>
      <c r="E89" s="34"/>
      <c r="F89" s="26" t="str">
        <f>F12</f>
        <v>Kořenov</v>
      </c>
      <c r="G89" s="34"/>
      <c r="H89" s="34"/>
      <c r="I89" s="29" t="s">
        <v>20</v>
      </c>
      <c r="J89" s="72" t="str">
        <f>IF(J12="","",J12)</f>
        <v>14. 8. 2022</v>
      </c>
      <c r="K89" s="34"/>
      <c r="L89" s="56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9" t="s">
        <v>22</v>
      </c>
      <c r="D91" s="34"/>
      <c r="E91" s="34"/>
      <c r="F91" s="26" t="str">
        <f>E15</f>
        <v>Správa železnic, státní organizace</v>
      </c>
      <c r="G91" s="34"/>
      <c r="H91" s="34"/>
      <c r="I91" s="29" t="s">
        <v>30</v>
      </c>
      <c r="J91" s="30" t="str">
        <f>E21</f>
        <v>Bc. Martin Hudec</v>
      </c>
      <c r="K91" s="34"/>
      <c r="L91" s="56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9" t="s">
        <v>28</v>
      </c>
      <c r="D92" s="34"/>
      <c r="E92" s="34"/>
      <c r="F92" s="26" t="str">
        <f>IF(E18="","",E18)</f>
        <v xml:space="preserve"> </v>
      </c>
      <c r="G92" s="34"/>
      <c r="H92" s="34"/>
      <c r="I92" s="29" t="s">
        <v>32</v>
      </c>
      <c r="J92" s="30" t="str">
        <f>E24</f>
        <v>Bc. Martin Hudec</v>
      </c>
      <c r="K92" s="34"/>
      <c r="L92" s="56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8" t="s">
        <v>92</v>
      </c>
      <c r="D94" s="169"/>
      <c r="E94" s="169"/>
      <c r="F94" s="169"/>
      <c r="G94" s="169"/>
      <c r="H94" s="169"/>
      <c r="I94" s="169"/>
      <c r="J94" s="170" t="s">
        <v>93</v>
      </c>
      <c r="K94" s="169"/>
      <c r="L94" s="56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1" t="s">
        <v>94</v>
      </c>
      <c r="D96" s="34"/>
      <c r="E96" s="34"/>
      <c r="F96" s="34"/>
      <c r="G96" s="34"/>
      <c r="H96" s="34"/>
      <c r="I96" s="34"/>
      <c r="J96" s="103">
        <f>J119</f>
        <v>16000</v>
      </c>
      <c r="K96" s="34"/>
      <c r="L96" s="56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95</v>
      </c>
    </row>
    <row r="97" s="9" customFormat="1" ht="24.96" customHeight="1">
      <c r="A97" s="9"/>
      <c r="B97" s="172"/>
      <c r="C97" s="173"/>
      <c r="D97" s="174" t="s">
        <v>96</v>
      </c>
      <c r="E97" s="175"/>
      <c r="F97" s="175"/>
      <c r="G97" s="175"/>
      <c r="H97" s="175"/>
      <c r="I97" s="175"/>
      <c r="J97" s="176">
        <f>J120</f>
        <v>16000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97</v>
      </c>
      <c r="E98" s="181"/>
      <c r="F98" s="181"/>
      <c r="G98" s="181"/>
      <c r="H98" s="181"/>
      <c r="I98" s="181"/>
      <c r="J98" s="182">
        <f>J121</f>
        <v>12000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98</v>
      </c>
      <c r="E99" s="181"/>
      <c r="F99" s="181"/>
      <c r="G99" s="181"/>
      <c r="H99" s="181"/>
      <c r="I99" s="181"/>
      <c r="J99" s="182">
        <f>J126</f>
        <v>4000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2"/>
      <c r="B100" s="33"/>
      <c r="C100" s="34"/>
      <c r="D100" s="34"/>
      <c r="E100" s="34"/>
      <c r="F100" s="34"/>
      <c r="G100" s="34"/>
      <c r="H100" s="34"/>
      <c r="I100" s="34"/>
      <c r="J100" s="34"/>
      <c r="K100" s="34"/>
      <c r="L100" s="56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="2" customFormat="1" ht="6.96" customHeight="1">
      <c r="A101" s="32"/>
      <c r="B101" s="59"/>
      <c r="C101" s="60"/>
      <c r="D101" s="60"/>
      <c r="E101" s="60"/>
      <c r="F101" s="60"/>
      <c r="G101" s="60"/>
      <c r="H101" s="60"/>
      <c r="I101" s="60"/>
      <c r="J101" s="60"/>
      <c r="K101" s="60"/>
      <c r="L101" s="56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="2" customFormat="1" ht="6.96" customHeight="1">
      <c r="A105" s="32"/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56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24.96" customHeight="1">
      <c r="A106" s="32"/>
      <c r="B106" s="33"/>
      <c r="C106" s="23" t="s">
        <v>99</v>
      </c>
      <c r="D106" s="34"/>
      <c r="E106" s="34"/>
      <c r="F106" s="34"/>
      <c r="G106" s="34"/>
      <c r="H106" s="34"/>
      <c r="I106" s="34"/>
      <c r="J106" s="34"/>
      <c r="K106" s="34"/>
      <c r="L106" s="56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6.96" customHeight="1">
      <c r="A107" s="32"/>
      <c r="B107" s="33"/>
      <c r="C107" s="34"/>
      <c r="D107" s="34"/>
      <c r="E107" s="34"/>
      <c r="F107" s="34"/>
      <c r="G107" s="34"/>
      <c r="H107" s="34"/>
      <c r="I107" s="34"/>
      <c r="J107" s="34"/>
      <c r="K107" s="34"/>
      <c r="L107" s="56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2" customHeight="1">
      <c r="A108" s="32"/>
      <c r="B108" s="33"/>
      <c r="C108" s="29" t="s">
        <v>14</v>
      </c>
      <c r="D108" s="34"/>
      <c r="E108" s="34"/>
      <c r="F108" s="34"/>
      <c r="G108" s="34"/>
      <c r="H108" s="34"/>
      <c r="I108" s="34"/>
      <c r="J108" s="34"/>
      <c r="K108" s="34"/>
      <c r="L108" s="56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16.5" customHeight="1">
      <c r="A109" s="32"/>
      <c r="B109" s="33"/>
      <c r="C109" s="34"/>
      <c r="D109" s="34"/>
      <c r="E109" s="167" t="str">
        <f>E7</f>
        <v>Kořenov ON - oprava</v>
      </c>
      <c r="F109" s="29"/>
      <c r="G109" s="29"/>
      <c r="H109" s="29"/>
      <c r="I109" s="34"/>
      <c r="J109" s="34"/>
      <c r="K109" s="34"/>
      <c r="L109" s="56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9" t="s">
        <v>89</v>
      </c>
      <c r="D110" s="34"/>
      <c r="E110" s="34"/>
      <c r="F110" s="34"/>
      <c r="G110" s="34"/>
      <c r="H110" s="34"/>
      <c r="I110" s="34"/>
      <c r="J110" s="34"/>
      <c r="K110" s="34"/>
      <c r="L110" s="56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16.5" customHeight="1">
      <c r="A111" s="32"/>
      <c r="B111" s="33"/>
      <c r="C111" s="34"/>
      <c r="D111" s="34"/>
      <c r="E111" s="69" t="str">
        <f>E9</f>
        <v>001 - Všeobecné položky</v>
      </c>
      <c r="F111" s="34"/>
      <c r="G111" s="34"/>
      <c r="H111" s="34"/>
      <c r="I111" s="34"/>
      <c r="J111" s="34"/>
      <c r="K111" s="34"/>
      <c r="L111" s="56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6.96" customHeight="1">
      <c r="A112" s="32"/>
      <c r="B112" s="33"/>
      <c r="C112" s="34"/>
      <c r="D112" s="34"/>
      <c r="E112" s="34"/>
      <c r="F112" s="34"/>
      <c r="G112" s="34"/>
      <c r="H112" s="34"/>
      <c r="I112" s="34"/>
      <c r="J112" s="34"/>
      <c r="K112" s="34"/>
      <c r="L112" s="56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2" customHeight="1">
      <c r="A113" s="32"/>
      <c r="B113" s="33"/>
      <c r="C113" s="29" t="s">
        <v>18</v>
      </c>
      <c r="D113" s="34"/>
      <c r="E113" s="34"/>
      <c r="F113" s="26" t="str">
        <f>F12</f>
        <v>Kořenov</v>
      </c>
      <c r="G113" s="34"/>
      <c r="H113" s="34"/>
      <c r="I113" s="29" t="s">
        <v>20</v>
      </c>
      <c r="J113" s="72" t="str">
        <f>IF(J12="","",J12)</f>
        <v>14. 8. 2022</v>
      </c>
      <c r="K113" s="34"/>
      <c r="L113" s="56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6.96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6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15.15" customHeight="1">
      <c r="A115" s="32"/>
      <c r="B115" s="33"/>
      <c r="C115" s="29" t="s">
        <v>22</v>
      </c>
      <c r="D115" s="34"/>
      <c r="E115" s="34"/>
      <c r="F115" s="26" t="str">
        <f>E15</f>
        <v>Správa železnic, státní organizace</v>
      </c>
      <c r="G115" s="34"/>
      <c r="H115" s="34"/>
      <c r="I115" s="29" t="s">
        <v>30</v>
      </c>
      <c r="J115" s="30" t="str">
        <f>E21</f>
        <v>Bc. Martin Hudec</v>
      </c>
      <c r="K115" s="34"/>
      <c r="L115" s="56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15.15" customHeight="1">
      <c r="A116" s="32"/>
      <c r="B116" s="33"/>
      <c r="C116" s="29" t="s">
        <v>28</v>
      </c>
      <c r="D116" s="34"/>
      <c r="E116" s="34"/>
      <c r="F116" s="26" t="str">
        <f>IF(E18="","",E18)</f>
        <v xml:space="preserve"> </v>
      </c>
      <c r="G116" s="34"/>
      <c r="H116" s="34"/>
      <c r="I116" s="29" t="s">
        <v>32</v>
      </c>
      <c r="J116" s="30" t="str">
        <f>E24</f>
        <v>Bc. Martin Hudec</v>
      </c>
      <c r="K116" s="34"/>
      <c r="L116" s="56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10.32" customHeight="1">
      <c r="A117" s="32"/>
      <c r="B117" s="33"/>
      <c r="C117" s="34"/>
      <c r="D117" s="34"/>
      <c r="E117" s="34"/>
      <c r="F117" s="34"/>
      <c r="G117" s="34"/>
      <c r="H117" s="34"/>
      <c r="I117" s="34"/>
      <c r="J117" s="34"/>
      <c r="K117" s="34"/>
      <c r="L117" s="56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11" customFormat="1" ht="29.28" customHeight="1">
      <c r="A118" s="184"/>
      <c r="B118" s="185"/>
      <c r="C118" s="186" t="s">
        <v>100</v>
      </c>
      <c r="D118" s="187" t="s">
        <v>60</v>
      </c>
      <c r="E118" s="187" t="s">
        <v>56</v>
      </c>
      <c r="F118" s="187" t="s">
        <v>57</v>
      </c>
      <c r="G118" s="187" t="s">
        <v>101</v>
      </c>
      <c r="H118" s="187" t="s">
        <v>102</v>
      </c>
      <c r="I118" s="187" t="s">
        <v>103</v>
      </c>
      <c r="J118" s="187" t="s">
        <v>93</v>
      </c>
      <c r="K118" s="188" t="s">
        <v>104</v>
      </c>
      <c r="L118" s="189"/>
      <c r="M118" s="93" t="s">
        <v>1</v>
      </c>
      <c r="N118" s="94" t="s">
        <v>39</v>
      </c>
      <c r="O118" s="94" t="s">
        <v>105</v>
      </c>
      <c r="P118" s="94" t="s">
        <v>106</v>
      </c>
      <c r="Q118" s="94" t="s">
        <v>107</v>
      </c>
      <c r="R118" s="94" t="s">
        <v>108</v>
      </c>
      <c r="S118" s="94" t="s">
        <v>109</v>
      </c>
      <c r="T118" s="95" t="s">
        <v>110</v>
      </c>
      <c r="U118" s="184"/>
      <c r="V118" s="184"/>
      <c r="W118" s="184"/>
      <c r="X118" s="184"/>
      <c r="Y118" s="184"/>
      <c r="Z118" s="184"/>
      <c r="AA118" s="184"/>
      <c r="AB118" s="184"/>
      <c r="AC118" s="184"/>
      <c r="AD118" s="184"/>
      <c r="AE118" s="184"/>
    </row>
    <row r="119" s="2" customFormat="1" ht="22.8" customHeight="1">
      <c r="A119" s="32"/>
      <c r="B119" s="33"/>
      <c r="C119" s="100" t="s">
        <v>111</v>
      </c>
      <c r="D119" s="34"/>
      <c r="E119" s="34"/>
      <c r="F119" s="34"/>
      <c r="G119" s="34"/>
      <c r="H119" s="34"/>
      <c r="I119" s="34"/>
      <c r="J119" s="190">
        <f>BK119</f>
        <v>16000</v>
      </c>
      <c r="K119" s="34"/>
      <c r="L119" s="38"/>
      <c r="M119" s="96"/>
      <c r="N119" s="191"/>
      <c r="O119" s="97"/>
      <c r="P119" s="192">
        <f>P120</f>
        <v>0</v>
      </c>
      <c r="Q119" s="97"/>
      <c r="R119" s="192">
        <f>R120</f>
        <v>0</v>
      </c>
      <c r="S119" s="97"/>
      <c r="T119" s="193">
        <f>T120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7" t="s">
        <v>74</v>
      </c>
      <c r="AU119" s="17" t="s">
        <v>95</v>
      </c>
      <c r="BK119" s="194">
        <f>BK120</f>
        <v>16000</v>
      </c>
    </row>
    <row r="120" s="12" customFormat="1" ht="25.92" customHeight="1">
      <c r="A120" s="12"/>
      <c r="B120" s="195"/>
      <c r="C120" s="196"/>
      <c r="D120" s="197" t="s">
        <v>74</v>
      </c>
      <c r="E120" s="198" t="s">
        <v>112</v>
      </c>
      <c r="F120" s="198" t="s">
        <v>113</v>
      </c>
      <c r="G120" s="196"/>
      <c r="H120" s="196"/>
      <c r="I120" s="196"/>
      <c r="J120" s="199">
        <f>BK120</f>
        <v>16000</v>
      </c>
      <c r="K120" s="196"/>
      <c r="L120" s="200"/>
      <c r="M120" s="201"/>
      <c r="N120" s="202"/>
      <c r="O120" s="202"/>
      <c r="P120" s="203">
        <f>P121+P126</f>
        <v>0</v>
      </c>
      <c r="Q120" s="202"/>
      <c r="R120" s="203">
        <f>R121+R126</f>
        <v>0</v>
      </c>
      <c r="S120" s="202"/>
      <c r="T120" s="204">
        <f>T121+T126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5" t="s">
        <v>114</v>
      </c>
      <c r="AT120" s="206" t="s">
        <v>74</v>
      </c>
      <c r="AU120" s="206" t="s">
        <v>75</v>
      </c>
      <c r="AY120" s="205" t="s">
        <v>115</v>
      </c>
      <c r="BK120" s="207">
        <f>BK121+BK126</f>
        <v>16000</v>
      </c>
    </row>
    <row r="121" s="12" customFormat="1" ht="22.8" customHeight="1">
      <c r="A121" s="12"/>
      <c r="B121" s="195"/>
      <c r="C121" s="196"/>
      <c r="D121" s="197" t="s">
        <v>74</v>
      </c>
      <c r="E121" s="208" t="s">
        <v>116</v>
      </c>
      <c r="F121" s="208" t="s">
        <v>117</v>
      </c>
      <c r="G121" s="196"/>
      <c r="H121" s="196"/>
      <c r="I121" s="196"/>
      <c r="J121" s="209">
        <f>BK121</f>
        <v>12000</v>
      </c>
      <c r="K121" s="196"/>
      <c r="L121" s="200"/>
      <c r="M121" s="201"/>
      <c r="N121" s="202"/>
      <c r="O121" s="202"/>
      <c r="P121" s="203">
        <f>SUM(P122:P125)</f>
        <v>0</v>
      </c>
      <c r="Q121" s="202"/>
      <c r="R121" s="203">
        <f>SUM(R122:R125)</f>
        <v>0</v>
      </c>
      <c r="S121" s="202"/>
      <c r="T121" s="204">
        <f>SUM(T122:T125)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5" t="s">
        <v>114</v>
      </c>
      <c r="AT121" s="206" t="s">
        <v>74</v>
      </c>
      <c r="AU121" s="206" t="s">
        <v>83</v>
      </c>
      <c r="AY121" s="205" t="s">
        <v>115</v>
      </c>
      <c r="BK121" s="207">
        <f>SUM(BK122:BK125)</f>
        <v>12000</v>
      </c>
    </row>
    <row r="122" s="2" customFormat="1" ht="16.5" customHeight="1">
      <c r="A122" s="32"/>
      <c r="B122" s="33"/>
      <c r="C122" s="210" t="s">
        <v>83</v>
      </c>
      <c r="D122" s="210" t="s">
        <v>118</v>
      </c>
      <c r="E122" s="211" t="s">
        <v>119</v>
      </c>
      <c r="F122" s="212" t="s">
        <v>120</v>
      </c>
      <c r="G122" s="213" t="s">
        <v>121</v>
      </c>
      <c r="H122" s="214">
        <v>1</v>
      </c>
      <c r="I122" s="215">
        <v>4000</v>
      </c>
      <c r="J122" s="215">
        <f>ROUND(I122*H122,2)</f>
        <v>4000</v>
      </c>
      <c r="K122" s="212" t="s">
        <v>1</v>
      </c>
      <c r="L122" s="38"/>
      <c r="M122" s="216" t="s">
        <v>1</v>
      </c>
      <c r="N122" s="217" t="s">
        <v>40</v>
      </c>
      <c r="O122" s="218">
        <v>0</v>
      </c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220" t="s">
        <v>122</v>
      </c>
      <c r="AT122" s="220" t="s">
        <v>118</v>
      </c>
      <c r="AU122" s="220" t="s">
        <v>85</v>
      </c>
      <c r="AY122" s="17" t="s">
        <v>115</v>
      </c>
      <c r="BE122" s="221">
        <f>IF(N122="základní",J122,0)</f>
        <v>4000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17" t="s">
        <v>83</v>
      </c>
      <c r="BK122" s="221">
        <f>ROUND(I122*H122,2)</f>
        <v>4000</v>
      </c>
      <c r="BL122" s="17" t="s">
        <v>122</v>
      </c>
      <c r="BM122" s="220" t="s">
        <v>123</v>
      </c>
    </row>
    <row r="123" s="2" customFormat="1" ht="16.5" customHeight="1">
      <c r="A123" s="32"/>
      <c r="B123" s="33"/>
      <c r="C123" s="210" t="s">
        <v>85</v>
      </c>
      <c r="D123" s="210" t="s">
        <v>118</v>
      </c>
      <c r="E123" s="211" t="s">
        <v>124</v>
      </c>
      <c r="F123" s="212" t="s">
        <v>125</v>
      </c>
      <c r="G123" s="213" t="s">
        <v>121</v>
      </c>
      <c r="H123" s="214">
        <v>1</v>
      </c>
      <c r="I123" s="215">
        <v>3000</v>
      </c>
      <c r="J123" s="215">
        <f>ROUND(I123*H123,2)</f>
        <v>3000</v>
      </c>
      <c r="K123" s="212" t="s">
        <v>1</v>
      </c>
      <c r="L123" s="38"/>
      <c r="M123" s="216" t="s">
        <v>1</v>
      </c>
      <c r="N123" s="217" t="s">
        <v>40</v>
      </c>
      <c r="O123" s="218">
        <v>0</v>
      </c>
      <c r="P123" s="218">
        <f>O123*H123</f>
        <v>0</v>
      </c>
      <c r="Q123" s="218">
        <v>0</v>
      </c>
      <c r="R123" s="218">
        <f>Q123*H123</f>
        <v>0</v>
      </c>
      <c r="S123" s="218">
        <v>0</v>
      </c>
      <c r="T123" s="219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220" t="s">
        <v>122</v>
      </c>
      <c r="AT123" s="220" t="s">
        <v>118</v>
      </c>
      <c r="AU123" s="220" t="s">
        <v>85</v>
      </c>
      <c r="AY123" s="17" t="s">
        <v>115</v>
      </c>
      <c r="BE123" s="221">
        <f>IF(N123="základní",J123,0)</f>
        <v>3000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17" t="s">
        <v>83</v>
      </c>
      <c r="BK123" s="221">
        <f>ROUND(I123*H123,2)</f>
        <v>3000</v>
      </c>
      <c r="BL123" s="17" t="s">
        <v>122</v>
      </c>
      <c r="BM123" s="220" t="s">
        <v>126</v>
      </c>
    </row>
    <row r="124" s="2" customFormat="1" ht="16.5" customHeight="1">
      <c r="A124" s="32"/>
      <c r="B124" s="33"/>
      <c r="C124" s="210" t="s">
        <v>127</v>
      </c>
      <c r="D124" s="210" t="s">
        <v>118</v>
      </c>
      <c r="E124" s="211" t="s">
        <v>128</v>
      </c>
      <c r="F124" s="212" t="s">
        <v>129</v>
      </c>
      <c r="G124" s="213" t="s">
        <v>121</v>
      </c>
      <c r="H124" s="214">
        <v>1</v>
      </c>
      <c r="I124" s="215">
        <v>5000</v>
      </c>
      <c r="J124" s="215">
        <f>ROUND(I124*H124,2)</f>
        <v>5000</v>
      </c>
      <c r="K124" s="212" t="s">
        <v>1</v>
      </c>
      <c r="L124" s="38"/>
      <c r="M124" s="216" t="s">
        <v>1</v>
      </c>
      <c r="N124" s="217" t="s">
        <v>40</v>
      </c>
      <c r="O124" s="218">
        <v>0</v>
      </c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220" t="s">
        <v>122</v>
      </c>
      <c r="AT124" s="220" t="s">
        <v>118</v>
      </c>
      <c r="AU124" s="220" t="s">
        <v>85</v>
      </c>
      <c r="AY124" s="17" t="s">
        <v>115</v>
      </c>
      <c r="BE124" s="221">
        <f>IF(N124="základní",J124,0)</f>
        <v>5000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17" t="s">
        <v>83</v>
      </c>
      <c r="BK124" s="221">
        <f>ROUND(I124*H124,2)</f>
        <v>5000</v>
      </c>
      <c r="BL124" s="17" t="s">
        <v>122</v>
      </c>
      <c r="BM124" s="220" t="s">
        <v>130</v>
      </c>
    </row>
    <row r="125" s="13" customFormat="1">
      <c r="A125" s="13"/>
      <c r="B125" s="222"/>
      <c r="C125" s="223"/>
      <c r="D125" s="224" t="s">
        <v>131</v>
      </c>
      <c r="E125" s="225" t="s">
        <v>1</v>
      </c>
      <c r="F125" s="226" t="s">
        <v>83</v>
      </c>
      <c r="G125" s="223"/>
      <c r="H125" s="227">
        <v>1</v>
      </c>
      <c r="I125" s="223"/>
      <c r="J125" s="223"/>
      <c r="K125" s="223"/>
      <c r="L125" s="228"/>
      <c r="M125" s="229"/>
      <c r="N125" s="230"/>
      <c r="O125" s="230"/>
      <c r="P125" s="230"/>
      <c r="Q125" s="230"/>
      <c r="R125" s="230"/>
      <c r="S125" s="230"/>
      <c r="T125" s="23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2" t="s">
        <v>131</v>
      </c>
      <c r="AU125" s="232" t="s">
        <v>85</v>
      </c>
      <c r="AV125" s="13" t="s">
        <v>85</v>
      </c>
      <c r="AW125" s="13" t="s">
        <v>33</v>
      </c>
      <c r="AX125" s="13" t="s">
        <v>83</v>
      </c>
      <c r="AY125" s="232" t="s">
        <v>115</v>
      </c>
    </row>
    <row r="126" s="12" customFormat="1" ht="22.8" customHeight="1">
      <c r="A126" s="12"/>
      <c r="B126" s="195"/>
      <c r="C126" s="196"/>
      <c r="D126" s="197" t="s">
        <v>74</v>
      </c>
      <c r="E126" s="208" t="s">
        <v>132</v>
      </c>
      <c r="F126" s="208" t="s">
        <v>133</v>
      </c>
      <c r="G126" s="196"/>
      <c r="H126" s="196"/>
      <c r="I126" s="196"/>
      <c r="J126" s="209">
        <f>BK126</f>
        <v>4000</v>
      </c>
      <c r="K126" s="196"/>
      <c r="L126" s="200"/>
      <c r="M126" s="201"/>
      <c r="N126" s="202"/>
      <c r="O126" s="202"/>
      <c r="P126" s="203">
        <f>SUM(P127:P128)</f>
        <v>0</v>
      </c>
      <c r="Q126" s="202"/>
      <c r="R126" s="203">
        <f>SUM(R127:R128)</f>
        <v>0</v>
      </c>
      <c r="S126" s="202"/>
      <c r="T126" s="204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5" t="s">
        <v>114</v>
      </c>
      <c r="AT126" s="206" t="s">
        <v>74</v>
      </c>
      <c r="AU126" s="206" t="s">
        <v>83</v>
      </c>
      <c r="AY126" s="205" t="s">
        <v>115</v>
      </c>
      <c r="BK126" s="207">
        <f>SUM(BK127:BK128)</f>
        <v>4000</v>
      </c>
    </row>
    <row r="127" s="2" customFormat="1" ht="16.5" customHeight="1">
      <c r="A127" s="32"/>
      <c r="B127" s="33"/>
      <c r="C127" s="210" t="s">
        <v>134</v>
      </c>
      <c r="D127" s="210" t="s">
        <v>118</v>
      </c>
      <c r="E127" s="211" t="s">
        <v>135</v>
      </c>
      <c r="F127" s="212" t="s">
        <v>136</v>
      </c>
      <c r="G127" s="213" t="s">
        <v>137</v>
      </c>
      <c r="H127" s="214">
        <v>2</v>
      </c>
      <c r="I127" s="215">
        <v>2000</v>
      </c>
      <c r="J127" s="215">
        <f>ROUND(I127*H127,2)</f>
        <v>4000</v>
      </c>
      <c r="K127" s="212" t="s">
        <v>1</v>
      </c>
      <c r="L127" s="38"/>
      <c r="M127" s="216" t="s">
        <v>1</v>
      </c>
      <c r="N127" s="217" t="s">
        <v>40</v>
      </c>
      <c r="O127" s="218">
        <v>0</v>
      </c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220" t="s">
        <v>122</v>
      </c>
      <c r="AT127" s="220" t="s">
        <v>118</v>
      </c>
      <c r="AU127" s="220" t="s">
        <v>85</v>
      </c>
      <c r="AY127" s="17" t="s">
        <v>115</v>
      </c>
      <c r="BE127" s="221">
        <f>IF(N127="základní",J127,0)</f>
        <v>4000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17" t="s">
        <v>83</v>
      </c>
      <c r="BK127" s="221">
        <f>ROUND(I127*H127,2)</f>
        <v>4000</v>
      </c>
      <c r="BL127" s="17" t="s">
        <v>122</v>
      </c>
      <c r="BM127" s="220" t="s">
        <v>138</v>
      </c>
    </row>
    <row r="128" s="13" customFormat="1">
      <c r="A128" s="13"/>
      <c r="B128" s="222"/>
      <c r="C128" s="223"/>
      <c r="D128" s="224" t="s">
        <v>131</v>
      </c>
      <c r="E128" s="225" t="s">
        <v>1</v>
      </c>
      <c r="F128" s="226" t="s">
        <v>85</v>
      </c>
      <c r="G128" s="223"/>
      <c r="H128" s="227">
        <v>2</v>
      </c>
      <c r="I128" s="223"/>
      <c r="J128" s="223"/>
      <c r="K128" s="223"/>
      <c r="L128" s="228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2" t="s">
        <v>131</v>
      </c>
      <c r="AU128" s="232" t="s">
        <v>85</v>
      </c>
      <c r="AV128" s="13" t="s">
        <v>85</v>
      </c>
      <c r="AW128" s="13" t="s">
        <v>33</v>
      </c>
      <c r="AX128" s="13" t="s">
        <v>83</v>
      </c>
      <c r="AY128" s="232" t="s">
        <v>115</v>
      </c>
    </row>
    <row r="129" s="2" customFormat="1" ht="6.96" customHeight="1">
      <c r="A129" s="32"/>
      <c r="B129" s="59"/>
      <c r="C129" s="60"/>
      <c r="D129" s="60"/>
      <c r="E129" s="60"/>
      <c r="F129" s="60"/>
      <c r="G129" s="60"/>
      <c r="H129" s="60"/>
      <c r="I129" s="60"/>
      <c r="J129" s="60"/>
      <c r="K129" s="60"/>
      <c r="L129" s="38"/>
      <c r="M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</sheetData>
  <sheetProtection sheet="1" autoFilter="0" formatColumns="0" formatRows="0" objects="1" scenarios="1" spinCount="100000" saltValue="OxaRLm09l6gw0+V6GZtcqvinVtTdn0VL9Dh98zmz5KhuKJ6ne+QRI96X2Gx2wYoTjagyS800Pl2G5EjfLjv3Fg==" hashValue="OEA5HPQ6+m+gySpkUBnumyL6tvp+epkLU3WFU4T7r+RaYXtDGADBlusH+F/3bvRE1Skx+/1yPr2TC/7T8NP7UQ==" algorithmName="SHA-512" password="CC35"/>
  <autoFilter ref="C118:K128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0"/>
      <c r="AT3" s="17" t="s">
        <v>85</v>
      </c>
    </row>
    <row r="4" s="1" customFormat="1" ht="24.96" customHeight="1">
      <c r="B4" s="20"/>
      <c r="D4" s="131" t="s">
        <v>88</v>
      </c>
      <c r="L4" s="20"/>
      <c r="M4" s="13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3" t="s">
        <v>14</v>
      </c>
      <c r="L6" s="20"/>
    </row>
    <row r="7" s="1" customFormat="1" ht="16.5" customHeight="1">
      <c r="B7" s="20"/>
      <c r="E7" s="134" t="str">
        <f>'Rekapitulace stavby'!K6</f>
        <v>Kořenov ON - oprava</v>
      </c>
      <c r="F7" s="133"/>
      <c r="G7" s="133"/>
      <c r="H7" s="133"/>
      <c r="L7" s="20"/>
    </row>
    <row r="8" s="2" customFormat="1" ht="12" customHeight="1">
      <c r="A8" s="32"/>
      <c r="B8" s="38"/>
      <c r="C8" s="32"/>
      <c r="D8" s="133" t="s">
        <v>89</v>
      </c>
      <c r="E8" s="32"/>
      <c r="F8" s="32"/>
      <c r="G8" s="32"/>
      <c r="H8" s="32"/>
      <c r="I8" s="32"/>
      <c r="J8" s="32"/>
      <c r="K8" s="32"/>
      <c r="L8" s="56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5" t="s">
        <v>139</v>
      </c>
      <c r="F9" s="32"/>
      <c r="G9" s="32"/>
      <c r="H9" s="32"/>
      <c r="I9" s="32"/>
      <c r="J9" s="32"/>
      <c r="K9" s="32"/>
      <c r="L9" s="56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6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3" t="s">
        <v>16</v>
      </c>
      <c r="E11" s="32"/>
      <c r="F11" s="136" t="s">
        <v>1</v>
      </c>
      <c r="G11" s="32"/>
      <c r="H11" s="32"/>
      <c r="I11" s="133" t="s">
        <v>17</v>
      </c>
      <c r="J11" s="136" t="s">
        <v>1</v>
      </c>
      <c r="K11" s="32"/>
      <c r="L11" s="56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3" t="s">
        <v>18</v>
      </c>
      <c r="E12" s="32"/>
      <c r="F12" s="136" t="s">
        <v>19</v>
      </c>
      <c r="G12" s="32"/>
      <c r="H12" s="32"/>
      <c r="I12" s="133" t="s">
        <v>20</v>
      </c>
      <c r="J12" s="137" t="str">
        <f>'Rekapitulace stavby'!AN8</f>
        <v>14. 8. 2022</v>
      </c>
      <c r="K12" s="32"/>
      <c r="L12" s="56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6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3" t="s">
        <v>22</v>
      </c>
      <c r="E14" s="32"/>
      <c r="F14" s="32"/>
      <c r="G14" s="32"/>
      <c r="H14" s="32"/>
      <c r="I14" s="133" t="s">
        <v>23</v>
      </c>
      <c r="J14" s="136" t="str">
        <f>IF('Rekapitulace stavby'!AN10="","",'Rekapitulace stavby'!AN10)</f>
        <v>70994234</v>
      </c>
      <c r="K14" s="32"/>
      <c r="L14" s="56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6" t="str">
        <f>IF('Rekapitulace stavby'!E11="","",'Rekapitulace stavby'!E11)</f>
        <v>Správa železnic, státní organizace</v>
      </c>
      <c r="F15" s="32"/>
      <c r="G15" s="32"/>
      <c r="H15" s="32"/>
      <c r="I15" s="133" t="s">
        <v>26</v>
      </c>
      <c r="J15" s="136" t="str">
        <f>IF('Rekapitulace stavby'!AN11="","",'Rekapitulace stavby'!AN11)</f>
        <v>CZ70994234</v>
      </c>
      <c r="K15" s="32"/>
      <c r="L15" s="56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6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3" t="s">
        <v>28</v>
      </c>
      <c r="E17" s="32"/>
      <c r="F17" s="32"/>
      <c r="G17" s="32"/>
      <c r="H17" s="32"/>
      <c r="I17" s="133" t="s">
        <v>23</v>
      </c>
      <c r="J17" s="136" t="str">
        <f>'Rekapitulace stavby'!AN13</f>
        <v/>
      </c>
      <c r="K17" s="32"/>
      <c r="L17" s="56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136" t="str">
        <f>'Rekapitulace stavby'!E14</f>
        <v xml:space="preserve"> </v>
      </c>
      <c r="F18" s="136"/>
      <c r="G18" s="136"/>
      <c r="H18" s="136"/>
      <c r="I18" s="133" t="s">
        <v>26</v>
      </c>
      <c r="J18" s="136" t="str">
        <f>'Rekapitulace stavby'!AN14</f>
        <v/>
      </c>
      <c r="K18" s="32"/>
      <c r="L18" s="56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6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3" t="s">
        <v>30</v>
      </c>
      <c r="E20" s="32"/>
      <c r="F20" s="32"/>
      <c r="G20" s="32"/>
      <c r="H20" s="32"/>
      <c r="I20" s="133" t="s">
        <v>23</v>
      </c>
      <c r="J20" s="136" t="s">
        <v>1</v>
      </c>
      <c r="K20" s="32"/>
      <c r="L20" s="56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6" t="s">
        <v>31</v>
      </c>
      <c r="F21" s="32"/>
      <c r="G21" s="32"/>
      <c r="H21" s="32"/>
      <c r="I21" s="133" t="s">
        <v>26</v>
      </c>
      <c r="J21" s="136" t="s">
        <v>1</v>
      </c>
      <c r="K21" s="32"/>
      <c r="L21" s="56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6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3" t="s">
        <v>32</v>
      </c>
      <c r="E23" s="32"/>
      <c r="F23" s="32"/>
      <c r="G23" s="32"/>
      <c r="H23" s="32"/>
      <c r="I23" s="133" t="s">
        <v>23</v>
      </c>
      <c r="J23" s="136" t="s">
        <v>1</v>
      </c>
      <c r="K23" s="32"/>
      <c r="L23" s="56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6" t="s">
        <v>31</v>
      </c>
      <c r="F24" s="32"/>
      <c r="G24" s="32"/>
      <c r="H24" s="32"/>
      <c r="I24" s="133" t="s">
        <v>26</v>
      </c>
      <c r="J24" s="136" t="s">
        <v>1</v>
      </c>
      <c r="K24" s="32"/>
      <c r="L24" s="56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6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3" t="s">
        <v>34</v>
      </c>
      <c r="E26" s="32"/>
      <c r="F26" s="32"/>
      <c r="G26" s="32"/>
      <c r="H26" s="32"/>
      <c r="I26" s="32"/>
      <c r="J26" s="32"/>
      <c r="K26" s="32"/>
      <c r="L26" s="56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6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2"/>
      <c r="E29" s="142"/>
      <c r="F29" s="142"/>
      <c r="G29" s="142"/>
      <c r="H29" s="142"/>
      <c r="I29" s="142"/>
      <c r="J29" s="142"/>
      <c r="K29" s="142"/>
      <c r="L29" s="56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3" t="s">
        <v>35</v>
      </c>
      <c r="E30" s="32"/>
      <c r="F30" s="32"/>
      <c r="G30" s="32"/>
      <c r="H30" s="32"/>
      <c r="I30" s="32"/>
      <c r="J30" s="144">
        <f>ROUND(J127, 2)</f>
        <v>1759401.7</v>
      </c>
      <c r="K30" s="32"/>
      <c r="L30" s="56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2"/>
      <c r="E31" s="142"/>
      <c r="F31" s="142"/>
      <c r="G31" s="142"/>
      <c r="H31" s="142"/>
      <c r="I31" s="142"/>
      <c r="J31" s="142"/>
      <c r="K31" s="142"/>
      <c r="L31" s="56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5" t="s">
        <v>37</v>
      </c>
      <c r="G32" s="32"/>
      <c r="H32" s="32"/>
      <c r="I32" s="145" t="s">
        <v>36</v>
      </c>
      <c r="J32" s="145" t="s">
        <v>38</v>
      </c>
      <c r="K32" s="32"/>
      <c r="L32" s="56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6" t="s">
        <v>39</v>
      </c>
      <c r="E33" s="133" t="s">
        <v>40</v>
      </c>
      <c r="F33" s="147">
        <f>ROUND((SUM(BE127:BE246)),  2)</f>
        <v>1759401.7</v>
      </c>
      <c r="G33" s="32"/>
      <c r="H33" s="32"/>
      <c r="I33" s="148">
        <v>0.20999999999999999</v>
      </c>
      <c r="J33" s="147">
        <f>ROUND(((SUM(BE127:BE246))*I33),  2)</f>
        <v>369474.35999999999</v>
      </c>
      <c r="K33" s="32"/>
      <c r="L33" s="56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3" t="s">
        <v>41</v>
      </c>
      <c r="F34" s="147">
        <f>ROUND((SUM(BF127:BF246)),  2)</f>
        <v>0</v>
      </c>
      <c r="G34" s="32"/>
      <c r="H34" s="32"/>
      <c r="I34" s="148">
        <v>0.14999999999999999</v>
      </c>
      <c r="J34" s="147">
        <f>ROUND(((SUM(BF127:BF246))*I34),  2)</f>
        <v>0</v>
      </c>
      <c r="K34" s="32"/>
      <c r="L34" s="56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3" t="s">
        <v>42</v>
      </c>
      <c r="F35" s="147">
        <f>ROUND((SUM(BG127:BG246)),  2)</f>
        <v>0</v>
      </c>
      <c r="G35" s="32"/>
      <c r="H35" s="32"/>
      <c r="I35" s="148">
        <v>0.20999999999999999</v>
      </c>
      <c r="J35" s="147">
        <f>0</f>
        <v>0</v>
      </c>
      <c r="K35" s="32"/>
      <c r="L35" s="56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3" t="s">
        <v>43</v>
      </c>
      <c r="F36" s="147">
        <f>ROUND((SUM(BH127:BH246)),  2)</f>
        <v>0</v>
      </c>
      <c r="G36" s="32"/>
      <c r="H36" s="32"/>
      <c r="I36" s="148">
        <v>0.14999999999999999</v>
      </c>
      <c r="J36" s="147">
        <f>0</f>
        <v>0</v>
      </c>
      <c r="K36" s="32"/>
      <c r="L36" s="56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3" t="s">
        <v>44</v>
      </c>
      <c r="F37" s="147">
        <f>ROUND((SUM(BI127:BI246)),  2)</f>
        <v>0</v>
      </c>
      <c r="G37" s="32"/>
      <c r="H37" s="32"/>
      <c r="I37" s="148">
        <v>0</v>
      </c>
      <c r="J37" s="147">
        <f>0</f>
        <v>0</v>
      </c>
      <c r="K37" s="32"/>
      <c r="L37" s="56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6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2128876.0600000001</v>
      </c>
      <c r="K39" s="155"/>
      <c r="L39" s="56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6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6"/>
      <c r="D50" s="156" t="s">
        <v>48</v>
      </c>
      <c r="E50" s="157"/>
      <c r="F50" s="157"/>
      <c r="G50" s="156" t="s">
        <v>49</v>
      </c>
      <c r="H50" s="157"/>
      <c r="I50" s="157"/>
      <c r="J50" s="157"/>
      <c r="K50" s="157"/>
      <c r="L50" s="5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2"/>
      <c r="B61" s="38"/>
      <c r="C61" s="32"/>
      <c r="D61" s="158" t="s">
        <v>50</v>
      </c>
      <c r="E61" s="159"/>
      <c r="F61" s="160" t="s">
        <v>51</v>
      </c>
      <c r="G61" s="158" t="s">
        <v>50</v>
      </c>
      <c r="H61" s="159"/>
      <c r="I61" s="159"/>
      <c r="J61" s="161" t="s">
        <v>51</v>
      </c>
      <c r="K61" s="159"/>
      <c r="L61" s="56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2"/>
      <c r="B65" s="38"/>
      <c r="C65" s="32"/>
      <c r="D65" s="156" t="s">
        <v>52</v>
      </c>
      <c r="E65" s="162"/>
      <c r="F65" s="162"/>
      <c r="G65" s="156" t="s">
        <v>53</v>
      </c>
      <c r="H65" s="162"/>
      <c r="I65" s="162"/>
      <c r="J65" s="162"/>
      <c r="K65" s="162"/>
      <c r="L65" s="56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2"/>
      <c r="B76" s="38"/>
      <c r="C76" s="32"/>
      <c r="D76" s="158" t="s">
        <v>50</v>
      </c>
      <c r="E76" s="159"/>
      <c r="F76" s="160" t="s">
        <v>51</v>
      </c>
      <c r="G76" s="158" t="s">
        <v>50</v>
      </c>
      <c r="H76" s="159"/>
      <c r="I76" s="159"/>
      <c r="J76" s="161" t="s">
        <v>51</v>
      </c>
      <c r="K76" s="159"/>
      <c r="L76" s="56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56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56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91</v>
      </c>
      <c r="D82" s="34"/>
      <c r="E82" s="34"/>
      <c r="F82" s="34"/>
      <c r="G82" s="34"/>
      <c r="H82" s="34"/>
      <c r="I82" s="34"/>
      <c r="J82" s="34"/>
      <c r="K82" s="34"/>
      <c r="L82" s="56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56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67" t="str">
        <f>E7</f>
        <v>Kořenov ON - oprava</v>
      </c>
      <c r="F85" s="29"/>
      <c r="G85" s="29"/>
      <c r="H85" s="29"/>
      <c r="I85" s="34"/>
      <c r="J85" s="34"/>
      <c r="K85" s="34"/>
      <c r="L85" s="56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9" t="s">
        <v>89</v>
      </c>
      <c r="D86" s="34"/>
      <c r="E86" s="34"/>
      <c r="F86" s="34"/>
      <c r="G86" s="34"/>
      <c r="H86" s="34"/>
      <c r="I86" s="34"/>
      <c r="J86" s="34"/>
      <c r="K86" s="34"/>
      <c r="L86" s="56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69" t="str">
        <f>E9</f>
        <v>SO22 - Zpevněné plochy</v>
      </c>
      <c r="F87" s="34"/>
      <c r="G87" s="34"/>
      <c r="H87" s="34"/>
      <c r="I87" s="34"/>
      <c r="J87" s="34"/>
      <c r="K87" s="34"/>
      <c r="L87" s="56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9" t="s">
        <v>18</v>
      </c>
      <c r="D89" s="34"/>
      <c r="E89" s="34"/>
      <c r="F89" s="26" t="str">
        <f>F12</f>
        <v>Kořenov</v>
      </c>
      <c r="G89" s="34"/>
      <c r="H89" s="34"/>
      <c r="I89" s="29" t="s">
        <v>20</v>
      </c>
      <c r="J89" s="72" t="str">
        <f>IF(J12="","",J12)</f>
        <v>14. 8. 2022</v>
      </c>
      <c r="K89" s="34"/>
      <c r="L89" s="56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9" t="s">
        <v>22</v>
      </c>
      <c r="D91" s="34"/>
      <c r="E91" s="34"/>
      <c r="F91" s="26" t="str">
        <f>E15</f>
        <v>Správa železnic, státní organizace</v>
      </c>
      <c r="G91" s="34"/>
      <c r="H91" s="34"/>
      <c r="I91" s="29" t="s">
        <v>30</v>
      </c>
      <c r="J91" s="30" t="str">
        <f>E21</f>
        <v>Bc. Martin Hudec</v>
      </c>
      <c r="K91" s="34"/>
      <c r="L91" s="56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9" t="s">
        <v>28</v>
      </c>
      <c r="D92" s="34"/>
      <c r="E92" s="34"/>
      <c r="F92" s="26" t="str">
        <f>IF(E18="","",E18)</f>
        <v xml:space="preserve"> </v>
      </c>
      <c r="G92" s="34"/>
      <c r="H92" s="34"/>
      <c r="I92" s="29" t="s">
        <v>32</v>
      </c>
      <c r="J92" s="30" t="str">
        <f>E24</f>
        <v>Bc. Martin Hudec</v>
      </c>
      <c r="K92" s="34"/>
      <c r="L92" s="56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8" t="s">
        <v>92</v>
      </c>
      <c r="D94" s="169"/>
      <c r="E94" s="169"/>
      <c r="F94" s="169"/>
      <c r="G94" s="169"/>
      <c r="H94" s="169"/>
      <c r="I94" s="169"/>
      <c r="J94" s="170" t="s">
        <v>93</v>
      </c>
      <c r="K94" s="169"/>
      <c r="L94" s="56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1" t="s">
        <v>94</v>
      </c>
      <c r="D96" s="34"/>
      <c r="E96" s="34"/>
      <c r="F96" s="34"/>
      <c r="G96" s="34"/>
      <c r="H96" s="34"/>
      <c r="I96" s="34"/>
      <c r="J96" s="103">
        <f>J127</f>
        <v>1759401.7000000002</v>
      </c>
      <c r="K96" s="34"/>
      <c r="L96" s="56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95</v>
      </c>
    </row>
    <row r="97" s="9" customFormat="1" ht="24.96" customHeight="1">
      <c r="A97" s="9"/>
      <c r="B97" s="172"/>
      <c r="C97" s="173"/>
      <c r="D97" s="174" t="s">
        <v>140</v>
      </c>
      <c r="E97" s="175"/>
      <c r="F97" s="175"/>
      <c r="G97" s="175"/>
      <c r="H97" s="175"/>
      <c r="I97" s="175"/>
      <c r="J97" s="176">
        <f>J128</f>
        <v>1654837.6200000001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141</v>
      </c>
      <c r="E98" s="181"/>
      <c r="F98" s="181"/>
      <c r="G98" s="181"/>
      <c r="H98" s="181"/>
      <c r="I98" s="181"/>
      <c r="J98" s="182">
        <f>J129</f>
        <v>319400.01000000001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142</v>
      </c>
      <c r="E99" s="181"/>
      <c r="F99" s="181"/>
      <c r="G99" s="181"/>
      <c r="H99" s="181"/>
      <c r="I99" s="181"/>
      <c r="J99" s="182">
        <f>J162</f>
        <v>69575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143</v>
      </c>
      <c r="E100" s="181"/>
      <c r="F100" s="181"/>
      <c r="G100" s="181"/>
      <c r="H100" s="181"/>
      <c r="I100" s="181"/>
      <c r="J100" s="182">
        <f>J165</f>
        <v>662653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144</v>
      </c>
      <c r="E101" s="181"/>
      <c r="F101" s="181"/>
      <c r="G101" s="181"/>
      <c r="H101" s="181"/>
      <c r="I101" s="181"/>
      <c r="J101" s="182">
        <f>J176</f>
        <v>71064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145</v>
      </c>
      <c r="E102" s="181"/>
      <c r="F102" s="181"/>
      <c r="G102" s="181"/>
      <c r="H102" s="181"/>
      <c r="I102" s="181"/>
      <c r="J102" s="182">
        <f>J182</f>
        <v>79786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8"/>
      <c r="C103" s="179"/>
      <c r="D103" s="180" t="s">
        <v>146</v>
      </c>
      <c r="E103" s="181"/>
      <c r="F103" s="181"/>
      <c r="G103" s="181"/>
      <c r="H103" s="181"/>
      <c r="I103" s="181"/>
      <c r="J103" s="182">
        <f>J194</f>
        <v>452359.60999999999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2"/>
      <c r="C104" s="173"/>
      <c r="D104" s="174" t="s">
        <v>147</v>
      </c>
      <c r="E104" s="175"/>
      <c r="F104" s="175"/>
      <c r="G104" s="175"/>
      <c r="H104" s="175"/>
      <c r="I104" s="175"/>
      <c r="J104" s="176">
        <f>J233</f>
        <v>16394.950000000001</v>
      </c>
      <c r="K104" s="173"/>
      <c r="L104" s="177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78"/>
      <c r="C105" s="179"/>
      <c r="D105" s="180" t="s">
        <v>148</v>
      </c>
      <c r="E105" s="181"/>
      <c r="F105" s="181"/>
      <c r="G105" s="181"/>
      <c r="H105" s="181"/>
      <c r="I105" s="181"/>
      <c r="J105" s="182">
        <f>J234</f>
        <v>16394.950000000001</v>
      </c>
      <c r="K105" s="179"/>
      <c r="L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2"/>
      <c r="C106" s="173"/>
      <c r="D106" s="174" t="s">
        <v>149</v>
      </c>
      <c r="E106" s="175"/>
      <c r="F106" s="175"/>
      <c r="G106" s="175"/>
      <c r="H106" s="175"/>
      <c r="I106" s="175"/>
      <c r="J106" s="176">
        <f>J240</f>
        <v>88169.130000000005</v>
      </c>
      <c r="K106" s="173"/>
      <c r="L106" s="177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78"/>
      <c r="C107" s="179"/>
      <c r="D107" s="180" t="s">
        <v>150</v>
      </c>
      <c r="E107" s="181"/>
      <c r="F107" s="181"/>
      <c r="G107" s="181"/>
      <c r="H107" s="181"/>
      <c r="I107" s="181"/>
      <c r="J107" s="182">
        <f>J241</f>
        <v>88169.130000000005</v>
      </c>
      <c r="K107" s="179"/>
      <c r="L107" s="18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2"/>
      <c r="B108" s="33"/>
      <c r="C108" s="34"/>
      <c r="D108" s="34"/>
      <c r="E108" s="34"/>
      <c r="F108" s="34"/>
      <c r="G108" s="34"/>
      <c r="H108" s="34"/>
      <c r="I108" s="34"/>
      <c r="J108" s="34"/>
      <c r="K108" s="34"/>
      <c r="L108" s="56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59"/>
      <c r="C109" s="60"/>
      <c r="D109" s="60"/>
      <c r="E109" s="60"/>
      <c r="F109" s="60"/>
      <c r="G109" s="60"/>
      <c r="H109" s="60"/>
      <c r="I109" s="60"/>
      <c r="J109" s="60"/>
      <c r="K109" s="60"/>
      <c r="L109" s="56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3" s="2" customFormat="1" ht="6.96" customHeight="1">
      <c r="A113" s="32"/>
      <c r="B113" s="61"/>
      <c r="C113" s="62"/>
      <c r="D113" s="62"/>
      <c r="E113" s="62"/>
      <c r="F113" s="62"/>
      <c r="G113" s="62"/>
      <c r="H113" s="62"/>
      <c r="I113" s="62"/>
      <c r="J113" s="62"/>
      <c r="K113" s="62"/>
      <c r="L113" s="56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24.96" customHeight="1">
      <c r="A114" s="32"/>
      <c r="B114" s="33"/>
      <c r="C114" s="23" t="s">
        <v>99</v>
      </c>
      <c r="D114" s="34"/>
      <c r="E114" s="34"/>
      <c r="F114" s="34"/>
      <c r="G114" s="34"/>
      <c r="H114" s="34"/>
      <c r="I114" s="34"/>
      <c r="J114" s="34"/>
      <c r="K114" s="34"/>
      <c r="L114" s="56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6.96" customHeight="1">
      <c r="A115" s="32"/>
      <c r="B115" s="33"/>
      <c r="C115" s="34"/>
      <c r="D115" s="34"/>
      <c r="E115" s="34"/>
      <c r="F115" s="34"/>
      <c r="G115" s="34"/>
      <c r="H115" s="34"/>
      <c r="I115" s="34"/>
      <c r="J115" s="34"/>
      <c r="K115" s="34"/>
      <c r="L115" s="56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12" customHeight="1">
      <c r="A116" s="32"/>
      <c r="B116" s="33"/>
      <c r="C116" s="29" t="s">
        <v>14</v>
      </c>
      <c r="D116" s="34"/>
      <c r="E116" s="34"/>
      <c r="F116" s="34"/>
      <c r="G116" s="34"/>
      <c r="H116" s="34"/>
      <c r="I116" s="34"/>
      <c r="J116" s="34"/>
      <c r="K116" s="34"/>
      <c r="L116" s="56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16.5" customHeight="1">
      <c r="A117" s="32"/>
      <c r="B117" s="33"/>
      <c r="C117" s="34"/>
      <c r="D117" s="34"/>
      <c r="E117" s="167" t="str">
        <f>E7</f>
        <v>Kořenov ON - oprava</v>
      </c>
      <c r="F117" s="29"/>
      <c r="G117" s="29"/>
      <c r="H117" s="29"/>
      <c r="I117" s="34"/>
      <c r="J117" s="34"/>
      <c r="K117" s="34"/>
      <c r="L117" s="56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12" customHeight="1">
      <c r="A118" s="32"/>
      <c r="B118" s="33"/>
      <c r="C118" s="29" t="s">
        <v>89</v>
      </c>
      <c r="D118" s="34"/>
      <c r="E118" s="34"/>
      <c r="F118" s="34"/>
      <c r="G118" s="34"/>
      <c r="H118" s="34"/>
      <c r="I118" s="34"/>
      <c r="J118" s="34"/>
      <c r="K118" s="34"/>
      <c r="L118" s="56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2" customFormat="1" ht="16.5" customHeight="1">
      <c r="A119" s="32"/>
      <c r="B119" s="33"/>
      <c r="C119" s="34"/>
      <c r="D119" s="34"/>
      <c r="E119" s="69" t="str">
        <f>E9</f>
        <v>SO22 - Zpevněné plochy</v>
      </c>
      <c r="F119" s="34"/>
      <c r="G119" s="34"/>
      <c r="H119" s="34"/>
      <c r="I119" s="34"/>
      <c r="J119" s="34"/>
      <c r="K119" s="34"/>
      <c r="L119" s="56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2" customFormat="1" ht="6.96" customHeight="1">
      <c r="A120" s="32"/>
      <c r="B120" s="33"/>
      <c r="C120" s="34"/>
      <c r="D120" s="34"/>
      <c r="E120" s="34"/>
      <c r="F120" s="34"/>
      <c r="G120" s="34"/>
      <c r="H120" s="34"/>
      <c r="I120" s="34"/>
      <c r="J120" s="34"/>
      <c r="K120" s="34"/>
      <c r="L120" s="56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="2" customFormat="1" ht="12" customHeight="1">
      <c r="A121" s="32"/>
      <c r="B121" s="33"/>
      <c r="C121" s="29" t="s">
        <v>18</v>
      </c>
      <c r="D121" s="34"/>
      <c r="E121" s="34"/>
      <c r="F121" s="26" t="str">
        <f>F12</f>
        <v>Kořenov</v>
      </c>
      <c r="G121" s="34"/>
      <c r="H121" s="34"/>
      <c r="I121" s="29" t="s">
        <v>20</v>
      </c>
      <c r="J121" s="72" t="str">
        <f>IF(J12="","",J12)</f>
        <v>14. 8. 2022</v>
      </c>
      <c r="K121" s="34"/>
      <c r="L121" s="56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="2" customFormat="1" ht="6.96" customHeight="1">
      <c r="A122" s="32"/>
      <c r="B122" s="33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="2" customFormat="1" ht="15.15" customHeight="1">
      <c r="A123" s="32"/>
      <c r="B123" s="33"/>
      <c r="C123" s="29" t="s">
        <v>22</v>
      </c>
      <c r="D123" s="34"/>
      <c r="E123" s="34"/>
      <c r="F123" s="26" t="str">
        <f>E15</f>
        <v>Správa železnic, státní organizace</v>
      </c>
      <c r="G123" s="34"/>
      <c r="H123" s="34"/>
      <c r="I123" s="29" t="s">
        <v>30</v>
      </c>
      <c r="J123" s="30" t="str">
        <f>E21</f>
        <v>Bc. Martin Hudec</v>
      </c>
      <c r="K123" s="34"/>
      <c r="L123" s="56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="2" customFormat="1" ht="15.15" customHeight="1">
      <c r="A124" s="32"/>
      <c r="B124" s="33"/>
      <c r="C124" s="29" t="s">
        <v>28</v>
      </c>
      <c r="D124" s="34"/>
      <c r="E124" s="34"/>
      <c r="F124" s="26" t="str">
        <f>IF(E18="","",E18)</f>
        <v xml:space="preserve"> </v>
      </c>
      <c r="G124" s="34"/>
      <c r="H124" s="34"/>
      <c r="I124" s="29" t="s">
        <v>32</v>
      </c>
      <c r="J124" s="30" t="str">
        <f>E24</f>
        <v>Bc. Martin Hudec</v>
      </c>
      <c r="K124" s="34"/>
      <c r="L124" s="56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="2" customFormat="1" ht="10.32" customHeight="1">
      <c r="A125" s="32"/>
      <c r="B125" s="33"/>
      <c r="C125" s="34"/>
      <c r="D125" s="34"/>
      <c r="E125" s="34"/>
      <c r="F125" s="34"/>
      <c r="G125" s="34"/>
      <c r="H125" s="34"/>
      <c r="I125" s="34"/>
      <c r="J125" s="34"/>
      <c r="K125" s="34"/>
      <c r="L125" s="56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="11" customFormat="1" ht="29.28" customHeight="1">
      <c r="A126" s="184"/>
      <c r="B126" s="185"/>
      <c r="C126" s="186" t="s">
        <v>100</v>
      </c>
      <c r="D126" s="187" t="s">
        <v>60</v>
      </c>
      <c r="E126" s="187" t="s">
        <v>56</v>
      </c>
      <c r="F126" s="187" t="s">
        <v>57</v>
      </c>
      <c r="G126" s="187" t="s">
        <v>101</v>
      </c>
      <c r="H126" s="187" t="s">
        <v>102</v>
      </c>
      <c r="I126" s="187" t="s">
        <v>103</v>
      </c>
      <c r="J126" s="187" t="s">
        <v>93</v>
      </c>
      <c r="K126" s="188" t="s">
        <v>104</v>
      </c>
      <c r="L126" s="189"/>
      <c r="M126" s="93" t="s">
        <v>1</v>
      </c>
      <c r="N126" s="94" t="s">
        <v>39</v>
      </c>
      <c r="O126" s="94" t="s">
        <v>105</v>
      </c>
      <c r="P126" s="94" t="s">
        <v>106</v>
      </c>
      <c r="Q126" s="94" t="s">
        <v>107</v>
      </c>
      <c r="R126" s="94" t="s">
        <v>108</v>
      </c>
      <c r="S126" s="94" t="s">
        <v>109</v>
      </c>
      <c r="T126" s="95" t="s">
        <v>110</v>
      </c>
      <c r="U126" s="184"/>
      <c r="V126" s="184"/>
      <c r="W126" s="184"/>
      <c r="X126" s="184"/>
      <c r="Y126" s="184"/>
      <c r="Z126" s="184"/>
      <c r="AA126" s="184"/>
      <c r="AB126" s="184"/>
      <c r="AC126" s="184"/>
      <c r="AD126" s="184"/>
      <c r="AE126" s="184"/>
    </row>
    <row r="127" s="2" customFormat="1" ht="22.8" customHeight="1">
      <c r="A127" s="32"/>
      <c r="B127" s="33"/>
      <c r="C127" s="100" t="s">
        <v>111</v>
      </c>
      <c r="D127" s="34"/>
      <c r="E127" s="34"/>
      <c r="F127" s="34"/>
      <c r="G127" s="34"/>
      <c r="H127" s="34"/>
      <c r="I127" s="34"/>
      <c r="J127" s="190">
        <f>BK127</f>
        <v>1759401.7000000002</v>
      </c>
      <c r="K127" s="34"/>
      <c r="L127" s="38"/>
      <c r="M127" s="96"/>
      <c r="N127" s="191"/>
      <c r="O127" s="97"/>
      <c r="P127" s="192">
        <f>P128+P233+P240</f>
        <v>916.11571500000002</v>
      </c>
      <c r="Q127" s="97"/>
      <c r="R127" s="192">
        <f>R128+R233+R240</f>
        <v>267.0217207</v>
      </c>
      <c r="S127" s="97"/>
      <c r="T127" s="193">
        <f>T128+T233+T240</f>
        <v>408.04500000000002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7" t="s">
        <v>74</v>
      </c>
      <c r="AU127" s="17" t="s">
        <v>95</v>
      </c>
      <c r="BK127" s="194">
        <f>BK128+BK233+BK240</f>
        <v>1759401.7000000002</v>
      </c>
    </row>
    <row r="128" s="12" customFormat="1" ht="25.92" customHeight="1">
      <c r="A128" s="12"/>
      <c r="B128" s="195"/>
      <c r="C128" s="196"/>
      <c r="D128" s="197" t="s">
        <v>74</v>
      </c>
      <c r="E128" s="198" t="s">
        <v>151</v>
      </c>
      <c r="F128" s="198" t="s">
        <v>152</v>
      </c>
      <c r="G128" s="196"/>
      <c r="H128" s="196"/>
      <c r="I128" s="196"/>
      <c r="J128" s="199">
        <f>BK128</f>
        <v>1654837.6200000001</v>
      </c>
      <c r="K128" s="196"/>
      <c r="L128" s="200"/>
      <c r="M128" s="201"/>
      <c r="N128" s="202"/>
      <c r="O128" s="202"/>
      <c r="P128" s="203">
        <f>P129+P162+P165+P176+P182+P194</f>
        <v>696.41821500000003</v>
      </c>
      <c r="Q128" s="202"/>
      <c r="R128" s="203">
        <f>R129+R162+R165+R176+R182+R194</f>
        <v>266.90679599999999</v>
      </c>
      <c r="S128" s="202"/>
      <c r="T128" s="204">
        <f>T129+T162+T165+T176+T182+T194</f>
        <v>408.04500000000002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5" t="s">
        <v>83</v>
      </c>
      <c r="AT128" s="206" t="s">
        <v>74</v>
      </c>
      <c r="AU128" s="206" t="s">
        <v>75</v>
      </c>
      <c r="AY128" s="205" t="s">
        <v>115</v>
      </c>
      <c r="BK128" s="207">
        <f>BK129+BK162+BK165+BK176+BK182+BK194</f>
        <v>1654837.6200000001</v>
      </c>
    </row>
    <row r="129" s="12" customFormat="1" ht="22.8" customHeight="1">
      <c r="A129" s="12"/>
      <c r="B129" s="195"/>
      <c r="C129" s="196"/>
      <c r="D129" s="197" t="s">
        <v>74</v>
      </c>
      <c r="E129" s="208" t="s">
        <v>83</v>
      </c>
      <c r="F129" s="208" t="s">
        <v>153</v>
      </c>
      <c r="G129" s="196"/>
      <c r="H129" s="196"/>
      <c r="I129" s="196"/>
      <c r="J129" s="209">
        <f>BK129</f>
        <v>319400.01000000001</v>
      </c>
      <c r="K129" s="196"/>
      <c r="L129" s="200"/>
      <c r="M129" s="201"/>
      <c r="N129" s="202"/>
      <c r="O129" s="202"/>
      <c r="P129" s="203">
        <f>SUM(P130:P161)</f>
        <v>196.27700000000004</v>
      </c>
      <c r="Q129" s="202"/>
      <c r="R129" s="203">
        <f>SUM(R130:R161)</f>
        <v>0</v>
      </c>
      <c r="S129" s="202"/>
      <c r="T129" s="204">
        <f>SUM(T130:T161)</f>
        <v>407.745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5" t="s">
        <v>83</v>
      </c>
      <c r="AT129" s="206" t="s">
        <v>74</v>
      </c>
      <c r="AU129" s="206" t="s">
        <v>83</v>
      </c>
      <c r="AY129" s="205" t="s">
        <v>115</v>
      </c>
      <c r="BK129" s="207">
        <f>SUM(BK130:BK161)</f>
        <v>319400.01000000001</v>
      </c>
    </row>
    <row r="130" s="2" customFormat="1" ht="21.75" customHeight="1">
      <c r="A130" s="32"/>
      <c r="B130" s="33"/>
      <c r="C130" s="210" t="s">
        <v>83</v>
      </c>
      <c r="D130" s="210" t="s">
        <v>118</v>
      </c>
      <c r="E130" s="211" t="s">
        <v>154</v>
      </c>
      <c r="F130" s="212" t="s">
        <v>155</v>
      </c>
      <c r="G130" s="213" t="s">
        <v>156</v>
      </c>
      <c r="H130" s="214">
        <v>450</v>
      </c>
      <c r="I130" s="215">
        <v>21.199999999999999</v>
      </c>
      <c r="J130" s="215">
        <f>ROUND(I130*H130,2)</f>
        <v>9540</v>
      </c>
      <c r="K130" s="212" t="s">
        <v>157</v>
      </c>
      <c r="L130" s="38"/>
      <c r="M130" s="216" t="s">
        <v>1</v>
      </c>
      <c r="N130" s="217" t="s">
        <v>40</v>
      </c>
      <c r="O130" s="218">
        <v>0.02</v>
      </c>
      <c r="P130" s="218">
        <f>O130*H130</f>
        <v>9</v>
      </c>
      <c r="Q130" s="218">
        <v>0</v>
      </c>
      <c r="R130" s="218">
        <f>Q130*H130</f>
        <v>0</v>
      </c>
      <c r="S130" s="218">
        <v>0.255</v>
      </c>
      <c r="T130" s="219">
        <f>S130*H130</f>
        <v>114.75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20" t="s">
        <v>134</v>
      </c>
      <c r="AT130" s="220" t="s">
        <v>118</v>
      </c>
      <c r="AU130" s="220" t="s">
        <v>85</v>
      </c>
      <c r="AY130" s="17" t="s">
        <v>115</v>
      </c>
      <c r="BE130" s="221">
        <f>IF(N130="základní",J130,0)</f>
        <v>9540</v>
      </c>
      <c r="BF130" s="221">
        <f>IF(N130="snížená",J130,0)</f>
        <v>0</v>
      </c>
      <c r="BG130" s="221">
        <f>IF(N130="zákl. přenesená",J130,0)</f>
        <v>0</v>
      </c>
      <c r="BH130" s="221">
        <f>IF(N130="sníž. přenesená",J130,0)</f>
        <v>0</v>
      </c>
      <c r="BI130" s="221">
        <f>IF(N130="nulová",J130,0)</f>
        <v>0</v>
      </c>
      <c r="BJ130" s="17" t="s">
        <v>83</v>
      </c>
      <c r="BK130" s="221">
        <f>ROUND(I130*H130,2)</f>
        <v>9540</v>
      </c>
      <c r="BL130" s="17" t="s">
        <v>134</v>
      </c>
      <c r="BM130" s="220" t="s">
        <v>158</v>
      </c>
    </row>
    <row r="131" s="13" customFormat="1">
      <c r="A131" s="13"/>
      <c r="B131" s="222"/>
      <c r="C131" s="223"/>
      <c r="D131" s="224" t="s">
        <v>131</v>
      </c>
      <c r="E131" s="225" t="s">
        <v>1</v>
      </c>
      <c r="F131" s="226" t="s">
        <v>159</v>
      </c>
      <c r="G131" s="223"/>
      <c r="H131" s="227">
        <v>450</v>
      </c>
      <c r="I131" s="223"/>
      <c r="J131" s="223"/>
      <c r="K131" s="223"/>
      <c r="L131" s="228"/>
      <c r="M131" s="229"/>
      <c r="N131" s="230"/>
      <c r="O131" s="230"/>
      <c r="P131" s="230"/>
      <c r="Q131" s="230"/>
      <c r="R131" s="230"/>
      <c r="S131" s="230"/>
      <c r="T131" s="23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2" t="s">
        <v>131</v>
      </c>
      <c r="AU131" s="232" t="s">
        <v>85</v>
      </c>
      <c r="AV131" s="13" t="s">
        <v>85</v>
      </c>
      <c r="AW131" s="13" t="s">
        <v>33</v>
      </c>
      <c r="AX131" s="13" t="s">
        <v>83</v>
      </c>
      <c r="AY131" s="232" t="s">
        <v>115</v>
      </c>
    </row>
    <row r="132" s="2" customFormat="1" ht="21.75" customHeight="1">
      <c r="A132" s="32"/>
      <c r="B132" s="33"/>
      <c r="C132" s="210" t="s">
        <v>85</v>
      </c>
      <c r="D132" s="210" t="s">
        <v>118</v>
      </c>
      <c r="E132" s="211" t="s">
        <v>160</v>
      </c>
      <c r="F132" s="212" t="s">
        <v>161</v>
      </c>
      <c r="G132" s="213" t="s">
        <v>156</v>
      </c>
      <c r="H132" s="214">
        <v>105</v>
      </c>
      <c r="I132" s="215">
        <v>240</v>
      </c>
      <c r="J132" s="215">
        <f>ROUND(I132*H132,2)</f>
        <v>25200</v>
      </c>
      <c r="K132" s="212" t="s">
        <v>157</v>
      </c>
      <c r="L132" s="38"/>
      <c r="M132" s="216" t="s">
        <v>1</v>
      </c>
      <c r="N132" s="217" t="s">
        <v>40</v>
      </c>
      <c r="O132" s="218">
        <v>0.31</v>
      </c>
      <c r="P132" s="218">
        <f>O132*H132</f>
        <v>32.549999999999997</v>
      </c>
      <c r="Q132" s="218">
        <v>0</v>
      </c>
      <c r="R132" s="218">
        <f>Q132*H132</f>
        <v>0</v>
      </c>
      <c r="S132" s="218">
        <v>0.33000000000000002</v>
      </c>
      <c r="T132" s="219">
        <f>S132*H132</f>
        <v>34.649999999999999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20" t="s">
        <v>134</v>
      </c>
      <c r="AT132" s="220" t="s">
        <v>118</v>
      </c>
      <c r="AU132" s="220" t="s">
        <v>85</v>
      </c>
      <c r="AY132" s="17" t="s">
        <v>115</v>
      </c>
      <c r="BE132" s="221">
        <f>IF(N132="základní",J132,0)</f>
        <v>25200</v>
      </c>
      <c r="BF132" s="221">
        <f>IF(N132="snížená",J132,0)</f>
        <v>0</v>
      </c>
      <c r="BG132" s="221">
        <f>IF(N132="zákl. přenesená",J132,0)</f>
        <v>0</v>
      </c>
      <c r="BH132" s="221">
        <f>IF(N132="sníž. přenesená",J132,0)</f>
        <v>0</v>
      </c>
      <c r="BI132" s="221">
        <f>IF(N132="nulová",J132,0)</f>
        <v>0</v>
      </c>
      <c r="BJ132" s="17" t="s">
        <v>83</v>
      </c>
      <c r="BK132" s="221">
        <f>ROUND(I132*H132,2)</f>
        <v>25200</v>
      </c>
      <c r="BL132" s="17" t="s">
        <v>134</v>
      </c>
      <c r="BM132" s="220" t="s">
        <v>162</v>
      </c>
    </row>
    <row r="133" s="13" customFormat="1">
      <c r="A133" s="13"/>
      <c r="B133" s="222"/>
      <c r="C133" s="223"/>
      <c r="D133" s="224" t="s">
        <v>131</v>
      </c>
      <c r="E133" s="225" t="s">
        <v>1</v>
      </c>
      <c r="F133" s="226" t="s">
        <v>163</v>
      </c>
      <c r="G133" s="223"/>
      <c r="H133" s="227">
        <v>105</v>
      </c>
      <c r="I133" s="223"/>
      <c r="J133" s="223"/>
      <c r="K133" s="223"/>
      <c r="L133" s="228"/>
      <c r="M133" s="229"/>
      <c r="N133" s="230"/>
      <c r="O133" s="230"/>
      <c r="P133" s="230"/>
      <c r="Q133" s="230"/>
      <c r="R133" s="230"/>
      <c r="S133" s="230"/>
      <c r="T133" s="23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2" t="s">
        <v>131</v>
      </c>
      <c r="AU133" s="232" t="s">
        <v>85</v>
      </c>
      <c r="AV133" s="13" t="s">
        <v>85</v>
      </c>
      <c r="AW133" s="13" t="s">
        <v>33</v>
      </c>
      <c r="AX133" s="13" t="s">
        <v>83</v>
      </c>
      <c r="AY133" s="232" t="s">
        <v>115</v>
      </c>
    </row>
    <row r="134" s="2" customFormat="1" ht="16.5" customHeight="1">
      <c r="A134" s="32"/>
      <c r="B134" s="33"/>
      <c r="C134" s="210" t="s">
        <v>127</v>
      </c>
      <c r="D134" s="210" t="s">
        <v>118</v>
      </c>
      <c r="E134" s="211" t="s">
        <v>164</v>
      </c>
      <c r="F134" s="212" t="s">
        <v>165</v>
      </c>
      <c r="G134" s="213" t="s">
        <v>156</v>
      </c>
      <c r="H134" s="214">
        <v>555</v>
      </c>
      <c r="I134" s="215">
        <v>64.799999999999997</v>
      </c>
      <c r="J134" s="215">
        <f>ROUND(I134*H134,2)</f>
        <v>35964</v>
      </c>
      <c r="K134" s="212" t="s">
        <v>157</v>
      </c>
      <c r="L134" s="38"/>
      <c r="M134" s="216" t="s">
        <v>1</v>
      </c>
      <c r="N134" s="217" t="s">
        <v>40</v>
      </c>
      <c r="O134" s="218">
        <v>0.119</v>
      </c>
      <c r="P134" s="218">
        <f>O134*H134</f>
        <v>66.045000000000002</v>
      </c>
      <c r="Q134" s="218">
        <v>0</v>
      </c>
      <c r="R134" s="218">
        <f>Q134*H134</f>
        <v>0</v>
      </c>
      <c r="S134" s="218">
        <v>0.44</v>
      </c>
      <c r="T134" s="219">
        <f>S134*H134</f>
        <v>244.19999999999999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20" t="s">
        <v>134</v>
      </c>
      <c r="AT134" s="220" t="s">
        <v>118</v>
      </c>
      <c r="AU134" s="220" t="s">
        <v>85</v>
      </c>
      <c r="AY134" s="17" t="s">
        <v>115</v>
      </c>
      <c r="BE134" s="221">
        <f>IF(N134="základní",J134,0)</f>
        <v>35964</v>
      </c>
      <c r="BF134" s="221">
        <f>IF(N134="snížená",J134,0)</f>
        <v>0</v>
      </c>
      <c r="BG134" s="221">
        <f>IF(N134="zákl. přenesená",J134,0)</f>
        <v>0</v>
      </c>
      <c r="BH134" s="221">
        <f>IF(N134="sníž. přenesená",J134,0)</f>
        <v>0</v>
      </c>
      <c r="BI134" s="221">
        <f>IF(N134="nulová",J134,0)</f>
        <v>0</v>
      </c>
      <c r="BJ134" s="17" t="s">
        <v>83</v>
      </c>
      <c r="BK134" s="221">
        <f>ROUND(I134*H134,2)</f>
        <v>35964</v>
      </c>
      <c r="BL134" s="17" t="s">
        <v>134</v>
      </c>
      <c r="BM134" s="220" t="s">
        <v>166</v>
      </c>
    </row>
    <row r="135" s="13" customFormat="1">
      <c r="A135" s="13"/>
      <c r="B135" s="222"/>
      <c r="C135" s="223"/>
      <c r="D135" s="224" t="s">
        <v>131</v>
      </c>
      <c r="E135" s="225" t="s">
        <v>1</v>
      </c>
      <c r="F135" s="226" t="s">
        <v>163</v>
      </c>
      <c r="G135" s="223"/>
      <c r="H135" s="227">
        <v>105</v>
      </c>
      <c r="I135" s="223"/>
      <c r="J135" s="223"/>
      <c r="K135" s="223"/>
      <c r="L135" s="228"/>
      <c r="M135" s="229"/>
      <c r="N135" s="230"/>
      <c r="O135" s="230"/>
      <c r="P135" s="230"/>
      <c r="Q135" s="230"/>
      <c r="R135" s="230"/>
      <c r="S135" s="230"/>
      <c r="T135" s="23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2" t="s">
        <v>131</v>
      </c>
      <c r="AU135" s="232" t="s">
        <v>85</v>
      </c>
      <c r="AV135" s="13" t="s">
        <v>85</v>
      </c>
      <c r="AW135" s="13" t="s">
        <v>33</v>
      </c>
      <c r="AX135" s="13" t="s">
        <v>75</v>
      </c>
      <c r="AY135" s="232" t="s">
        <v>115</v>
      </c>
    </row>
    <row r="136" s="13" customFormat="1">
      <c r="A136" s="13"/>
      <c r="B136" s="222"/>
      <c r="C136" s="223"/>
      <c r="D136" s="224" t="s">
        <v>131</v>
      </c>
      <c r="E136" s="225" t="s">
        <v>1</v>
      </c>
      <c r="F136" s="226" t="s">
        <v>159</v>
      </c>
      <c r="G136" s="223"/>
      <c r="H136" s="227">
        <v>450</v>
      </c>
      <c r="I136" s="223"/>
      <c r="J136" s="223"/>
      <c r="K136" s="223"/>
      <c r="L136" s="228"/>
      <c r="M136" s="229"/>
      <c r="N136" s="230"/>
      <c r="O136" s="230"/>
      <c r="P136" s="230"/>
      <c r="Q136" s="230"/>
      <c r="R136" s="230"/>
      <c r="S136" s="230"/>
      <c r="T136" s="23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2" t="s">
        <v>131</v>
      </c>
      <c r="AU136" s="232" t="s">
        <v>85</v>
      </c>
      <c r="AV136" s="13" t="s">
        <v>85</v>
      </c>
      <c r="AW136" s="13" t="s">
        <v>33</v>
      </c>
      <c r="AX136" s="13" t="s">
        <v>75</v>
      </c>
      <c r="AY136" s="232" t="s">
        <v>115</v>
      </c>
    </row>
    <row r="137" s="14" customFormat="1">
      <c r="A137" s="14"/>
      <c r="B137" s="236"/>
      <c r="C137" s="237"/>
      <c r="D137" s="224" t="s">
        <v>131</v>
      </c>
      <c r="E137" s="238" t="s">
        <v>1</v>
      </c>
      <c r="F137" s="239" t="s">
        <v>167</v>
      </c>
      <c r="G137" s="237"/>
      <c r="H137" s="240">
        <v>555</v>
      </c>
      <c r="I137" s="237"/>
      <c r="J137" s="237"/>
      <c r="K137" s="237"/>
      <c r="L137" s="241"/>
      <c r="M137" s="242"/>
      <c r="N137" s="243"/>
      <c r="O137" s="243"/>
      <c r="P137" s="243"/>
      <c r="Q137" s="243"/>
      <c r="R137" s="243"/>
      <c r="S137" s="243"/>
      <c r="T137" s="24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5" t="s">
        <v>131</v>
      </c>
      <c r="AU137" s="245" t="s">
        <v>85</v>
      </c>
      <c r="AV137" s="14" t="s">
        <v>134</v>
      </c>
      <c r="AW137" s="14" t="s">
        <v>33</v>
      </c>
      <c r="AX137" s="14" t="s">
        <v>83</v>
      </c>
      <c r="AY137" s="245" t="s">
        <v>115</v>
      </c>
    </row>
    <row r="138" s="2" customFormat="1" ht="16.5" customHeight="1">
      <c r="A138" s="32"/>
      <c r="B138" s="33"/>
      <c r="C138" s="210" t="s">
        <v>134</v>
      </c>
      <c r="D138" s="210" t="s">
        <v>118</v>
      </c>
      <c r="E138" s="211" t="s">
        <v>168</v>
      </c>
      <c r="F138" s="212" t="s">
        <v>169</v>
      </c>
      <c r="G138" s="213" t="s">
        <v>156</v>
      </c>
      <c r="H138" s="214">
        <v>21</v>
      </c>
      <c r="I138" s="215">
        <v>74.099999999999994</v>
      </c>
      <c r="J138" s="215">
        <f>ROUND(I138*H138,2)</f>
        <v>1556.0999999999999</v>
      </c>
      <c r="K138" s="212" t="s">
        <v>157</v>
      </c>
      <c r="L138" s="38"/>
      <c r="M138" s="216" t="s">
        <v>1</v>
      </c>
      <c r="N138" s="217" t="s">
        <v>40</v>
      </c>
      <c r="O138" s="218">
        <v>0.11600000000000001</v>
      </c>
      <c r="P138" s="218">
        <f>O138*H138</f>
        <v>2.4359999999999999</v>
      </c>
      <c r="Q138" s="218">
        <v>0</v>
      </c>
      <c r="R138" s="218">
        <f>Q138*H138</f>
        <v>0</v>
      </c>
      <c r="S138" s="218">
        <v>0.28999999999999998</v>
      </c>
      <c r="T138" s="219">
        <f>S138*H138</f>
        <v>6.0899999999999999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20" t="s">
        <v>134</v>
      </c>
      <c r="AT138" s="220" t="s">
        <v>118</v>
      </c>
      <c r="AU138" s="220" t="s">
        <v>85</v>
      </c>
      <c r="AY138" s="17" t="s">
        <v>115</v>
      </c>
      <c r="BE138" s="221">
        <f>IF(N138="základní",J138,0)</f>
        <v>1556.0999999999999</v>
      </c>
      <c r="BF138" s="221">
        <f>IF(N138="snížená",J138,0)</f>
        <v>0</v>
      </c>
      <c r="BG138" s="221">
        <f>IF(N138="zákl. přenesená",J138,0)</f>
        <v>0</v>
      </c>
      <c r="BH138" s="221">
        <f>IF(N138="sníž. přenesená",J138,0)</f>
        <v>0</v>
      </c>
      <c r="BI138" s="221">
        <f>IF(N138="nulová",J138,0)</f>
        <v>0</v>
      </c>
      <c r="BJ138" s="17" t="s">
        <v>83</v>
      </c>
      <c r="BK138" s="221">
        <f>ROUND(I138*H138,2)</f>
        <v>1556.0999999999999</v>
      </c>
      <c r="BL138" s="17" t="s">
        <v>134</v>
      </c>
      <c r="BM138" s="220" t="s">
        <v>170</v>
      </c>
    </row>
    <row r="139" s="13" customFormat="1">
      <c r="A139" s="13"/>
      <c r="B139" s="222"/>
      <c r="C139" s="223"/>
      <c r="D139" s="224" t="s">
        <v>131</v>
      </c>
      <c r="E139" s="225" t="s">
        <v>1</v>
      </c>
      <c r="F139" s="226" t="s">
        <v>171</v>
      </c>
      <c r="G139" s="223"/>
      <c r="H139" s="227">
        <v>21</v>
      </c>
      <c r="I139" s="223"/>
      <c r="J139" s="223"/>
      <c r="K139" s="223"/>
      <c r="L139" s="228"/>
      <c r="M139" s="229"/>
      <c r="N139" s="230"/>
      <c r="O139" s="230"/>
      <c r="P139" s="230"/>
      <c r="Q139" s="230"/>
      <c r="R139" s="230"/>
      <c r="S139" s="230"/>
      <c r="T139" s="23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2" t="s">
        <v>131</v>
      </c>
      <c r="AU139" s="232" t="s">
        <v>85</v>
      </c>
      <c r="AV139" s="13" t="s">
        <v>85</v>
      </c>
      <c r="AW139" s="13" t="s">
        <v>33</v>
      </c>
      <c r="AX139" s="13" t="s">
        <v>83</v>
      </c>
      <c r="AY139" s="232" t="s">
        <v>115</v>
      </c>
    </row>
    <row r="140" s="2" customFormat="1" ht="16.5" customHeight="1">
      <c r="A140" s="32"/>
      <c r="B140" s="33"/>
      <c r="C140" s="210" t="s">
        <v>114</v>
      </c>
      <c r="D140" s="210" t="s">
        <v>118</v>
      </c>
      <c r="E140" s="211" t="s">
        <v>172</v>
      </c>
      <c r="F140" s="212" t="s">
        <v>173</v>
      </c>
      <c r="G140" s="213" t="s">
        <v>156</v>
      </c>
      <c r="H140" s="214">
        <v>21</v>
      </c>
      <c r="I140" s="215">
        <v>256</v>
      </c>
      <c r="J140" s="215">
        <f>ROUND(I140*H140,2)</f>
        <v>5376</v>
      </c>
      <c r="K140" s="212" t="s">
        <v>157</v>
      </c>
      <c r="L140" s="38"/>
      <c r="M140" s="216" t="s">
        <v>1</v>
      </c>
      <c r="N140" s="217" t="s">
        <v>40</v>
      </c>
      <c r="O140" s="218">
        <v>0.30499999999999999</v>
      </c>
      <c r="P140" s="218">
        <f>O140*H140</f>
        <v>6.4050000000000002</v>
      </c>
      <c r="Q140" s="218">
        <v>0</v>
      </c>
      <c r="R140" s="218">
        <f>Q140*H140</f>
        <v>0</v>
      </c>
      <c r="S140" s="218">
        <v>0.32500000000000001</v>
      </c>
      <c r="T140" s="219">
        <f>S140*H140</f>
        <v>6.8250000000000002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20" t="s">
        <v>134</v>
      </c>
      <c r="AT140" s="220" t="s">
        <v>118</v>
      </c>
      <c r="AU140" s="220" t="s">
        <v>85</v>
      </c>
      <c r="AY140" s="17" t="s">
        <v>115</v>
      </c>
      <c r="BE140" s="221">
        <f>IF(N140="základní",J140,0)</f>
        <v>5376</v>
      </c>
      <c r="BF140" s="221">
        <f>IF(N140="snížená",J140,0)</f>
        <v>0</v>
      </c>
      <c r="BG140" s="221">
        <f>IF(N140="zákl. přenesená",J140,0)</f>
        <v>0</v>
      </c>
      <c r="BH140" s="221">
        <f>IF(N140="sníž. přenesená",J140,0)</f>
        <v>0</v>
      </c>
      <c r="BI140" s="221">
        <f>IF(N140="nulová",J140,0)</f>
        <v>0</v>
      </c>
      <c r="BJ140" s="17" t="s">
        <v>83</v>
      </c>
      <c r="BK140" s="221">
        <f>ROUND(I140*H140,2)</f>
        <v>5376</v>
      </c>
      <c r="BL140" s="17" t="s">
        <v>134</v>
      </c>
      <c r="BM140" s="220" t="s">
        <v>174</v>
      </c>
    </row>
    <row r="141" s="13" customFormat="1">
      <c r="A141" s="13"/>
      <c r="B141" s="222"/>
      <c r="C141" s="223"/>
      <c r="D141" s="224" t="s">
        <v>131</v>
      </c>
      <c r="E141" s="225" t="s">
        <v>1</v>
      </c>
      <c r="F141" s="226" t="s">
        <v>171</v>
      </c>
      <c r="G141" s="223"/>
      <c r="H141" s="227">
        <v>21</v>
      </c>
      <c r="I141" s="223"/>
      <c r="J141" s="223"/>
      <c r="K141" s="223"/>
      <c r="L141" s="228"/>
      <c r="M141" s="229"/>
      <c r="N141" s="230"/>
      <c r="O141" s="230"/>
      <c r="P141" s="230"/>
      <c r="Q141" s="230"/>
      <c r="R141" s="230"/>
      <c r="S141" s="230"/>
      <c r="T141" s="23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2" t="s">
        <v>131</v>
      </c>
      <c r="AU141" s="232" t="s">
        <v>85</v>
      </c>
      <c r="AV141" s="13" t="s">
        <v>85</v>
      </c>
      <c r="AW141" s="13" t="s">
        <v>33</v>
      </c>
      <c r="AX141" s="13" t="s">
        <v>83</v>
      </c>
      <c r="AY141" s="232" t="s">
        <v>115</v>
      </c>
    </row>
    <row r="142" s="2" customFormat="1" ht="16.5" customHeight="1">
      <c r="A142" s="32"/>
      <c r="B142" s="33"/>
      <c r="C142" s="210" t="s">
        <v>175</v>
      </c>
      <c r="D142" s="210" t="s">
        <v>118</v>
      </c>
      <c r="E142" s="211" t="s">
        <v>176</v>
      </c>
      <c r="F142" s="212" t="s">
        <v>177</v>
      </c>
      <c r="G142" s="213" t="s">
        <v>178</v>
      </c>
      <c r="H142" s="214">
        <v>6</v>
      </c>
      <c r="I142" s="215">
        <v>71.599999999999994</v>
      </c>
      <c r="J142" s="215">
        <f>ROUND(I142*H142,2)</f>
        <v>429.60000000000002</v>
      </c>
      <c r="K142" s="212" t="s">
        <v>157</v>
      </c>
      <c r="L142" s="38"/>
      <c r="M142" s="216" t="s">
        <v>1</v>
      </c>
      <c r="N142" s="217" t="s">
        <v>40</v>
      </c>
      <c r="O142" s="218">
        <v>0.13300000000000001</v>
      </c>
      <c r="P142" s="218">
        <f>O142*H142</f>
        <v>0.79800000000000004</v>
      </c>
      <c r="Q142" s="218">
        <v>0</v>
      </c>
      <c r="R142" s="218">
        <f>Q142*H142</f>
        <v>0</v>
      </c>
      <c r="S142" s="218">
        <v>0.20499999999999999</v>
      </c>
      <c r="T142" s="219">
        <f>S142*H142</f>
        <v>1.23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20" t="s">
        <v>134</v>
      </c>
      <c r="AT142" s="220" t="s">
        <v>118</v>
      </c>
      <c r="AU142" s="220" t="s">
        <v>85</v>
      </c>
      <c r="AY142" s="17" t="s">
        <v>115</v>
      </c>
      <c r="BE142" s="221">
        <f>IF(N142="základní",J142,0)</f>
        <v>429.60000000000002</v>
      </c>
      <c r="BF142" s="221">
        <f>IF(N142="snížená",J142,0)</f>
        <v>0</v>
      </c>
      <c r="BG142" s="221">
        <f>IF(N142="zákl. přenesená",J142,0)</f>
        <v>0</v>
      </c>
      <c r="BH142" s="221">
        <f>IF(N142="sníž. přenesená",J142,0)</f>
        <v>0</v>
      </c>
      <c r="BI142" s="221">
        <f>IF(N142="nulová",J142,0)</f>
        <v>0</v>
      </c>
      <c r="BJ142" s="17" t="s">
        <v>83</v>
      </c>
      <c r="BK142" s="221">
        <f>ROUND(I142*H142,2)</f>
        <v>429.60000000000002</v>
      </c>
      <c r="BL142" s="17" t="s">
        <v>134</v>
      </c>
      <c r="BM142" s="220" t="s">
        <v>179</v>
      </c>
    </row>
    <row r="143" s="13" customFormat="1">
      <c r="A143" s="13"/>
      <c r="B143" s="222"/>
      <c r="C143" s="223"/>
      <c r="D143" s="224" t="s">
        <v>131</v>
      </c>
      <c r="E143" s="225" t="s">
        <v>1</v>
      </c>
      <c r="F143" s="226" t="s">
        <v>180</v>
      </c>
      <c r="G143" s="223"/>
      <c r="H143" s="227">
        <v>6</v>
      </c>
      <c r="I143" s="223"/>
      <c r="J143" s="223"/>
      <c r="K143" s="223"/>
      <c r="L143" s="228"/>
      <c r="M143" s="229"/>
      <c r="N143" s="230"/>
      <c r="O143" s="230"/>
      <c r="P143" s="230"/>
      <c r="Q143" s="230"/>
      <c r="R143" s="230"/>
      <c r="S143" s="230"/>
      <c r="T143" s="23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2" t="s">
        <v>131</v>
      </c>
      <c r="AU143" s="232" t="s">
        <v>85</v>
      </c>
      <c r="AV143" s="13" t="s">
        <v>85</v>
      </c>
      <c r="AW143" s="13" t="s">
        <v>33</v>
      </c>
      <c r="AX143" s="13" t="s">
        <v>83</v>
      </c>
      <c r="AY143" s="232" t="s">
        <v>115</v>
      </c>
    </row>
    <row r="144" s="2" customFormat="1" ht="21.75" customHeight="1">
      <c r="A144" s="32"/>
      <c r="B144" s="33"/>
      <c r="C144" s="210" t="s">
        <v>181</v>
      </c>
      <c r="D144" s="210" t="s">
        <v>118</v>
      </c>
      <c r="E144" s="211" t="s">
        <v>182</v>
      </c>
      <c r="F144" s="212" t="s">
        <v>183</v>
      </c>
      <c r="G144" s="213" t="s">
        <v>184</v>
      </c>
      <c r="H144" s="214">
        <v>108.87000000000001</v>
      </c>
      <c r="I144" s="215">
        <v>163</v>
      </c>
      <c r="J144" s="215">
        <f>ROUND(I144*H144,2)</f>
        <v>17745.810000000001</v>
      </c>
      <c r="K144" s="212" t="s">
        <v>157</v>
      </c>
      <c r="L144" s="38"/>
      <c r="M144" s="216" t="s">
        <v>1</v>
      </c>
      <c r="N144" s="217" t="s">
        <v>40</v>
      </c>
      <c r="O144" s="218">
        <v>0.27300000000000002</v>
      </c>
      <c r="P144" s="218">
        <f>O144*H144</f>
        <v>29.721510000000002</v>
      </c>
      <c r="Q144" s="218">
        <v>0</v>
      </c>
      <c r="R144" s="218">
        <f>Q144*H144</f>
        <v>0</v>
      </c>
      <c r="S144" s="218">
        <v>0</v>
      </c>
      <c r="T144" s="219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220" t="s">
        <v>134</v>
      </c>
      <c r="AT144" s="220" t="s">
        <v>118</v>
      </c>
      <c r="AU144" s="220" t="s">
        <v>85</v>
      </c>
      <c r="AY144" s="17" t="s">
        <v>115</v>
      </c>
      <c r="BE144" s="221">
        <f>IF(N144="základní",J144,0)</f>
        <v>17745.810000000001</v>
      </c>
      <c r="BF144" s="221">
        <f>IF(N144="snížená",J144,0)</f>
        <v>0</v>
      </c>
      <c r="BG144" s="221">
        <f>IF(N144="zákl. přenesená",J144,0)</f>
        <v>0</v>
      </c>
      <c r="BH144" s="221">
        <f>IF(N144="sníž. přenesená",J144,0)</f>
        <v>0</v>
      </c>
      <c r="BI144" s="221">
        <f>IF(N144="nulová",J144,0)</f>
        <v>0</v>
      </c>
      <c r="BJ144" s="17" t="s">
        <v>83</v>
      </c>
      <c r="BK144" s="221">
        <f>ROUND(I144*H144,2)</f>
        <v>17745.810000000001</v>
      </c>
      <c r="BL144" s="17" t="s">
        <v>134</v>
      </c>
      <c r="BM144" s="220" t="s">
        <v>185</v>
      </c>
    </row>
    <row r="145" s="13" customFormat="1">
      <c r="A145" s="13"/>
      <c r="B145" s="222"/>
      <c r="C145" s="223"/>
      <c r="D145" s="224" t="s">
        <v>131</v>
      </c>
      <c r="E145" s="225" t="s">
        <v>1</v>
      </c>
      <c r="F145" s="226" t="s">
        <v>186</v>
      </c>
      <c r="G145" s="223"/>
      <c r="H145" s="227">
        <v>2.52</v>
      </c>
      <c r="I145" s="223"/>
      <c r="J145" s="223"/>
      <c r="K145" s="223"/>
      <c r="L145" s="228"/>
      <c r="M145" s="229"/>
      <c r="N145" s="230"/>
      <c r="O145" s="230"/>
      <c r="P145" s="230"/>
      <c r="Q145" s="230"/>
      <c r="R145" s="230"/>
      <c r="S145" s="230"/>
      <c r="T145" s="23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2" t="s">
        <v>131</v>
      </c>
      <c r="AU145" s="232" t="s">
        <v>85</v>
      </c>
      <c r="AV145" s="13" t="s">
        <v>85</v>
      </c>
      <c r="AW145" s="13" t="s">
        <v>33</v>
      </c>
      <c r="AX145" s="13" t="s">
        <v>75</v>
      </c>
      <c r="AY145" s="232" t="s">
        <v>115</v>
      </c>
    </row>
    <row r="146" s="13" customFormat="1">
      <c r="A146" s="13"/>
      <c r="B146" s="222"/>
      <c r="C146" s="223"/>
      <c r="D146" s="224" t="s">
        <v>131</v>
      </c>
      <c r="E146" s="225" t="s">
        <v>1</v>
      </c>
      <c r="F146" s="226" t="s">
        <v>187</v>
      </c>
      <c r="G146" s="223"/>
      <c r="H146" s="227">
        <v>7.3500000000000005</v>
      </c>
      <c r="I146" s="223"/>
      <c r="J146" s="223"/>
      <c r="K146" s="223"/>
      <c r="L146" s="228"/>
      <c r="M146" s="229"/>
      <c r="N146" s="230"/>
      <c r="O146" s="230"/>
      <c r="P146" s="230"/>
      <c r="Q146" s="230"/>
      <c r="R146" s="230"/>
      <c r="S146" s="230"/>
      <c r="T146" s="23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2" t="s">
        <v>131</v>
      </c>
      <c r="AU146" s="232" t="s">
        <v>85</v>
      </c>
      <c r="AV146" s="13" t="s">
        <v>85</v>
      </c>
      <c r="AW146" s="13" t="s">
        <v>33</v>
      </c>
      <c r="AX146" s="13" t="s">
        <v>75</v>
      </c>
      <c r="AY146" s="232" t="s">
        <v>115</v>
      </c>
    </row>
    <row r="147" s="13" customFormat="1">
      <c r="A147" s="13"/>
      <c r="B147" s="222"/>
      <c r="C147" s="223"/>
      <c r="D147" s="224" t="s">
        <v>131</v>
      </c>
      <c r="E147" s="225" t="s">
        <v>1</v>
      </c>
      <c r="F147" s="226" t="s">
        <v>188</v>
      </c>
      <c r="G147" s="223"/>
      <c r="H147" s="227">
        <v>99</v>
      </c>
      <c r="I147" s="223"/>
      <c r="J147" s="223"/>
      <c r="K147" s="223"/>
      <c r="L147" s="228"/>
      <c r="M147" s="229"/>
      <c r="N147" s="230"/>
      <c r="O147" s="230"/>
      <c r="P147" s="230"/>
      <c r="Q147" s="230"/>
      <c r="R147" s="230"/>
      <c r="S147" s="230"/>
      <c r="T147" s="23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2" t="s">
        <v>131</v>
      </c>
      <c r="AU147" s="232" t="s">
        <v>85</v>
      </c>
      <c r="AV147" s="13" t="s">
        <v>85</v>
      </c>
      <c r="AW147" s="13" t="s">
        <v>33</v>
      </c>
      <c r="AX147" s="13" t="s">
        <v>75</v>
      </c>
      <c r="AY147" s="232" t="s">
        <v>115</v>
      </c>
    </row>
    <row r="148" s="14" customFormat="1">
      <c r="A148" s="14"/>
      <c r="B148" s="236"/>
      <c r="C148" s="237"/>
      <c r="D148" s="224" t="s">
        <v>131</v>
      </c>
      <c r="E148" s="238" t="s">
        <v>1</v>
      </c>
      <c r="F148" s="239" t="s">
        <v>167</v>
      </c>
      <c r="G148" s="237"/>
      <c r="H148" s="240">
        <v>108.87000000000001</v>
      </c>
      <c r="I148" s="237"/>
      <c r="J148" s="237"/>
      <c r="K148" s="237"/>
      <c r="L148" s="241"/>
      <c r="M148" s="242"/>
      <c r="N148" s="243"/>
      <c r="O148" s="243"/>
      <c r="P148" s="243"/>
      <c r="Q148" s="243"/>
      <c r="R148" s="243"/>
      <c r="S148" s="243"/>
      <c r="T148" s="24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5" t="s">
        <v>131</v>
      </c>
      <c r="AU148" s="245" t="s">
        <v>85</v>
      </c>
      <c r="AV148" s="14" t="s">
        <v>134</v>
      </c>
      <c r="AW148" s="14" t="s">
        <v>33</v>
      </c>
      <c r="AX148" s="14" t="s">
        <v>83</v>
      </c>
      <c r="AY148" s="245" t="s">
        <v>115</v>
      </c>
    </row>
    <row r="149" s="2" customFormat="1" ht="16.5" customHeight="1">
      <c r="A149" s="32"/>
      <c r="B149" s="33"/>
      <c r="C149" s="210" t="s">
        <v>189</v>
      </c>
      <c r="D149" s="210" t="s">
        <v>118</v>
      </c>
      <c r="E149" s="211" t="s">
        <v>190</v>
      </c>
      <c r="F149" s="212" t="s">
        <v>191</v>
      </c>
      <c r="G149" s="213" t="s">
        <v>184</v>
      </c>
      <c r="H149" s="214">
        <v>0.81599999999999995</v>
      </c>
      <c r="I149" s="215">
        <v>9000</v>
      </c>
      <c r="J149" s="215">
        <f>ROUND(I149*H149,2)</f>
        <v>7344</v>
      </c>
      <c r="K149" s="212" t="s">
        <v>157</v>
      </c>
      <c r="L149" s="38"/>
      <c r="M149" s="216" t="s">
        <v>1</v>
      </c>
      <c r="N149" s="217" t="s">
        <v>40</v>
      </c>
      <c r="O149" s="218">
        <v>6.6699999999999999</v>
      </c>
      <c r="P149" s="218">
        <f>O149*H149</f>
        <v>5.4427199999999996</v>
      </c>
      <c r="Q149" s="218">
        <v>0</v>
      </c>
      <c r="R149" s="218">
        <f>Q149*H149</f>
        <v>0</v>
      </c>
      <c r="S149" s="218">
        <v>0</v>
      </c>
      <c r="T149" s="219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20" t="s">
        <v>134</v>
      </c>
      <c r="AT149" s="220" t="s">
        <v>118</v>
      </c>
      <c r="AU149" s="220" t="s">
        <v>85</v>
      </c>
      <c r="AY149" s="17" t="s">
        <v>115</v>
      </c>
      <c r="BE149" s="221">
        <f>IF(N149="základní",J149,0)</f>
        <v>7344</v>
      </c>
      <c r="BF149" s="221">
        <f>IF(N149="snížená",J149,0)</f>
        <v>0</v>
      </c>
      <c r="BG149" s="221">
        <f>IF(N149="zákl. přenesená",J149,0)</f>
        <v>0</v>
      </c>
      <c r="BH149" s="221">
        <f>IF(N149="sníž. přenesená",J149,0)</f>
        <v>0</v>
      </c>
      <c r="BI149" s="221">
        <f>IF(N149="nulová",J149,0)</f>
        <v>0</v>
      </c>
      <c r="BJ149" s="17" t="s">
        <v>83</v>
      </c>
      <c r="BK149" s="221">
        <f>ROUND(I149*H149,2)</f>
        <v>7344</v>
      </c>
      <c r="BL149" s="17" t="s">
        <v>134</v>
      </c>
      <c r="BM149" s="220" t="s">
        <v>192</v>
      </c>
    </row>
    <row r="150" s="15" customFormat="1">
      <c r="A150" s="15"/>
      <c r="B150" s="246"/>
      <c r="C150" s="247"/>
      <c r="D150" s="224" t="s">
        <v>131</v>
      </c>
      <c r="E150" s="248" t="s">
        <v>1</v>
      </c>
      <c r="F150" s="249" t="s">
        <v>193</v>
      </c>
      <c r="G150" s="247"/>
      <c r="H150" s="248" t="s">
        <v>1</v>
      </c>
      <c r="I150" s="247"/>
      <c r="J150" s="247"/>
      <c r="K150" s="247"/>
      <c r="L150" s="250"/>
      <c r="M150" s="251"/>
      <c r="N150" s="252"/>
      <c r="O150" s="252"/>
      <c r="P150" s="252"/>
      <c r="Q150" s="252"/>
      <c r="R150" s="252"/>
      <c r="S150" s="252"/>
      <c r="T150" s="253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54" t="s">
        <v>131</v>
      </c>
      <c r="AU150" s="254" t="s">
        <v>85</v>
      </c>
      <c r="AV150" s="15" t="s">
        <v>83</v>
      </c>
      <c r="AW150" s="15" t="s">
        <v>33</v>
      </c>
      <c r="AX150" s="15" t="s">
        <v>75</v>
      </c>
      <c r="AY150" s="254" t="s">
        <v>115</v>
      </c>
    </row>
    <row r="151" s="13" customFormat="1">
      <c r="A151" s="13"/>
      <c r="B151" s="222"/>
      <c r="C151" s="223"/>
      <c r="D151" s="224" t="s">
        <v>131</v>
      </c>
      <c r="E151" s="225" t="s">
        <v>1</v>
      </c>
      <c r="F151" s="226" t="s">
        <v>194</v>
      </c>
      <c r="G151" s="223"/>
      <c r="H151" s="227">
        <v>0.81600000000000006</v>
      </c>
      <c r="I151" s="223"/>
      <c r="J151" s="223"/>
      <c r="K151" s="223"/>
      <c r="L151" s="228"/>
      <c r="M151" s="229"/>
      <c r="N151" s="230"/>
      <c r="O151" s="230"/>
      <c r="P151" s="230"/>
      <c r="Q151" s="230"/>
      <c r="R151" s="230"/>
      <c r="S151" s="230"/>
      <c r="T151" s="23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2" t="s">
        <v>131</v>
      </c>
      <c r="AU151" s="232" t="s">
        <v>85</v>
      </c>
      <c r="AV151" s="13" t="s">
        <v>85</v>
      </c>
      <c r="AW151" s="13" t="s">
        <v>33</v>
      </c>
      <c r="AX151" s="13" t="s">
        <v>83</v>
      </c>
      <c r="AY151" s="232" t="s">
        <v>115</v>
      </c>
    </row>
    <row r="152" s="2" customFormat="1" ht="21.75" customHeight="1">
      <c r="A152" s="32"/>
      <c r="B152" s="33"/>
      <c r="C152" s="210" t="s">
        <v>195</v>
      </c>
      <c r="D152" s="210" t="s">
        <v>118</v>
      </c>
      <c r="E152" s="211" t="s">
        <v>196</v>
      </c>
      <c r="F152" s="212" t="s">
        <v>197</v>
      </c>
      <c r="G152" s="213" t="s">
        <v>184</v>
      </c>
      <c r="H152" s="214">
        <v>108.87000000000001</v>
      </c>
      <c r="I152" s="215">
        <v>344</v>
      </c>
      <c r="J152" s="215">
        <f>ROUND(I152*H152,2)</f>
        <v>37451.279999999999</v>
      </c>
      <c r="K152" s="212" t="s">
        <v>157</v>
      </c>
      <c r="L152" s="38"/>
      <c r="M152" s="216" t="s">
        <v>1</v>
      </c>
      <c r="N152" s="217" t="s">
        <v>40</v>
      </c>
      <c r="O152" s="218">
        <v>0.086999999999999994</v>
      </c>
      <c r="P152" s="218">
        <f>O152*H152</f>
        <v>9.4716900000000006</v>
      </c>
      <c r="Q152" s="218">
        <v>0</v>
      </c>
      <c r="R152" s="218">
        <f>Q152*H152</f>
        <v>0</v>
      </c>
      <c r="S152" s="218">
        <v>0</v>
      </c>
      <c r="T152" s="219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220" t="s">
        <v>134</v>
      </c>
      <c r="AT152" s="220" t="s">
        <v>118</v>
      </c>
      <c r="AU152" s="220" t="s">
        <v>85</v>
      </c>
      <c r="AY152" s="17" t="s">
        <v>115</v>
      </c>
      <c r="BE152" s="221">
        <f>IF(N152="základní",J152,0)</f>
        <v>37451.279999999999</v>
      </c>
      <c r="BF152" s="221">
        <f>IF(N152="snížená",J152,0)</f>
        <v>0</v>
      </c>
      <c r="BG152" s="221">
        <f>IF(N152="zákl. přenesená",J152,0)</f>
        <v>0</v>
      </c>
      <c r="BH152" s="221">
        <f>IF(N152="sníž. přenesená",J152,0)</f>
        <v>0</v>
      </c>
      <c r="BI152" s="221">
        <f>IF(N152="nulová",J152,0)</f>
        <v>0</v>
      </c>
      <c r="BJ152" s="17" t="s">
        <v>83</v>
      </c>
      <c r="BK152" s="221">
        <f>ROUND(I152*H152,2)</f>
        <v>37451.279999999999</v>
      </c>
      <c r="BL152" s="17" t="s">
        <v>134</v>
      </c>
      <c r="BM152" s="220" t="s">
        <v>198</v>
      </c>
    </row>
    <row r="153" s="13" customFormat="1">
      <c r="A153" s="13"/>
      <c r="B153" s="222"/>
      <c r="C153" s="223"/>
      <c r="D153" s="224" t="s">
        <v>131</v>
      </c>
      <c r="E153" s="225" t="s">
        <v>1</v>
      </c>
      <c r="F153" s="226" t="s">
        <v>199</v>
      </c>
      <c r="G153" s="223"/>
      <c r="H153" s="227">
        <v>108.87000000000001</v>
      </c>
      <c r="I153" s="223"/>
      <c r="J153" s="223"/>
      <c r="K153" s="223"/>
      <c r="L153" s="228"/>
      <c r="M153" s="229"/>
      <c r="N153" s="230"/>
      <c r="O153" s="230"/>
      <c r="P153" s="230"/>
      <c r="Q153" s="230"/>
      <c r="R153" s="230"/>
      <c r="S153" s="230"/>
      <c r="T153" s="23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2" t="s">
        <v>131</v>
      </c>
      <c r="AU153" s="232" t="s">
        <v>85</v>
      </c>
      <c r="AV153" s="13" t="s">
        <v>85</v>
      </c>
      <c r="AW153" s="13" t="s">
        <v>33</v>
      </c>
      <c r="AX153" s="13" t="s">
        <v>83</v>
      </c>
      <c r="AY153" s="232" t="s">
        <v>115</v>
      </c>
    </row>
    <row r="154" s="2" customFormat="1" ht="24.15" customHeight="1">
      <c r="A154" s="32"/>
      <c r="B154" s="33"/>
      <c r="C154" s="210" t="s">
        <v>200</v>
      </c>
      <c r="D154" s="210" t="s">
        <v>118</v>
      </c>
      <c r="E154" s="211" t="s">
        <v>201</v>
      </c>
      <c r="F154" s="212" t="s">
        <v>202</v>
      </c>
      <c r="G154" s="213" t="s">
        <v>184</v>
      </c>
      <c r="H154" s="214">
        <v>3810.4499999999998</v>
      </c>
      <c r="I154" s="215">
        <v>27</v>
      </c>
      <c r="J154" s="215">
        <f>ROUND(I154*H154,2)</f>
        <v>102882.14999999999</v>
      </c>
      <c r="K154" s="212" t="s">
        <v>157</v>
      </c>
      <c r="L154" s="38"/>
      <c r="M154" s="216" t="s">
        <v>1</v>
      </c>
      <c r="N154" s="217" t="s">
        <v>40</v>
      </c>
      <c r="O154" s="218">
        <v>0.0050000000000000001</v>
      </c>
      <c r="P154" s="218">
        <f>O154*H154</f>
        <v>19.052250000000001</v>
      </c>
      <c r="Q154" s="218">
        <v>0</v>
      </c>
      <c r="R154" s="218">
        <f>Q154*H154</f>
        <v>0</v>
      </c>
      <c r="S154" s="218">
        <v>0</v>
      </c>
      <c r="T154" s="219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220" t="s">
        <v>134</v>
      </c>
      <c r="AT154" s="220" t="s">
        <v>118</v>
      </c>
      <c r="AU154" s="220" t="s">
        <v>85</v>
      </c>
      <c r="AY154" s="17" t="s">
        <v>115</v>
      </c>
      <c r="BE154" s="221">
        <f>IF(N154="základní",J154,0)</f>
        <v>102882.14999999999</v>
      </c>
      <c r="BF154" s="221">
        <f>IF(N154="snížená",J154,0)</f>
        <v>0</v>
      </c>
      <c r="BG154" s="221">
        <f>IF(N154="zákl. přenesená",J154,0)</f>
        <v>0</v>
      </c>
      <c r="BH154" s="221">
        <f>IF(N154="sníž. přenesená",J154,0)</f>
        <v>0</v>
      </c>
      <c r="BI154" s="221">
        <f>IF(N154="nulová",J154,0)</f>
        <v>0</v>
      </c>
      <c r="BJ154" s="17" t="s">
        <v>83</v>
      </c>
      <c r="BK154" s="221">
        <f>ROUND(I154*H154,2)</f>
        <v>102882.14999999999</v>
      </c>
      <c r="BL154" s="17" t="s">
        <v>134</v>
      </c>
      <c r="BM154" s="220" t="s">
        <v>203</v>
      </c>
    </row>
    <row r="155" s="13" customFormat="1">
      <c r="A155" s="13"/>
      <c r="B155" s="222"/>
      <c r="C155" s="223"/>
      <c r="D155" s="224" t="s">
        <v>131</v>
      </c>
      <c r="E155" s="225" t="s">
        <v>1</v>
      </c>
      <c r="F155" s="226" t="s">
        <v>204</v>
      </c>
      <c r="G155" s="223"/>
      <c r="H155" s="227">
        <v>3810.4500000000003</v>
      </c>
      <c r="I155" s="223"/>
      <c r="J155" s="223"/>
      <c r="K155" s="223"/>
      <c r="L155" s="228"/>
      <c r="M155" s="229"/>
      <c r="N155" s="230"/>
      <c r="O155" s="230"/>
      <c r="P155" s="230"/>
      <c r="Q155" s="230"/>
      <c r="R155" s="230"/>
      <c r="S155" s="230"/>
      <c r="T155" s="23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2" t="s">
        <v>131</v>
      </c>
      <c r="AU155" s="232" t="s">
        <v>85</v>
      </c>
      <c r="AV155" s="13" t="s">
        <v>85</v>
      </c>
      <c r="AW155" s="13" t="s">
        <v>33</v>
      </c>
      <c r="AX155" s="13" t="s">
        <v>83</v>
      </c>
      <c r="AY155" s="232" t="s">
        <v>115</v>
      </c>
    </row>
    <row r="156" s="2" customFormat="1" ht="16.5" customHeight="1">
      <c r="A156" s="32"/>
      <c r="B156" s="33"/>
      <c r="C156" s="210" t="s">
        <v>205</v>
      </c>
      <c r="D156" s="210" t="s">
        <v>118</v>
      </c>
      <c r="E156" s="211" t="s">
        <v>206</v>
      </c>
      <c r="F156" s="212" t="s">
        <v>207</v>
      </c>
      <c r="G156" s="213" t="s">
        <v>208</v>
      </c>
      <c r="H156" s="214">
        <v>195.96600000000001</v>
      </c>
      <c r="I156" s="215">
        <v>299</v>
      </c>
      <c r="J156" s="215">
        <f>ROUND(I156*H156,2)</f>
        <v>58593.830000000002</v>
      </c>
      <c r="K156" s="212" t="s">
        <v>157</v>
      </c>
      <c r="L156" s="38"/>
      <c r="M156" s="216" t="s">
        <v>1</v>
      </c>
      <c r="N156" s="217" t="s">
        <v>40</v>
      </c>
      <c r="O156" s="218">
        <v>0</v>
      </c>
      <c r="P156" s="218">
        <f>O156*H156</f>
        <v>0</v>
      </c>
      <c r="Q156" s="218">
        <v>0</v>
      </c>
      <c r="R156" s="218">
        <f>Q156*H156</f>
        <v>0</v>
      </c>
      <c r="S156" s="218">
        <v>0</v>
      </c>
      <c r="T156" s="219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220" t="s">
        <v>134</v>
      </c>
      <c r="AT156" s="220" t="s">
        <v>118</v>
      </c>
      <c r="AU156" s="220" t="s">
        <v>85</v>
      </c>
      <c r="AY156" s="17" t="s">
        <v>115</v>
      </c>
      <c r="BE156" s="221">
        <f>IF(N156="základní",J156,0)</f>
        <v>58593.830000000002</v>
      </c>
      <c r="BF156" s="221">
        <f>IF(N156="snížená",J156,0)</f>
        <v>0</v>
      </c>
      <c r="BG156" s="221">
        <f>IF(N156="zákl. přenesená",J156,0)</f>
        <v>0</v>
      </c>
      <c r="BH156" s="221">
        <f>IF(N156="sníž. přenesená",J156,0)</f>
        <v>0</v>
      </c>
      <c r="BI156" s="221">
        <f>IF(N156="nulová",J156,0)</f>
        <v>0</v>
      </c>
      <c r="BJ156" s="17" t="s">
        <v>83</v>
      </c>
      <c r="BK156" s="221">
        <f>ROUND(I156*H156,2)</f>
        <v>58593.830000000002</v>
      </c>
      <c r="BL156" s="17" t="s">
        <v>134</v>
      </c>
      <c r="BM156" s="220" t="s">
        <v>209</v>
      </c>
    </row>
    <row r="157" s="13" customFormat="1">
      <c r="A157" s="13"/>
      <c r="B157" s="222"/>
      <c r="C157" s="223"/>
      <c r="D157" s="224" t="s">
        <v>131</v>
      </c>
      <c r="E157" s="225" t="s">
        <v>1</v>
      </c>
      <c r="F157" s="226" t="s">
        <v>210</v>
      </c>
      <c r="G157" s="223"/>
      <c r="H157" s="227">
        <v>195.96600000000001</v>
      </c>
      <c r="I157" s="223"/>
      <c r="J157" s="223"/>
      <c r="K157" s="223"/>
      <c r="L157" s="228"/>
      <c r="M157" s="229"/>
      <c r="N157" s="230"/>
      <c r="O157" s="230"/>
      <c r="P157" s="230"/>
      <c r="Q157" s="230"/>
      <c r="R157" s="230"/>
      <c r="S157" s="230"/>
      <c r="T157" s="23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2" t="s">
        <v>131</v>
      </c>
      <c r="AU157" s="232" t="s">
        <v>85</v>
      </c>
      <c r="AV157" s="13" t="s">
        <v>85</v>
      </c>
      <c r="AW157" s="13" t="s">
        <v>33</v>
      </c>
      <c r="AX157" s="13" t="s">
        <v>83</v>
      </c>
      <c r="AY157" s="232" t="s">
        <v>115</v>
      </c>
    </row>
    <row r="158" s="2" customFormat="1" ht="16.5" customHeight="1">
      <c r="A158" s="32"/>
      <c r="B158" s="33"/>
      <c r="C158" s="210" t="s">
        <v>211</v>
      </c>
      <c r="D158" s="210" t="s">
        <v>118</v>
      </c>
      <c r="E158" s="211" t="s">
        <v>212</v>
      </c>
      <c r="F158" s="212" t="s">
        <v>213</v>
      </c>
      <c r="G158" s="213" t="s">
        <v>184</v>
      </c>
      <c r="H158" s="214">
        <v>108.87000000000001</v>
      </c>
      <c r="I158" s="215">
        <v>22.800000000000001</v>
      </c>
      <c r="J158" s="215">
        <f>ROUND(I158*H158,2)</f>
        <v>2482.2399999999998</v>
      </c>
      <c r="K158" s="212" t="s">
        <v>157</v>
      </c>
      <c r="L158" s="38"/>
      <c r="M158" s="216" t="s">
        <v>1</v>
      </c>
      <c r="N158" s="217" t="s">
        <v>40</v>
      </c>
      <c r="O158" s="218">
        <v>0.0089999999999999993</v>
      </c>
      <c r="P158" s="218">
        <f>O158*H158</f>
        <v>0.97982999999999998</v>
      </c>
      <c r="Q158" s="218">
        <v>0</v>
      </c>
      <c r="R158" s="218">
        <f>Q158*H158</f>
        <v>0</v>
      </c>
      <c r="S158" s="218">
        <v>0</v>
      </c>
      <c r="T158" s="219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220" t="s">
        <v>134</v>
      </c>
      <c r="AT158" s="220" t="s">
        <v>118</v>
      </c>
      <c r="AU158" s="220" t="s">
        <v>85</v>
      </c>
      <c r="AY158" s="17" t="s">
        <v>115</v>
      </c>
      <c r="BE158" s="221">
        <f>IF(N158="základní",J158,0)</f>
        <v>2482.2399999999998</v>
      </c>
      <c r="BF158" s="221">
        <f>IF(N158="snížená",J158,0)</f>
        <v>0</v>
      </c>
      <c r="BG158" s="221">
        <f>IF(N158="zákl. přenesená",J158,0)</f>
        <v>0</v>
      </c>
      <c r="BH158" s="221">
        <f>IF(N158="sníž. přenesená",J158,0)</f>
        <v>0</v>
      </c>
      <c r="BI158" s="221">
        <f>IF(N158="nulová",J158,0)</f>
        <v>0</v>
      </c>
      <c r="BJ158" s="17" t="s">
        <v>83</v>
      </c>
      <c r="BK158" s="221">
        <f>ROUND(I158*H158,2)</f>
        <v>2482.2399999999998</v>
      </c>
      <c r="BL158" s="17" t="s">
        <v>134</v>
      </c>
      <c r="BM158" s="220" t="s">
        <v>214</v>
      </c>
    </row>
    <row r="159" s="13" customFormat="1">
      <c r="A159" s="13"/>
      <c r="B159" s="222"/>
      <c r="C159" s="223"/>
      <c r="D159" s="224" t="s">
        <v>131</v>
      </c>
      <c r="E159" s="225" t="s">
        <v>1</v>
      </c>
      <c r="F159" s="226" t="s">
        <v>199</v>
      </c>
      <c r="G159" s="223"/>
      <c r="H159" s="227">
        <v>108.87000000000001</v>
      </c>
      <c r="I159" s="223"/>
      <c r="J159" s="223"/>
      <c r="K159" s="223"/>
      <c r="L159" s="228"/>
      <c r="M159" s="229"/>
      <c r="N159" s="230"/>
      <c r="O159" s="230"/>
      <c r="P159" s="230"/>
      <c r="Q159" s="230"/>
      <c r="R159" s="230"/>
      <c r="S159" s="230"/>
      <c r="T159" s="23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2" t="s">
        <v>131</v>
      </c>
      <c r="AU159" s="232" t="s">
        <v>85</v>
      </c>
      <c r="AV159" s="13" t="s">
        <v>85</v>
      </c>
      <c r="AW159" s="13" t="s">
        <v>33</v>
      </c>
      <c r="AX159" s="13" t="s">
        <v>83</v>
      </c>
      <c r="AY159" s="232" t="s">
        <v>115</v>
      </c>
    </row>
    <row r="160" s="2" customFormat="1" ht="16.5" customHeight="1">
      <c r="A160" s="32"/>
      <c r="B160" s="33"/>
      <c r="C160" s="210" t="s">
        <v>215</v>
      </c>
      <c r="D160" s="210" t="s">
        <v>118</v>
      </c>
      <c r="E160" s="211" t="s">
        <v>216</v>
      </c>
      <c r="F160" s="212" t="s">
        <v>217</v>
      </c>
      <c r="G160" s="213" t="s">
        <v>156</v>
      </c>
      <c r="H160" s="214">
        <v>575</v>
      </c>
      <c r="I160" s="215">
        <v>25.800000000000001</v>
      </c>
      <c r="J160" s="215">
        <f>ROUND(I160*H160,2)</f>
        <v>14835</v>
      </c>
      <c r="K160" s="212" t="s">
        <v>157</v>
      </c>
      <c r="L160" s="38"/>
      <c r="M160" s="216" t="s">
        <v>1</v>
      </c>
      <c r="N160" s="217" t="s">
        <v>40</v>
      </c>
      <c r="O160" s="218">
        <v>0.025000000000000001</v>
      </c>
      <c r="P160" s="218">
        <f>O160*H160</f>
        <v>14.375</v>
      </c>
      <c r="Q160" s="218">
        <v>0</v>
      </c>
      <c r="R160" s="218">
        <f>Q160*H160</f>
        <v>0</v>
      </c>
      <c r="S160" s="218">
        <v>0</v>
      </c>
      <c r="T160" s="219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220" t="s">
        <v>134</v>
      </c>
      <c r="AT160" s="220" t="s">
        <v>118</v>
      </c>
      <c r="AU160" s="220" t="s">
        <v>85</v>
      </c>
      <c r="AY160" s="17" t="s">
        <v>115</v>
      </c>
      <c r="BE160" s="221">
        <f>IF(N160="základní",J160,0)</f>
        <v>14835</v>
      </c>
      <c r="BF160" s="221">
        <f>IF(N160="snížená",J160,0)</f>
        <v>0</v>
      </c>
      <c r="BG160" s="221">
        <f>IF(N160="zákl. přenesená",J160,0)</f>
        <v>0</v>
      </c>
      <c r="BH160" s="221">
        <f>IF(N160="sníž. přenesená",J160,0)</f>
        <v>0</v>
      </c>
      <c r="BI160" s="221">
        <f>IF(N160="nulová",J160,0)</f>
        <v>0</v>
      </c>
      <c r="BJ160" s="17" t="s">
        <v>83</v>
      </c>
      <c r="BK160" s="221">
        <f>ROUND(I160*H160,2)</f>
        <v>14835</v>
      </c>
      <c r="BL160" s="17" t="s">
        <v>134</v>
      </c>
      <c r="BM160" s="220" t="s">
        <v>218</v>
      </c>
    </row>
    <row r="161" s="13" customFormat="1">
      <c r="A161" s="13"/>
      <c r="B161" s="222"/>
      <c r="C161" s="223"/>
      <c r="D161" s="224" t="s">
        <v>131</v>
      </c>
      <c r="E161" s="225" t="s">
        <v>1</v>
      </c>
      <c r="F161" s="226" t="s">
        <v>219</v>
      </c>
      <c r="G161" s="223"/>
      <c r="H161" s="227">
        <v>575</v>
      </c>
      <c r="I161" s="223"/>
      <c r="J161" s="223"/>
      <c r="K161" s="223"/>
      <c r="L161" s="228"/>
      <c r="M161" s="229"/>
      <c r="N161" s="230"/>
      <c r="O161" s="230"/>
      <c r="P161" s="230"/>
      <c r="Q161" s="230"/>
      <c r="R161" s="230"/>
      <c r="S161" s="230"/>
      <c r="T161" s="23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2" t="s">
        <v>131</v>
      </c>
      <c r="AU161" s="232" t="s">
        <v>85</v>
      </c>
      <c r="AV161" s="13" t="s">
        <v>85</v>
      </c>
      <c r="AW161" s="13" t="s">
        <v>33</v>
      </c>
      <c r="AX161" s="13" t="s">
        <v>83</v>
      </c>
      <c r="AY161" s="232" t="s">
        <v>115</v>
      </c>
    </row>
    <row r="162" s="12" customFormat="1" ht="22.8" customHeight="1">
      <c r="A162" s="12"/>
      <c r="B162" s="195"/>
      <c r="C162" s="196"/>
      <c r="D162" s="197" t="s">
        <v>74</v>
      </c>
      <c r="E162" s="208" t="s">
        <v>134</v>
      </c>
      <c r="F162" s="208" t="s">
        <v>220</v>
      </c>
      <c r="G162" s="196"/>
      <c r="H162" s="196"/>
      <c r="I162" s="196"/>
      <c r="J162" s="209">
        <f>BK162</f>
        <v>69575</v>
      </c>
      <c r="K162" s="196"/>
      <c r="L162" s="200"/>
      <c r="M162" s="201"/>
      <c r="N162" s="202"/>
      <c r="O162" s="202"/>
      <c r="P162" s="203">
        <f>SUM(P163:P164)</f>
        <v>21.274999999999999</v>
      </c>
      <c r="Q162" s="202"/>
      <c r="R162" s="203">
        <f>SUM(R163:R164)</f>
        <v>116.5295</v>
      </c>
      <c r="S162" s="202"/>
      <c r="T162" s="204">
        <f>SUM(T163:T164)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5" t="s">
        <v>83</v>
      </c>
      <c r="AT162" s="206" t="s">
        <v>74</v>
      </c>
      <c r="AU162" s="206" t="s">
        <v>83</v>
      </c>
      <c r="AY162" s="205" t="s">
        <v>115</v>
      </c>
      <c r="BK162" s="207">
        <f>SUM(BK163:BK164)</f>
        <v>69575</v>
      </c>
    </row>
    <row r="163" s="2" customFormat="1" ht="16.5" customHeight="1">
      <c r="A163" s="32"/>
      <c r="B163" s="33"/>
      <c r="C163" s="210" t="s">
        <v>221</v>
      </c>
      <c r="D163" s="210" t="s">
        <v>118</v>
      </c>
      <c r="E163" s="211" t="s">
        <v>222</v>
      </c>
      <c r="F163" s="212" t="s">
        <v>223</v>
      </c>
      <c r="G163" s="213" t="s">
        <v>156</v>
      </c>
      <c r="H163" s="214">
        <v>575</v>
      </c>
      <c r="I163" s="215">
        <v>121</v>
      </c>
      <c r="J163" s="215">
        <f>ROUND(I163*H163,2)</f>
        <v>69575</v>
      </c>
      <c r="K163" s="212" t="s">
        <v>1</v>
      </c>
      <c r="L163" s="38"/>
      <c r="M163" s="216" t="s">
        <v>1</v>
      </c>
      <c r="N163" s="217" t="s">
        <v>40</v>
      </c>
      <c r="O163" s="218">
        <v>0.036999999999999998</v>
      </c>
      <c r="P163" s="218">
        <f>O163*H163</f>
        <v>21.274999999999999</v>
      </c>
      <c r="Q163" s="218">
        <v>0.20266000000000001</v>
      </c>
      <c r="R163" s="218">
        <f>Q163*H163</f>
        <v>116.5295</v>
      </c>
      <c r="S163" s="218">
        <v>0</v>
      </c>
      <c r="T163" s="219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220" t="s">
        <v>134</v>
      </c>
      <c r="AT163" s="220" t="s">
        <v>118</v>
      </c>
      <c r="AU163" s="220" t="s">
        <v>85</v>
      </c>
      <c r="AY163" s="17" t="s">
        <v>115</v>
      </c>
      <c r="BE163" s="221">
        <f>IF(N163="základní",J163,0)</f>
        <v>69575</v>
      </c>
      <c r="BF163" s="221">
        <f>IF(N163="snížená",J163,0)</f>
        <v>0</v>
      </c>
      <c r="BG163" s="221">
        <f>IF(N163="zákl. přenesená",J163,0)</f>
        <v>0</v>
      </c>
      <c r="BH163" s="221">
        <f>IF(N163="sníž. přenesená",J163,0)</f>
        <v>0</v>
      </c>
      <c r="BI163" s="221">
        <f>IF(N163="nulová",J163,0)</f>
        <v>0</v>
      </c>
      <c r="BJ163" s="17" t="s">
        <v>83</v>
      </c>
      <c r="BK163" s="221">
        <f>ROUND(I163*H163,2)</f>
        <v>69575</v>
      </c>
      <c r="BL163" s="17" t="s">
        <v>134</v>
      </c>
      <c r="BM163" s="220" t="s">
        <v>224</v>
      </c>
    </row>
    <row r="164" s="13" customFormat="1">
      <c r="A164" s="13"/>
      <c r="B164" s="222"/>
      <c r="C164" s="223"/>
      <c r="D164" s="224" t="s">
        <v>131</v>
      </c>
      <c r="E164" s="225" t="s">
        <v>1</v>
      </c>
      <c r="F164" s="226" t="s">
        <v>225</v>
      </c>
      <c r="G164" s="223"/>
      <c r="H164" s="227">
        <v>575</v>
      </c>
      <c r="I164" s="223"/>
      <c r="J164" s="223"/>
      <c r="K164" s="223"/>
      <c r="L164" s="228"/>
      <c r="M164" s="229"/>
      <c r="N164" s="230"/>
      <c r="O164" s="230"/>
      <c r="P164" s="230"/>
      <c r="Q164" s="230"/>
      <c r="R164" s="230"/>
      <c r="S164" s="230"/>
      <c r="T164" s="23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2" t="s">
        <v>131</v>
      </c>
      <c r="AU164" s="232" t="s">
        <v>85</v>
      </c>
      <c r="AV164" s="13" t="s">
        <v>85</v>
      </c>
      <c r="AW164" s="13" t="s">
        <v>33</v>
      </c>
      <c r="AX164" s="13" t="s">
        <v>83</v>
      </c>
      <c r="AY164" s="232" t="s">
        <v>115</v>
      </c>
    </row>
    <row r="165" s="12" customFormat="1" ht="22.8" customHeight="1">
      <c r="A165" s="12"/>
      <c r="B165" s="195"/>
      <c r="C165" s="196"/>
      <c r="D165" s="197" t="s">
        <v>74</v>
      </c>
      <c r="E165" s="208" t="s">
        <v>114</v>
      </c>
      <c r="F165" s="208" t="s">
        <v>226</v>
      </c>
      <c r="G165" s="196"/>
      <c r="H165" s="196"/>
      <c r="I165" s="196"/>
      <c r="J165" s="209">
        <f>BK165</f>
        <v>662653</v>
      </c>
      <c r="K165" s="196"/>
      <c r="L165" s="200"/>
      <c r="M165" s="201"/>
      <c r="N165" s="202"/>
      <c r="O165" s="202"/>
      <c r="P165" s="203">
        <f>SUM(P166:P175)</f>
        <v>278.875</v>
      </c>
      <c r="Q165" s="202"/>
      <c r="R165" s="203">
        <f>SUM(R166:R175)</f>
        <v>137.2525</v>
      </c>
      <c r="S165" s="202"/>
      <c r="T165" s="204">
        <f>SUM(T166:T175)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5" t="s">
        <v>83</v>
      </c>
      <c r="AT165" s="206" t="s">
        <v>74</v>
      </c>
      <c r="AU165" s="206" t="s">
        <v>83</v>
      </c>
      <c r="AY165" s="205" t="s">
        <v>115</v>
      </c>
      <c r="BK165" s="207">
        <f>SUM(BK166:BK175)</f>
        <v>662653</v>
      </c>
    </row>
    <row r="166" s="2" customFormat="1" ht="16.5" customHeight="1">
      <c r="A166" s="32"/>
      <c r="B166" s="33"/>
      <c r="C166" s="210" t="s">
        <v>8</v>
      </c>
      <c r="D166" s="210" t="s">
        <v>118</v>
      </c>
      <c r="E166" s="211" t="s">
        <v>227</v>
      </c>
      <c r="F166" s="212" t="s">
        <v>228</v>
      </c>
      <c r="G166" s="213" t="s">
        <v>156</v>
      </c>
      <c r="H166" s="214">
        <v>575</v>
      </c>
      <c r="I166" s="215">
        <v>192</v>
      </c>
      <c r="J166" s="215">
        <f>ROUND(I166*H166,2)</f>
        <v>110400</v>
      </c>
      <c r="K166" s="212" t="s">
        <v>157</v>
      </c>
      <c r="L166" s="38"/>
      <c r="M166" s="216" t="s">
        <v>1</v>
      </c>
      <c r="N166" s="217" t="s">
        <v>40</v>
      </c>
      <c r="O166" s="218">
        <v>0.025999999999999999</v>
      </c>
      <c r="P166" s="218">
        <f>O166*H166</f>
        <v>14.949999999999999</v>
      </c>
      <c r="Q166" s="218">
        <v>0</v>
      </c>
      <c r="R166" s="218">
        <f>Q166*H166</f>
        <v>0</v>
      </c>
      <c r="S166" s="218">
        <v>0</v>
      </c>
      <c r="T166" s="219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220" t="s">
        <v>134</v>
      </c>
      <c r="AT166" s="220" t="s">
        <v>118</v>
      </c>
      <c r="AU166" s="220" t="s">
        <v>85</v>
      </c>
      <c r="AY166" s="17" t="s">
        <v>115</v>
      </c>
      <c r="BE166" s="221">
        <f>IF(N166="základní",J166,0)</f>
        <v>110400</v>
      </c>
      <c r="BF166" s="221">
        <f>IF(N166="snížená",J166,0)</f>
        <v>0</v>
      </c>
      <c r="BG166" s="221">
        <f>IF(N166="zákl. přenesená",J166,0)</f>
        <v>0</v>
      </c>
      <c r="BH166" s="221">
        <f>IF(N166="sníž. přenesená",J166,0)</f>
        <v>0</v>
      </c>
      <c r="BI166" s="221">
        <f>IF(N166="nulová",J166,0)</f>
        <v>0</v>
      </c>
      <c r="BJ166" s="17" t="s">
        <v>83</v>
      </c>
      <c r="BK166" s="221">
        <f>ROUND(I166*H166,2)</f>
        <v>110400</v>
      </c>
      <c r="BL166" s="17" t="s">
        <v>134</v>
      </c>
      <c r="BM166" s="220" t="s">
        <v>229</v>
      </c>
    </row>
    <row r="167" s="13" customFormat="1">
      <c r="A167" s="13"/>
      <c r="B167" s="222"/>
      <c r="C167" s="223"/>
      <c r="D167" s="224" t="s">
        <v>131</v>
      </c>
      <c r="E167" s="225" t="s">
        <v>1</v>
      </c>
      <c r="F167" s="226" t="s">
        <v>230</v>
      </c>
      <c r="G167" s="223"/>
      <c r="H167" s="227">
        <v>575</v>
      </c>
      <c r="I167" s="223"/>
      <c r="J167" s="223"/>
      <c r="K167" s="223"/>
      <c r="L167" s="228"/>
      <c r="M167" s="229"/>
      <c r="N167" s="230"/>
      <c r="O167" s="230"/>
      <c r="P167" s="230"/>
      <c r="Q167" s="230"/>
      <c r="R167" s="230"/>
      <c r="S167" s="230"/>
      <c r="T167" s="23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2" t="s">
        <v>131</v>
      </c>
      <c r="AU167" s="232" t="s">
        <v>85</v>
      </c>
      <c r="AV167" s="13" t="s">
        <v>85</v>
      </c>
      <c r="AW167" s="13" t="s">
        <v>33</v>
      </c>
      <c r="AX167" s="13" t="s">
        <v>83</v>
      </c>
      <c r="AY167" s="232" t="s">
        <v>115</v>
      </c>
    </row>
    <row r="168" s="2" customFormat="1" ht="16.5" customHeight="1">
      <c r="A168" s="32"/>
      <c r="B168" s="33"/>
      <c r="C168" s="210" t="s">
        <v>231</v>
      </c>
      <c r="D168" s="210" t="s">
        <v>118</v>
      </c>
      <c r="E168" s="211" t="s">
        <v>232</v>
      </c>
      <c r="F168" s="212" t="s">
        <v>233</v>
      </c>
      <c r="G168" s="213" t="s">
        <v>156</v>
      </c>
      <c r="H168" s="214">
        <v>575</v>
      </c>
      <c r="I168" s="215">
        <v>251</v>
      </c>
      <c r="J168" s="215">
        <f>ROUND(I168*H168,2)</f>
        <v>144325</v>
      </c>
      <c r="K168" s="212" t="s">
        <v>157</v>
      </c>
      <c r="L168" s="38"/>
      <c r="M168" s="216" t="s">
        <v>1</v>
      </c>
      <c r="N168" s="217" t="s">
        <v>40</v>
      </c>
      <c r="O168" s="218">
        <v>0.029000000000000001</v>
      </c>
      <c r="P168" s="218">
        <f>O168*H168</f>
        <v>16.675000000000001</v>
      </c>
      <c r="Q168" s="218">
        <v>0</v>
      </c>
      <c r="R168" s="218">
        <f>Q168*H168</f>
        <v>0</v>
      </c>
      <c r="S168" s="218">
        <v>0</v>
      </c>
      <c r="T168" s="219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220" t="s">
        <v>134</v>
      </c>
      <c r="AT168" s="220" t="s">
        <v>118</v>
      </c>
      <c r="AU168" s="220" t="s">
        <v>85</v>
      </c>
      <c r="AY168" s="17" t="s">
        <v>115</v>
      </c>
      <c r="BE168" s="221">
        <f>IF(N168="základní",J168,0)</f>
        <v>144325</v>
      </c>
      <c r="BF168" s="221">
        <f>IF(N168="snížená",J168,0)</f>
        <v>0</v>
      </c>
      <c r="BG168" s="221">
        <f>IF(N168="zákl. přenesená",J168,0)</f>
        <v>0</v>
      </c>
      <c r="BH168" s="221">
        <f>IF(N168="sníž. přenesená",J168,0)</f>
        <v>0</v>
      </c>
      <c r="BI168" s="221">
        <f>IF(N168="nulová",J168,0)</f>
        <v>0</v>
      </c>
      <c r="BJ168" s="17" t="s">
        <v>83</v>
      </c>
      <c r="BK168" s="221">
        <f>ROUND(I168*H168,2)</f>
        <v>144325</v>
      </c>
      <c r="BL168" s="17" t="s">
        <v>134</v>
      </c>
      <c r="BM168" s="220" t="s">
        <v>234</v>
      </c>
    </row>
    <row r="169" s="13" customFormat="1">
      <c r="A169" s="13"/>
      <c r="B169" s="222"/>
      <c r="C169" s="223"/>
      <c r="D169" s="224" t="s">
        <v>131</v>
      </c>
      <c r="E169" s="225" t="s">
        <v>1</v>
      </c>
      <c r="F169" s="226" t="s">
        <v>235</v>
      </c>
      <c r="G169" s="223"/>
      <c r="H169" s="227">
        <v>575</v>
      </c>
      <c r="I169" s="223"/>
      <c r="J169" s="223"/>
      <c r="K169" s="223"/>
      <c r="L169" s="228"/>
      <c r="M169" s="229"/>
      <c r="N169" s="230"/>
      <c r="O169" s="230"/>
      <c r="P169" s="230"/>
      <c r="Q169" s="230"/>
      <c r="R169" s="230"/>
      <c r="S169" s="230"/>
      <c r="T169" s="23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2" t="s">
        <v>131</v>
      </c>
      <c r="AU169" s="232" t="s">
        <v>85</v>
      </c>
      <c r="AV169" s="13" t="s">
        <v>85</v>
      </c>
      <c r="AW169" s="13" t="s">
        <v>33</v>
      </c>
      <c r="AX169" s="13" t="s">
        <v>83</v>
      </c>
      <c r="AY169" s="232" t="s">
        <v>115</v>
      </c>
    </row>
    <row r="170" s="2" customFormat="1" ht="24.15" customHeight="1">
      <c r="A170" s="32"/>
      <c r="B170" s="33"/>
      <c r="C170" s="210" t="s">
        <v>236</v>
      </c>
      <c r="D170" s="210" t="s">
        <v>118</v>
      </c>
      <c r="E170" s="211" t="s">
        <v>237</v>
      </c>
      <c r="F170" s="212" t="s">
        <v>238</v>
      </c>
      <c r="G170" s="213" t="s">
        <v>156</v>
      </c>
      <c r="H170" s="214">
        <v>575</v>
      </c>
      <c r="I170" s="215">
        <v>228</v>
      </c>
      <c r="J170" s="215">
        <f>ROUND(I170*H170,2)</f>
        <v>131100</v>
      </c>
      <c r="K170" s="212" t="s">
        <v>157</v>
      </c>
      <c r="L170" s="38"/>
      <c r="M170" s="216" t="s">
        <v>1</v>
      </c>
      <c r="N170" s="217" t="s">
        <v>40</v>
      </c>
      <c r="O170" s="218">
        <v>0.42999999999999999</v>
      </c>
      <c r="P170" s="218">
        <f>O170*H170</f>
        <v>247.25</v>
      </c>
      <c r="Q170" s="218">
        <v>0.10100000000000001</v>
      </c>
      <c r="R170" s="218">
        <f>Q170*H170</f>
        <v>58.075000000000003</v>
      </c>
      <c r="S170" s="218">
        <v>0</v>
      </c>
      <c r="T170" s="219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220" t="s">
        <v>134</v>
      </c>
      <c r="AT170" s="220" t="s">
        <v>118</v>
      </c>
      <c r="AU170" s="220" t="s">
        <v>85</v>
      </c>
      <c r="AY170" s="17" t="s">
        <v>115</v>
      </c>
      <c r="BE170" s="221">
        <f>IF(N170="základní",J170,0)</f>
        <v>131100</v>
      </c>
      <c r="BF170" s="221">
        <f>IF(N170="snížená",J170,0)</f>
        <v>0</v>
      </c>
      <c r="BG170" s="221">
        <f>IF(N170="zákl. přenesená",J170,0)</f>
        <v>0</v>
      </c>
      <c r="BH170" s="221">
        <f>IF(N170="sníž. přenesená",J170,0)</f>
        <v>0</v>
      </c>
      <c r="BI170" s="221">
        <f>IF(N170="nulová",J170,0)</f>
        <v>0</v>
      </c>
      <c r="BJ170" s="17" t="s">
        <v>83</v>
      </c>
      <c r="BK170" s="221">
        <f>ROUND(I170*H170,2)</f>
        <v>131100</v>
      </c>
      <c r="BL170" s="17" t="s">
        <v>134</v>
      </c>
      <c r="BM170" s="220" t="s">
        <v>239</v>
      </c>
    </row>
    <row r="171" s="13" customFormat="1">
      <c r="A171" s="13"/>
      <c r="B171" s="222"/>
      <c r="C171" s="223"/>
      <c r="D171" s="224" t="s">
        <v>131</v>
      </c>
      <c r="E171" s="225" t="s">
        <v>1</v>
      </c>
      <c r="F171" s="226" t="s">
        <v>219</v>
      </c>
      <c r="G171" s="223"/>
      <c r="H171" s="227">
        <v>575</v>
      </c>
      <c r="I171" s="223"/>
      <c r="J171" s="223"/>
      <c r="K171" s="223"/>
      <c r="L171" s="228"/>
      <c r="M171" s="229"/>
      <c r="N171" s="230"/>
      <c r="O171" s="230"/>
      <c r="P171" s="230"/>
      <c r="Q171" s="230"/>
      <c r="R171" s="230"/>
      <c r="S171" s="230"/>
      <c r="T171" s="23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2" t="s">
        <v>131</v>
      </c>
      <c r="AU171" s="232" t="s">
        <v>85</v>
      </c>
      <c r="AV171" s="13" t="s">
        <v>85</v>
      </c>
      <c r="AW171" s="13" t="s">
        <v>33</v>
      </c>
      <c r="AX171" s="13" t="s">
        <v>83</v>
      </c>
      <c r="AY171" s="232" t="s">
        <v>115</v>
      </c>
    </row>
    <row r="172" s="2" customFormat="1" ht="16.5" customHeight="1">
      <c r="A172" s="32"/>
      <c r="B172" s="33"/>
      <c r="C172" s="255" t="s">
        <v>240</v>
      </c>
      <c r="D172" s="255" t="s">
        <v>241</v>
      </c>
      <c r="E172" s="256" t="s">
        <v>242</v>
      </c>
      <c r="F172" s="257" t="s">
        <v>243</v>
      </c>
      <c r="G172" s="258" t="s">
        <v>156</v>
      </c>
      <c r="H172" s="259">
        <v>586.5</v>
      </c>
      <c r="I172" s="260">
        <v>472</v>
      </c>
      <c r="J172" s="260">
        <f>ROUND(I172*H172,2)</f>
        <v>276828</v>
      </c>
      <c r="K172" s="257" t="s">
        <v>1</v>
      </c>
      <c r="L172" s="261"/>
      <c r="M172" s="262" t="s">
        <v>1</v>
      </c>
      <c r="N172" s="263" t="s">
        <v>40</v>
      </c>
      <c r="O172" s="218">
        <v>0</v>
      </c>
      <c r="P172" s="218">
        <f>O172*H172</f>
        <v>0</v>
      </c>
      <c r="Q172" s="218">
        <v>0.13500000000000001</v>
      </c>
      <c r="R172" s="218">
        <f>Q172*H172</f>
        <v>79.177500000000009</v>
      </c>
      <c r="S172" s="218">
        <v>0</v>
      </c>
      <c r="T172" s="219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220" t="s">
        <v>189</v>
      </c>
      <c r="AT172" s="220" t="s">
        <v>241</v>
      </c>
      <c r="AU172" s="220" t="s">
        <v>85</v>
      </c>
      <c r="AY172" s="17" t="s">
        <v>115</v>
      </c>
      <c r="BE172" s="221">
        <f>IF(N172="základní",J172,0)</f>
        <v>276828</v>
      </c>
      <c r="BF172" s="221">
        <f>IF(N172="snížená",J172,0)</f>
        <v>0</v>
      </c>
      <c r="BG172" s="221">
        <f>IF(N172="zákl. přenesená",J172,0)</f>
        <v>0</v>
      </c>
      <c r="BH172" s="221">
        <f>IF(N172="sníž. přenesená",J172,0)</f>
        <v>0</v>
      </c>
      <c r="BI172" s="221">
        <f>IF(N172="nulová",J172,0)</f>
        <v>0</v>
      </c>
      <c r="BJ172" s="17" t="s">
        <v>83</v>
      </c>
      <c r="BK172" s="221">
        <f>ROUND(I172*H172,2)</f>
        <v>276828</v>
      </c>
      <c r="BL172" s="17" t="s">
        <v>134</v>
      </c>
      <c r="BM172" s="220" t="s">
        <v>244</v>
      </c>
    </row>
    <row r="173" s="13" customFormat="1">
      <c r="A173" s="13"/>
      <c r="B173" s="222"/>
      <c r="C173" s="223"/>
      <c r="D173" s="224" t="s">
        <v>131</v>
      </c>
      <c r="E173" s="225" t="s">
        <v>1</v>
      </c>
      <c r="F173" s="226" t="s">
        <v>245</v>
      </c>
      <c r="G173" s="223"/>
      <c r="H173" s="227">
        <v>575</v>
      </c>
      <c r="I173" s="223"/>
      <c r="J173" s="223"/>
      <c r="K173" s="223"/>
      <c r="L173" s="228"/>
      <c r="M173" s="229"/>
      <c r="N173" s="230"/>
      <c r="O173" s="230"/>
      <c r="P173" s="230"/>
      <c r="Q173" s="230"/>
      <c r="R173" s="230"/>
      <c r="S173" s="230"/>
      <c r="T173" s="23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2" t="s">
        <v>131</v>
      </c>
      <c r="AU173" s="232" t="s">
        <v>85</v>
      </c>
      <c r="AV173" s="13" t="s">
        <v>85</v>
      </c>
      <c r="AW173" s="13" t="s">
        <v>33</v>
      </c>
      <c r="AX173" s="13" t="s">
        <v>75</v>
      </c>
      <c r="AY173" s="232" t="s">
        <v>115</v>
      </c>
    </row>
    <row r="174" s="15" customFormat="1">
      <c r="A174" s="15"/>
      <c r="B174" s="246"/>
      <c r="C174" s="247"/>
      <c r="D174" s="224" t="s">
        <v>131</v>
      </c>
      <c r="E174" s="248" t="s">
        <v>1</v>
      </c>
      <c r="F174" s="249" t="s">
        <v>246</v>
      </c>
      <c r="G174" s="247"/>
      <c r="H174" s="248" t="s">
        <v>1</v>
      </c>
      <c r="I174" s="247"/>
      <c r="J174" s="247"/>
      <c r="K174" s="247"/>
      <c r="L174" s="250"/>
      <c r="M174" s="251"/>
      <c r="N174" s="252"/>
      <c r="O174" s="252"/>
      <c r="P174" s="252"/>
      <c r="Q174" s="252"/>
      <c r="R174" s="252"/>
      <c r="S174" s="252"/>
      <c r="T174" s="253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54" t="s">
        <v>131</v>
      </c>
      <c r="AU174" s="254" t="s">
        <v>85</v>
      </c>
      <c r="AV174" s="15" t="s">
        <v>83</v>
      </c>
      <c r="AW174" s="15" t="s">
        <v>33</v>
      </c>
      <c r="AX174" s="15" t="s">
        <v>75</v>
      </c>
      <c r="AY174" s="254" t="s">
        <v>115</v>
      </c>
    </row>
    <row r="175" s="13" customFormat="1">
      <c r="A175" s="13"/>
      <c r="B175" s="222"/>
      <c r="C175" s="223"/>
      <c r="D175" s="224" t="s">
        <v>131</v>
      </c>
      <c r="E175" s="225" t="s">
        <v>1</v>
      </c>
      <c r="F175" s="226" t="s">
        <v>247</v>
      </c>
      <c r="G175" s="223"/>
      <c r="H175" s="227">
        <v>586.5</v>
      </c>
      <c r="I175" s="223"/>
      <c r="J175" s="223"/>
      <c r="K175" s="223"/>
      <c r="L175" s="228"/>
      <c r="M175" s="229"/>
      <c r="N175" s="230"/>
      <c r="O175" s="230"/>
      <c r="P175" s="230"/>
      <c r="Q175" s="230"/>
      <c r="R175" s="230"/>
      <c r="S175" s="230"/>
      <c r="T175" s="23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2" t="s">
        <v>131</v>
      </c>
      <c r="AU175" s="232" t="s">
        <v>85</v>
      </c>
      <c r="AV175" s="13" t="s">
        <v>85</v>
      </c>
      <c r="AW175" s="13" t="s">
        <v>33</v>
      </c>
      <c r="AX175" s="13" t="s">
        <v>83</v>
      </c>
      <c r="AY175" s="232" t="s">
        <v>115</v>
      </c>
    </row>
    <row r="176" s="12" customFormat="1" ht="22.8" customHeight="1">
      <c r="A176" s="12"/>
      <c r="B176" s="195"/>
      <c r="C176" s="196"/>
      <c r="D176" s="197" t="s">
        <v>74</v>
      </c>
      <c r="E176" s="208" t="s">
        <v>189</v>
      </c>
      <c r="F176" s="208" t="s">
        <v>248</v>
      </c>
      <c r="G176" s="196"/>
      <c r="H176" s="196"/>
      <c r="I176" s="196"/>
      <c r="J176" s="209">
        <f>BK176</f>
        <v>71064</v>
      </c>
      <c r="K176" s="196"/>
      <c r="L176" s="200"/>
      <c r="M176" s="201"/>
      <c r="N176" s="202"/>
      <c r="O176" s="202"/>
      <c r="P176" s="203">
        <f>SUM(P177:P181)</f>
        <v>16.956</v>
      </c>
      <c r="Q176" s="202"/>
      <c r="R176" s="203">
        <f>SUM(R177:R181)</f>
        <v>7.6687200000000004</v>
      </c>
      <c r="S176" s="202"/>
      <c r="T176" s="204">
        <f>SUM(T177:T181)</f>
        <v>0.29999999999999999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5" t="s">
        <v>83</v>
      </c>
      <c r="AT176" s="206" t="s">
        <v>74</v>
      </c>
      <c r="AU176" s="206" t="s">
        <v>83</v>
      </c>
      <c r="AY176" s="205" t="s">
        <v>115</v>
      </c>
      <c r="BK176" s="207">
        <f>SUM(BK177:BK181)</f>
        <v>71064</v>
      </c>
    </row>
    <row r="177" s="2" customFormat="1" ht="16.5" customHeight="1">
      <c r="A177" s="32"/>
      <c r="B177" s="33"/>
      <c r="C177" s="210" t="s">
        <v>249</v>
      </c>
      <c r="D177" s="210" t="s">
        <v>118</v>
      </c>
      <c r="E177" s="211" t="s">
        <v>250</v>
      </c>
      <c r="F177" s="212" t="s">
        <v>251</v>
      </c>
      <c r="G177" s="213" t="s">
        <v>252</v>
      </c>
      <c r="H177" s="214">
        <v>2</v>
      </c>
      <c r="I177" s="215">
        <v>572</v>
      </c>
      <c r="J177" s="215">
        <f>ROUND(I177*H177,2)</f>
        <v>1144</v>
      </c>
      <c r="K177" s="212" t="s">
        <v>157</v>
      </c>
      <c r="L177" s="38"/>
      <c r="M177" s="216" t="s">
        <v>1</v>
      </c>
      <c r="N177" s="217" t="s">
        <v>40</v>
      </c>
      <c r="O177" s="218">
        <v>0.80000000000000004</v>
      </c>
      <c r="P177" s="218">
        <f>O177*H177</f>
        <v>1.6000000000000001</v>
      </c>
      <c r="Q177" s="218">
        <v>0</v>
      </c>
      <c r="R177" s="218">
        <f>Q177*H177</f>
        <v>0</v>
      </c>
      <c r="S177" s="218">
        <v>0.14999999999999999</v>
      </c>
      <c r="T177" s="219">
        <f>S177*H177</f>
        <v>0.29999999999999999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220" t="s">
        <v>134</v>
      </c>
      <c r="AT177" s="220" t="s">
        <v>118</v>
      </c>
      <c r="AU177" s="220" t="s">
        <v>85</v>
      </c>
      <c r="AY177" s="17" t="s">
        <v>115</v>
      </c>
      <c r="BE177" s="221">
        <f>IF(N177="základní",J177,0)</f>
        <v>1144</v>
      </c>
      <c r="BF177" s="221">
        <f>IF(N177="snížená",J177,0)</f>
        <v>0</v>
      </c>
      <c r="BG177" s="221">
        <f>IF(N177="zákl. přenesená",J177,0)</f>
        <v>0</v>
      </c>
      <c r="BH177" s="221">
        <f>IF(N177="sníž. přenesená",J177,0)</f>
        <v>0</v>
      </c>
      <c r="BI177" s="221">
        <f>IF(N177="nulová",J177,0)</f>
        <v>0</v>
      </c>
      <c r="BJ177" s="17" t="s">
        <v>83</v>
      </c>
      <c r="BK177" s="221">
        <f>ROUND(I177*H177,2)</f>
        <v>1144</v>
      </c>
      <c r="BL177" s="17" t="s">
        <v>134</v>
      </c>
      <c r="BM177" s="220" t="s">
        <v>253</v>
      </c>
    </row>
    <row r="178" s="2" customFormat="1" ht="16.5" customHeight="1">
      <c r="A178" s="32"/>
      <c r="B178" s="33"/>
      <c r="C178" s="255" t="s">
        <v>254</v>
      </c>
      <c r="D178" s="255" t="s">
        <v>241</v>
      </c>
      <c r="E178" s="256" t="s">
        <v>255</v>
      </c>
      <c r="F178" s="257" t="s">
        <v>256</v>
      </c>
      <c r="G178" s="258" t="s">
        <v>252</v>
      </c>
      <c r="H178" s="259">
        <v>2</v>
      </c>
      <c r="I178" s="260">
        <v>30000</v>
      </c>
      <c r="J178" s="260">
        <f>ROUND(I178*H178,2)</f>
        <v>60000</v>
      </c>
      <c r="K178" s="257" t="s">
        <v>1</v>
      </c>
      <c r="L178" s="261"/>
      <c r="M178" s="262" t="s">
        <v>1</v>
      </c>
      <c r="N178" s="263" t="s">
        <v>40</v>
      </c>
      <c r="O178" s="218">
        <v>0</v>
      </c>
      <c r="P178" s="218">
        <f>O178*H178</f>
        <v>0</v>
      </c>
      <c r="Q178" s="218">
        <v>2.9870000000000001</v>
      </c>
      <c r="R178" s="218">
        <f>Q178*H178</f>
        <v>5.9740000000000002</v>
      </c>
      <c r="S178" s="218">
        <v>0</v>
      </c>
      <c r="T178" s="219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220" t="s">
        <v>189</v>
      </c>
      <c r="AT178" s="220" t="s">
        <v>241</v>
      </c>
      <c r="AU178" s="220" t="s">
        <v>85</v>
      </c>
      <c r="AY178" s="17" t="s">
        <v>115</v>
      </c>
      <c r="BE178" s="221">
        <f>IF(N178="základní",J178,0)</f>
        <v>60000</v>
      </c>
      <c r="BF178" s="221">
        <f>IF(N178="snížená",J178,0)</f>
        <v>0</v>
      </c>
      <c r="BG178" s="221">
        <f>IF(N178="zákl. přenesená",J178,0)</f>
        <v>0</v>
      </c>
      <c r="BH178" s="221">
        <f>IF(N178="sníž. přenesená",J178,0)</f>
        <v>0</v>
      </c>
      <c r="BI178" s="221">
        <f>IF(N178="nulová",J178,0)</f>
        <v>0</v>
      </c>
      <c r="BJ178" s="17" t="s">
        <v>83</v>
      </c>
      <c r="BK178" s="221">
        <f>ROUND(I178*H178,2)</f>
        <v>60000</v>
      </c>
      <c r="BL178" s="17" t="s">
        <v>134</v>
      </c>
      <c r="BM178" s="220" t="s">
        <v>257</v>
      </c>
    </row>
    <row r="179" s="2" customFormat="1">
      <c r="A179" s="32"/>
      <c r="B179" s="33"/>
      <c r="C179" s="34"/>
      <c r="D179" s="224" t="s">
        <v>258</v>
      </c>
      <c r="E179" s="34"/>
      <c r="F179" s="264" t="s">
        <v>259</v>
      </c>
      <c r="G179" s="34"/>
      <c r="H179" s="34"/>
      <c r="I179" s="34"/>
      <c r="J179" s="34"/>
      <c r="K179" s="34"/>
      <c r="L179" s="38"/>
      <c r="M179" s="265"/>
      <c r="N179" s="266"/>
      <c r="O179" s="84"/>
      <c r="P179" s="84"/>
      <c r="Q179" s="84"/>
      <c r="R179" s="84"/>
      <c r="S179" s="84"/>
      <c r="T179" s="85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7" t="s">
        <v>258</v>
      </c>
      <c r="AU179" s="17" t="s">
        <v>85</v>
      </c>
    </row>
    <row r="180" s="2" customFormat="1" ht="16.5" customHeight="1">
      <c r="A180" s="32"/>
      <c r="B180" s="33"/>
      <c r="C180" s="210" t="s">
        <v>7</v>
      </c>
      <c r="D180" s="210" t="s">
        <v>118</v>
      </c>
      <c r="E180" s="211" t="s">
        <v>260</v>
      </c>
      <c r="F180" s="212" t="s">
        <v>261</v>
      </c>
      <c r="G180" s="213" t="s">
        <v>252</v>
      </c>
      <c r="H180" s="214">
        <v>4</v>
      </c>
      <c r="I180" s="215">
        <v>2480</v>
      </c>
      <c r="J180" s="215">
        <f>ROUND(I180*H180,2)</f>
        <v>9920</v>
      </c>
      <c r="K180" s="212" t="s">
        <v>157</v>
      </c>
      <c r="L180" s="38"/>
      <c r="M180" s="216" t="s">
        <v>1</v>
      </c>
      <c r="N180" s="217" t="s">
        <v>40</v>
      </c>
      <c r="O180" s="218">
        <v>3.839</v>
      </c>
      <c r="P180" s="218">
        <f>O180*H180</f>
        <v>15.356</v>
      </c>
      <c r="Q180" s="218">
        <v>0.42368</v>
      </c>
      <c r="R180" s="218">
        <f>Q180*H180</f>
        <v>1.69472</v>
      </c>
      <c r="S180" s="218">
        <v>0</v>
      </c>
      <c r="T180" s="219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220" t="s">
        <v>134</v>
      </c>
      <c r="AT180" s="220" t="s">
        <v>118</v>
      </c>
      <c r="AU180" s="220" t="s">
        <v>85</v>
      </c>
      <c r="AY180" s="17" t="s">
        <v>115</v>
      </c>
      <c r="BE180" s="221">
        <f>IF(N180="základní",J180,0)</f>
        <v>9920</v>
      </c>
      <c r="BF180" s="221">
        <f>IF(N180="snížená",J180,0)</f>
        <v>0</v>
      </c>
      <c r="BG180" s="221">
        <f>IF(N180="zákl. přenesená",J180,0)</f>
        <v>0</v>
      </c>
      <c r="BH180" s="221">
        <f>IF(N180="sníž. přenesená",J180,0)</f>
        <v>0</v>
      </c>
      <c r="BI180" s="221">
        <f>IF(N180="nulová",J180,0)</f>
        <v>0</v>
      </c>
      <c r="BJ180" s="17" t="s">
        <v>83</v>
      </c>
      <c r="BK180" s="221">
        <f>ROUND(I180*H180,2)</f>
        <v>9920</v>
      </c>
      <c r="BL180" s="17" t="s">
        <v>134</v>
      </c>
      <c r="BM180" s="220" t="s">
        <v>262</v>
      </c>
    </row>
    <row r="181" s="13" customFormat="1">
      <c r="A181" s="13"/>
      <c r="B181" s="222"/>
      <c r="C181" s="223"/>
      <c r="D181" s="224" t="s">
        <v>131</v>
      </c>
      <c r="E181" s="225" t="s">
        <v>1</v>
      </c>
      <c r="F181" s="226" t="s">
        <v>263</v>
      </c>
      <c r="G181" s="223"/>
      <c r="H181" s="227">
        <v>4</v>
      </c>
      <c r="I181" s="223"/>
      <c r="J181" s="223"/>
      <c r="K181" s="223"/>
      <c r="L181" s="228"/>
      <c r="M181" s="229"/>
      <c r="N181" s="230"/>
      <c r="O181" s="230"/>
      <c r="P181" s="230"/>
      <c r="Q181" s="230"/>
      <c r="R181" s="230"/>
      <c r="S181" s="230"/>
      <c r="T181" s="23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2" t="s">
        <v>131</v>
      </c>
      <c r="AU181" s="232" t="s">
        <v>85</v>
      </c>
      <c r="AV181" s="13" t="s">
        <v>85</v>
      </c>
      <c r="AW181" s="13" t="s">
        <v>33</v>
      </c>
      <c r="AX181" s="13" t="s">
        <v>83</v>
      </c>
      <c r="AY181" s="232" t="s">
        <v>115</v>
      </c>
    </row>
    <row r="182" s="12" customFormat="1" ht="22.8" customHeight="1">
      <c r="A182" s="12"/>
      <c r="B182" s="195"/>
      <c r="C182" s="196"/>
      <c r="D182" s="197" t="s">
        <v>74</v>
      </c>
      <c r="E182" s="208" t="s">
        <v>195</v>
      </c>
      <c r="F182" s="208" t="s">
        <v>264</v>
      </c>
      <c r="G182" s="196"/>
      <c r="H182" s="196"/>
      <c r="I182" s="196"/>
      <c r="J182" s="209">
        <f>BK182</f>
        <v>79786</v>
      </c>
      <c r="K182" s="196"/>
      <c r="L182" s="200"/>
      <c r="M182" s="201"/>
      <c r="N182" s="202"/>
      <c r="O182" s="202"/>
      <c r="P182" s="203">
        <f>SUM(P183:P193)</f>
        <v>58.509999999999998</v>
      </c>
      <c r="Q182" s="202"/>
      <c r="R182" s="203">
        <f>SUM(R183:R193)</f>
        <v>5.4560760000000004</v>
      </c>
      <c r="S182" s="202"/>
      <c r="T182" s="204">
        <f>SUM(T183:T193)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5" t="s">
        <v>83</v>
      </c>
      <c r="AT182" s="206" t="s">
        <v>74</v>
      </c>
      <c r="AU182" s="206" t="s">
        <v>83</v>
      </c>
      <c r="AY182" s="205" t="s">
        <v>115</v>
      </c>
      <c r="BK182" s="207">
        <f>SUM(BK183:BK193)</f>
        <v>79786</v>
      </c>
    </row>
    <row r="183" s="2" customFormat="1" ht="16.5" customHeight="1">
      <c r="A183" s="32"/>
      <c r="B183" s="33"/>
      <c r="C183" s="210" t="s">
        <v>265</v>
      </c>
      <c r="D183" s="210" t="s">
        <v>118</v>
      </c>
      <c r="E183" s="211" t="s">
        <v>266</v>
      </c>
      <c r="F183" s="212" t="s">
        <v>267</v>
      </c>
      <c r="G183" s="213" t="s">
        <v>178</v>
      </c>
      <c r="H183" s="214">
        <v>7</v>
      </c>
      <c r="I183" s="215">
        <v>231</v>
      </c>
      <c r="J183" s="215">
        <f>ROUND(I183*H183,2)</f>
        <v>1617</v>
      </c>
      <c r="K183" s="212" t="s">
        <v>157</v>
      </c>
      <c r="L183" s="38"/>
      <c r="M183" s="216" t="s">
        <v>1</v>
      </c>
      <c r="N183" s="217" t="s">
        <v>40</v>
      </c>
      <c r="O183" s="218">
        <v>0.216</v>
      </c>
      <c r="P183" s="218">
        <f>O183*H183</f>
        <v>1.512</v>
      </c>
      <c r="Q183" s="218">
        <v>0.11519</v>
      </c>
      <c r="R183" s="218">
        <f>Q183*H183</f>
        <v>0.80632999999999999</v>
      </c>
      <c r="S183" s="218">
        <v>0</v>
      </c>
      <c r="T183" s="219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220" t="s">
        <v>134</v>
      </c>
      <c r="AT183" s="220" t="s">
        <v>118</v>
      </c>
      <c r="AU183" s="220" t="s">
        <v>85</v>
      </c>
      <c r="AY183" s="17" t="s">
        <v>115</v>
      </c>
      <c r="BE183" s="221">
        <f>IF(N183="základní",J183,0)</f>
        <v>1617</v>
      </c>
      <c r="BF183" s="221">
        <f>IF(N183="snížená",J183,0)</f>
        <v>0</v>
      </c>
      <c r="BG183" s="221">
        <f>IF(N183="zákl. přenesená",J183,0)</f>
        <v>0</v>
      </c>
      <c r="BH183" s="221">
        <f>IF(N183="sníž. přenesená",J183,0)</f>
        <v>0</v>
      </c>
      <c r="BI183" s="221">
        <f>IF(N183="nulová",J183,0)</f>
        <v>0</v>
      </c>
      <c r="BJ183" s="17" t="s">
        <v>83</v>
      </c>
      <c r="BK183" s="221">
        <f>ROUND(I183*H183,2)</f>
        <v>1617</v>
      </c>
      <c r="BL183" s="17" t="s">
        <v>134</v>
      </c>
      <c r="BM183" s="220" t="s">
        <v>268</v>
      </c>
    </row>
    <row r="184" s="2" customFormat="1" ht="16.5" customHeight="1">
      <c r="A184" s="32"/>
      <c r="B184" s="33"/>
      <c r="C184" s="255" t="s">
        <v>269</v>
      </c>
      <c r="D184" s="255" t="s">
        <v>241</v>
      </c>
      <c r="E184" s="256" t="s">
        <v>270</v>
      </c>
      <c r="F184" s="257" t="s">
        <v>271</v>
      </c>
      <c r="G184" s="258" t="s">
        <v>178</v>
      </c>
      <c r="H184" s="259">
        <v>7.1399999999999997</v>
      </c>
      <c r="I184" s="260">
        <v>335</v>
      </c>
      <c r="J184" s="260">
        <f>ROUND(I184*H184,2)</f>
        <v>2391.9000000000001</v>
      </c>
      <c r="K184" s="257" t="s">
        <v>157</v>
      </c>
      <c r="L184" s="261"/>
      <c r="M184" s="262" t="s">
        <v>1</v>
      </c>
      <c r="N184" s="263" t="s">
        <v>40</v>
      </c>
      <c r="O184" s="218">
        <v>0</v>
      </c>
      <c r="P184" s="218">
        <f>O184*H184</f>
        <v>0</v>
      </c>
      <c r="Q184" s="218">
        <v>0.048399999999999999</v>
      </c>
      <c r="R184" s="218">
        <f>Q184*H184</f>
        <v>0.34557599999999999</v>
      </c>
      <c r="S184" s="218">
        <v>0</v>
      </c>
      <c r="T184" s="219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220" t="s">
        <v>189</v>
      </c>
      <c r="AT184" s="220" t="s">
        <v>241</v>
      </c>
      <c r="AU184" s="220" t="s">
        <v>85</v>
      </c>
      <c r="AY184" s="17" t="s">
        <v>115</v>
      </c>
      <c r="BE184" s="221">
        <f>IF(N184="základní",J184,0)</f>
        <v>2391.9000000000001</v>
      </c>
      <c r="BF184" s="221">
        <f>IF(N184="snížená",J184,0)</f>
        <v>0</v>
      </c>
      <c r="BG184" s="221">
        <f>IF(N184="zákl. přenesená",J184,0)</f>
        <v>0</v>
      </c>
      <c r="BH184" s="221">
        <f>IF(N184="sníž. přenesená",J184,0)</f>
        <v>0</v>
      </c>
      <c r="BI184" s="221">
        <f>IF(N184="nulová",J184,0)</f>
        <v>0</v>
      </c>
      <c r="BJ184" s="17" t="s">
        <v>83</v>
      </c>
      <c r="BK184" s="221">
        <f>ROUND(I184*H184,2)</f>
        <v>2391.9000000000001</v>
      </c>
      <c r="BL184" s="17" t="s">
        <v>134</v>
      </c>
      <c r="BM184" s="220" t="s">
        <v>272</v>
      </c>
    </row>
    <row r="185" s="13" customFormat="1">
      <c r="A185" s="13"/>
      <c r="B185" s="222"/>
      <c r="C185" s="223"/>
      <c r="D185" s="224" t="s">
        <v>131</v>
      </c>
      <c r="E185" s="225" t="s">
        <v>1</v>
      </c>
      <c r="F185" s="226" t="s">
        <v>273</v>
      </c>
      <c r="G185" s="223"/>
      <c r="H185" s="227">
        <v>7.1400000000000006</v>
      </c>
      <c r="I185" s="223"/>
      <c r="J185" s="223"/>
      <c r="K185" s="223"/>
      <c r="L185" s="228"/>
      <c r="M185" s="229"/>
      <c r="N185" s="230"/>
      <c r="O185" s="230"/>
      <c r="P185" s="230"/>
      <c r="Q185" s="230"/>
      <c r="R185" s="230"/>
      <c r="S185" s="230"/>
      <c r="T185" s="23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2" t="s">
        <v>131</v>
      </c>
      <c r="AU185" s="232" t="s">
        <v>85</v>
      </c>
      <c r="AV185" s="13" t="s">
        <v>85</v>
      </c>
      <c r="AW185" s="13" t="s">
        <v>33</v>
      </c>
      <c r="AX185" s="13" t="s">
        <v>83</v>
      </c>
      <c r="AY185" s="232" t="s">
        <v>115</v>
      </c>
    </row>
    <row r="186" s="2" customFormat="1" ht="21.75" customHeight="1">
      <c r="A186" s="32"/>
      <c r="B186" s="33"/>
      <c r="C186" s="210" t="s">
        <v>274</v>
      </c>
      <c r="D186" s="210" t="s">
        <v>118</v>
      </c>
      <c r="E186" s="211" t="s">
        <v>275</v>
      </c>
      <c r="F186" s="212" t="s">
        <v>276</v>
      </c>
      <c r="G186" s="213" t="s">
        <v>178</v>
      </c>
      <c r="H186" s="214">
        <v>30</v>
      </c>
      <c r="I186" s="215">
        <v>201</v>
      </c>
      <c r="J186" s="215">
        <f>ROUND(I186*H186,2)</f>
        <v>6030</v>
      </c>
      <c r="K186" s="212" t="s">
        <v>157</v>
      </c>
      <c r="L186" s="38"/>
      <c r="M186" s="216" t="s">
        <v>1</v>
      </c>
      <c r="N186" s="217" t="s">
        <v>40</v>
      </c>
      <c r="O186" s="218">
        <v>0.20200000000000001</v>
      </c>
      <c r="P186" s="218">
        <f>O186*H186</f>
        <v>6.0600000000000005</v>
      </c>
      <c r="Q186" s="218">
        <v>0.095990000000000006</v>
      </c>
      <c r="R186" s="218">
        <f>Q186*H186</f>
        <v>2.8797000000000001</v>
      </c>
      <c r="S186" s="218">
        <v>0</v>
      </c>
      <c r="T186" s="219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220" t="s">
        <v>134</v>
      </c>
      <c r="AT186" s="220" t="s">
        <v>118</v>
      </c>
      <c r="AU186" s="220" t="s">
        <v>85</v>
      </c>
      <c r="AY186" s="17" t="s">
        <v>115</v>
      </c>
      <c r="BE186" s="221">
        <f>IF(N186="základní",J186,0)</f>
        <v>6030</v>
      </c>
      <c r="BF186" s="221">
        <f>IF(N186="snížená",J186,0)</f>
        <v>0</v>
      </c>
      <c r="BG186" s="221">
        <f>IF(N186="zákl. přenesená",J186,0)</f>
        <v>0</v>
      </c>
      <c r="BH186" s="221">
        <f>IF(N186="sníž. přenesená",J186,0)</f>
        <v>0</v>
      </c>
      <c r="BI186" s="221">
        <f>IF(N186="nulová",J186,0)</f>
        <v>0</v>
      </c>
      <c r="BJ186" s="17" t="s">
        <v>83</v>
      </c>
      <c r="BK186" s="221">
        <f>ROUND(I186*H186,2)</f>
        <v>6030</v>
      </c>
      <c r="BL186" s="17" t="s">
        <v>134</v>
      </c>
      <c r="BM186" s="220" t="s">
        <v>277</v>
      </c>
    </row>
    <row r="187" s="2" customFormat="1" ht="16.5" customHeight="1">
      <c r="A187" s="32"/>
      <c r="B187" s="33"/>
      <c r="C187" s="255" t="s">
        <v>278</v>
      </c>
      <c r="D187" s="255" t="s">
        <v>241</v>
      </c>
      <c r="E187" s="256" t="s">
        <v>279</v>
      </c>
      <c r="F187" s="257" t="s">
        <v>280</v>
      </c>
      <c r="G187" s="258" t="s">
        <v>178</v>
      </c>
      <c r="H187" s="259">
        <v>30.600000000000001</v>
      </c>
      <c r="I187" s="260">
        <v>160</v>
      </c>
      <c r="J187" s="260">
        <f>ROUND(I187*H187,2)</f>
        <v>4896</v>
      </c>
      <c r="K187" s="257" t="s">
        <v>157</v>
      </c>
      <c r="L187" s="261"/>
      <c r="M187" s="262" t="s">
        <v>1</v>
      </c>
      <c r="N187" s="263" t="s">
        <v>40</v>
      </c>
      <c r="O187" s="218">
        <v>0</v>
      </c>
      <c r="P187" s="218">
        <f>O187*H187</f>
        <v>0</v>
      </c>
      <c r="Q187" s="218">
        <v>0.033500000000000002</v>
      </c>
      <c r="R187" s="218">
        <f>Q187*H187</f>
        <v>1.0251000000000001</v>
      </c>
      <c r="S187" s="218">
        <v>0</v>
      </c>
      <c r="T187" s="219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220" t="s">
        <v>189</v>
      </c>
      <c r="AT187" s="220" t="s">
        <v>241</v>
      </c>
      <c r="AU187" s="220" t="s">
        <v>85</v>
      </c>
      <c r="AY187" s="17" t="s">
        <v>115</v>
      </c>
      <c r="BE187" s="221">
        <f>IF(N187="základní",J187,0)</f>
        <v>4896</v>
      </c>
      <c r="BF187" s="221">
        <f>IF(N187="snížená",J187,0)</f>
        <v>0</v>
      </c>
      <c r="BG187" s="221">
        <f>IF(N187="zákl. přenesená",J187,0)</f>
        <v>0</v>
      </c>
      <c r="BH187" s="221">
        <f>IF(N187="sníž. přenesená",J187,0)</f>
        <v>0</v>
      </c>
      <c r="BI187" s="221">
        <f>IF(N187="nulová",J187,0)</f>
        <v>0</v>
      </c>
      <c r="BJ187" s="17" t="s">
        <v>83</v>
      </c>
      <c r="BK187" s="221">
        <f>ROUND(I187*H187,2)</f>
        <v>4896</v>
      </c>
      <c r="BL187" s="17" t="s">
        <v>134</v>
      </c>
      <c r="BM187" s="220" t="s">
        <v>281</v>
      </c>
    </row>
    <row r="188" s="13" customFormat="1">
      <c r="A188" s="13"/>
      <c r="B188" s="222"/>
      <c r="C188" s="223"/>
      <c r="D188" s="224" t="s">
        <v>131</v>
      </c>
      <c r="E188" s="225" t="s">
        <v>1</v>
      </c>
      <c r="F188" s="226" t="s">
        <v>282</v>
      </c>
      <c r="G188" s="223"/>
      <c r="H188" s="227">
        <v>30.600000000000001</v>
      </c>
      <c r="I188" s="223"/>
      <c r="J188" s="223"/>
      <c r="K188" s="223"/>
      <c r="L188" s="228"/>
      <c r="M188" s="229"/>
      <c r="N188" s="230"/>
      <c r="O188" s="230"/>
      <c r="P188" s="230"/>
      <c r="Q188" s="230"/>
      <c r="R188" s="230"/>
      <c r="S188" s="230"/>
      <c r="T188" s="23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2" t="s">
        <v>131</v>
      </c>
      <c r="AU188" s="232" t="s">
        <v>85</v>
      </c>
      <c r="AV188" s="13" t="s">
        <v>85</v>
      </c>
      <c r="AW188" s="13" t="s">
        <v>33</v>
      </c>
      <c r="AX188" s="13" t="s">
        <v>83</v>
      </c>
      <c r="AY188" s="232" t="s">
        <v>115</v>
      </c>
    </row>
    <row r="189" s="2" customFormat="1" ht="16.5" customHeight="1">
      <c r="A189" s="32"/>
      <c r="B189" s="33"/>
      <c r="C189" s="210" t="s">
        <v>283</v>
      </c>
      <c r="D189" s="210" t="s">
        <v>118</v>
      </c>
      <c r="E189" s="211" t="s">
        <v>284</v>
      </c>
      <c r="F189" s="212" t="s">
        <v>285</v>
      </c>
      <c r="G189" s="213" t="s">
        <v>178</v>
      </c>
      <c r="H189" s="214">
        <v>7</v>
      </c>
      <c r="I189" s="215">
        <v>45.100000000000001</v>
      </c>
      <c r="J189" s="215">
        <f>ROUND(I189*H189,2)</f>
        <v>315.69999999999999</v>
      </c>
      <c r="K189" s="212" t="s">
        <v>157</v>
      </c>
      <c r="L189" s="38"/>
      <c r="M189" s="216" t="s">
        <v>1</v>
      </c>
      <c r="N189" s="217" t="s">
        <v>40</v>
      </c>
      <c r="O189" s="218">
        <v>0.085999999999999993</v>
      </c>
      <c r="P189" s="218">
        <f>O189*H189</f>
        <v>0.60199999999999998</v>
      </c>
      <c r="Q189" s="218">
        <v>0</v>
      </c>
      <c r="R189" s="218">
        <f>Q189*H189</f>
        <v>0</v>
      </c>
      <c r="S189" s="218">
        <v>0</v>
      </c>
      <c r="T189" s="219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220" t="s">
        <v>134</v>
      </c>
      <c r="AT189" s="220" t="s">
        <v>118</v>
      </c>
      <c r="AU189" s="220" t="s">
        <v>85</v>
      </c>
      <c r="AY189" s="17" t="s">
        <v>115</v>
      </c>
      <c r="BE189" s="221">
        <f>IF(N189="základní",J189,0)</f>
        <v>315.69999999999999</v>
      </c>
      <c r="BF189" s="221">
        <f>IF(N189="snížená",J189,0)</f>
        <v>0</v>
      </c>
      <c r="BG189" s="221">
        <f>IF(N189="zákl. přenesená",J189,0)</f>
        <v>0</v>
      </c>
      <c r="BH189" s="221">
        <f>IF(N189="sníž. přenesená",J189,0)</f>
        <v>0</v>
      </c>
      <c r="BI189" s="221">
        <f>IF(N189="nulová",J189,0)</f>
        <v>0</v>
      </c>
      <c r="BJ189" s="17" t="s">
        <v>83</v>
      </c>
      <c r="BK189" s="221">
        <f>ROUND(I189*H189,2)</f>
        <v>315.69999999999999</v>
      </c>
      <c r="BL189" s="17" t="s">
        <v>134</v>
      </c>
      <c r="BM189" s="220" t="s">
        <v>286</v>
      </c>
    </row>
    <row r="190" s="2" customFormat="1" ht="16.5" customHeight="1">
      <c r="A190" s="32"/>
      <c r="B190" s="33"/>
      <c r="C190" s="210" t="s">
        <v>287</v>
      </c>
      <c r="D190" s="210" t="s">
        <v>118</v>
      </c>
      <c r="E190" s="211" t="s">
        <v>288</v>
      </c>
      <c r="F190" s="212" t="s">
        <v>289</v>
      </c>
      <c r="G190" s="213" t="s">
        <v>178</v>
      </c>
      <c r="H190" s="214">
        <v>7</v>
      </c>
      <c r="I190" s="215">
        <v>95.200000000000003</v>
      </c>
      <c r="J190" s="215">
        <f>ROUND(I190*H190,2)</f>
        <v>666.39999999999998</v>
      </c>
      <c r="K190" s="212" t="s">
        <v>157</v>
      </c>
      <c r="L190" s="38"/>
      <c r="M190" s="216" t="s">
        <v>1</v>
      </c>
      <c r="N190" s="217" t="s">
        <v>40</v>
      </c>
      <c r="O190" s="218">
        <v>0.104</v>
      </c>
      <c r="P190" s="218">
        <f>O190*H190</f>
        <v>0.72799999999999998</v>
      </c>
      <c r="Q190" s="218">
        <v>0.00034000000000000002</v>
      </c>
      <c r="R190" s="218">
        <f>Q190*H190</f>
        <v>0.0023800000000000002</v>
      </c>
      <c r="S190" s="218">
        <v>0</v>
      </c>
      <c r="T190" s="219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220" t="s">
        <v>134</v>
      </c>
      <c r="AT190" s="220" t="s">
        <v>118</v>
      </c>
      <c r="AU190" s="220" t="s">
        <v>85</v>
      </c>
      <c r="AY190" s="17" t="s">
        <v>115</v>
      </c>
      <c r="BE190" s="221">
        <f>IF(N190="základní",J190,0)</f>
        <v>666.39999999999998</v>
      </c>
      <c r="BF190" s="221">
        <f>IF(N190="snížená",J190,0)</f>
        <v>0</v>
      </c>
      <c r="BG190" s="221">
        <f>IF(N190="zákl. přenesená",J190,0)</f>
        <v>0</v>
      </c>
      <c r="BH190" s="221">
        <f>IF(N190="sníž. přenesená",J190,0)</f>
        <v>0</v>
      </c>
      <c r="BI190" s="221">
        <f>IF(N190="nulová",J190,0)</f>
        <v>0</v>
      </c>
      <c r="BJ190" s="17" t="s">
        <v>83</v>
      </c>
      <c r="BK190" s="221">
        <f>ROUND(I190*H190,2)</f>
        <v>666.39999999999998</v>
      </c>
      <c r="BL190" s="17" t="s">
        <v>134</v>
      </c>
      <c r="BM190" s="220" t="s">
        <v>290</v>
      </c>
    </row>
    <row r="191" s="2" customFormat="1" ht="16.5" customHeight="1">
      <c r="A191" s="32"/>
      <c r="B191" s="33"/>
      <c r="C191" s="210" t="s">
        <v>291</v>
      </c>
      <c r="D191" s="210" t="s">
        <v>118</v>
      </c>
      <c r="E191" s="211" t="s">
        <v>292</v>
      </c>
      <c r="F191" s="212" t="s">
        <v>293</v>
      </c>
      <c r="G191" s="213" t="s">
        <v>156</v>
      </c>
      <c r="H191" s="214">
        <v>575</v>
      </c>
      <c r="I191" s="215">
        <v>107</v>
      </c>
      <c r="J191" s="215">
        <f>ROUND(I191*H191,2)</f>
        <v>61525</v>
      </c>
      <c r="K191" s="212" t="s">
        <v>157</v>
      </c>
      <c r="L191" s="38"/>
      <c r="M191" s="216" t="s">
        <v>1</v>
      </c>
      <c r="N191" s="217" t="s">
        <v>40</v>
      </c>
      <c r="O191" s="218">
        <v>0.080000000000000002</v>
      </c>
      <c r="P191" s="218">
        <f>O191*H191</f>
        <v>46</v>
      </c>
      <c r="Q191" s="218">
        <v>0.00068999999999999997</v>
      </c>
      <c r="R191" s="218">
        <f>Q191*H191</f>
        <v>0.39674999999999999</v>
      </c>
      <c r="S191" s="218">
        <v>0</v>
      </c>
      <c r="T191" s="219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220" t="s">
        <v>134</v>
      </c>
      <c r="AT191" s="220" t="s">
        <v>118</v>
      </c>
      <c r="AU191" s="220" t="s">
        <v>85</v>
      </c>
      <c r="AY191" s="17" t="s">
        <v>115</v>
      </c>
      <c r="BE191" s="221">
        <f>IF(N191="základní",J191,0)</f>
        <v>61525</v>
      </c>
      <c r="BF191" s="221">
        <f>IF(N191="snížená",J191,0)</f>
        <v>0</v>
      </c>
      <c r="BG191" s="221">
        <f>IF(N191="zákl. přenesená",J191,0)</f>
        <v>0</v>
      </c>
      <c r="BH191" s="221">
        <f>IF(N191="sníž. přenesená",J191,0)</f>
        <v>0</v>
      </c>
      <c r="BI191" s="221">
        <f>IF(N191="nulová",J191,0)</f>
        <v>0</v>
      </c>
      <c r="BJ191" s="17" t="s">
        <v>83</v>
      </c>
      <c r="BK191" s="221">
        <f>ROUND(I191*H191,2)</f>
        <v>61525</v>
      </c>
      <c r="BL191" s="17" t="s">
        <v>134</v>
      </c>
      <c r="BM191" s="220" t="s">
        <v>294</v>
      </c>
    </row>
    <row r="192" s="13" customFormat="1">
      <c r="A192" s="13"/>
      <c r="B192" s="222"/>
      <c r="C192" s="223"/>
      <c r="D192" s="224" t="s">
        <v>131</v>
      </c>
      <c r="E192" s="225" t="s">
        <v>1</v>
      </c>
      <c r="F192" s="226" t="s">
        <v>295</v>
      </c>
      <c r="G192" s="223"/>
      <c r="H192" s="227">
        <v>575</v>
      </c>
      <c r="I192" s="223"/>
      <c r="J192" s="223"/>
      <c r="K192" s="223"/>
      <c r="L192" s="228"/>
      <c r="M192" s="229"/>
      <c r="N192" s="230"/>
      <c r="O192" s="230"/>
      <c r="P192" s="230"/>
      <c r="Q192" s="230"/>
      <c r="R192" s="230"/>
      <c r="S192" s="230"/>
      <c r="T192" s="23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2" t="s">
        <v>131</v>
      </c>
      <c r="AU192" s="232" t="s">
        <v>85</v>
      </c>
      <c r="AV192" s="13" t="s">
        <v>85</v>
      </c>
      <c r="AW192" s="13" t="s">
        <v>33</v>
      </c>
      <c r="AX192" s="13" t="s">
        <v>83</v>
      </c>
      <c r="AY192" s="232" t="s">
        <v>115</v>
      </c>
    </row>
    <row r="193" s="2" customFormat="1" ht="16.5" customHeight="1">
      <c r="A193" s="32"/>
      <c r="B193" s="33"/>
      <c r="C193" s="210" t="s">
        <v>296</v>
      </c>
      <c r="D193" s="210" t="s">
        <v>118</v>
      </c>
      <c r="E193" s="211" t="s">
        <v>297</v>
      </c>
      <c r="F193" s="212" t="s">
        <v>298</v>
      </c>
      <c r="G193" s="213" t="s">
        <v>178</v>
      </c>
      <c r="H193" s="214">
        <v>8</v>
      </c>
      <c r="I193" s="215">
        <v>293</v>
      </c>
      <c r="J193" s="215">
        <f>ROUND(I193*H193,2)</f>
        <v>2344</v>
      </c>
      <c r="K193" s="212" t="s">
        <v>157</v>
      </c>
      <c r="L193" s="38"/>
      <c r="M193" s="216" t="s">
        <v>1</v>
      </c>
      <c r="N193" s="217" t="s">
        <v>40</v>
      </c>
      <c r="O193" s="218">
        <v>0.45100000000000001</v>
      </c>
      <c r="P193" s="218">
        <f>O193*H193</f>
        <v>3.6080000000000001</v>
      </c>
      <c r="Q193" s="218">
        <v>3.0000000000000001E-05</v>
      </c>
      <c r="R193" s="218">
        <f>Q193*H193</f>
        <v>0.00024000000000000001</v>
      </c>
      <c r="S193" s="218">
        <v>0</v>
      </c>
      <c r="T193" s="219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220" t="s">
        <v>134</v>
      </c>
      <c r="AT193" s="220" t="s">
        <v>118</v>
      </c>
      <c r="AU193" s="220" t="s">
        <v>85</v>
      </c>
      <c r="AY193" s="17" t="s">
        <v>115</v>
      </c>
      <c r="BE193" s="221">
        <f>IF(N193="základní",J193,0)</f>
        <v>2344</v>
      </c>
      <c r="BF193" s="221">
        <f>IF(N193="snížená",J193,0)</f>
        <v>0</v>
      </c>
      <c r="BG193" s="221">
        <f>IF(N193="zákl. přenesená",J193,0)</f>
        <v>0</v>
      </c>
      <c r="BH193" s="221">
        <f>IF(N193="sníž. přenesená",J193,0)</f>
        <v>0</v>
      </c>
      <c r="BI193" s="221">
        <f>IF(N193="nulová",J193,0)</f>
        <v>0</v>
      </c>
      <c r="BJ193" s="17" t="s">
        <v>83</v>
      </c>
      <c r="BK193" s="221">
        <f>ROUND(I193*H193,2)</f>
        <v>2344</v>
      </c>
      <c r="BL193" s="17" t="s">
        <v>134</v>
      </c>
      <c r="BM193" s="220" t="s">
        <v>299</v>
      </c>
    </row>
    <row r="194" s="12" customFormat="1" ht="22.8" customHeight="1">
      <c r="A194" s="12"/>
      <c r="B194" s="195"/>
      <c r="C194" s="196"/>
      <c r="D194" s="197" t="s">
        <v>74</v>
      </c>
      <c r="E194" s="208" t="s">
        <v>300</v>
      </c>
      <c r="F194" s="208" t="s">
        <v>301</v>
      </c>
      <c r="G194" s="196"/>
      <c r="H194" s="196"/>
      <c r="I194" s="196"/>
      <c r="J194" s="209">
        <f>BK194</f>
        <v>452359.60999999999</v>
      </c>
      <c r="K194" s="196"/>
      <c r="L194" s="200"/>
      <c r="M194" s="201"/>
      <c r="N194" s="202"/>
      <c r="O194" s="202"/>
      <c r="P194" s="203">
        <f>SUM(P195:P232)</f>
        <v>124.525215</v>
      </c>
      <c r="Q194" s="202"/>
      <c r="R194" s="203">
        <f>SUM(R195:R232)</f>
        <v>0</v>
      </c>
      <c r="S194" s="202"/>
      <c r="T194" s="204">
        <f>SUM(T195:T232)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5" t="s">
        <v>83</v>
      </c>
      <c r="AT194" s="206" t="s">
        <v>74</v>
      </c>
      <c r="AU194" s="206" t="s">
        <v>83</v>
      </c>
      <c r="AY194" s="205" t="s">
        <v>115</v>
      </c>
      <c r="BK194" s="207">
        <f>SUM(BK195:BK232)</f>
        <v>452359.60999999999</v>
      </c>
    </row>
    <row r="195" s="2" customFormat="1" ht="16.5" customHeight="1">
      <c r="A195" s="32"/>
      <c r="B195" s="33"/>
      <c r="C195" s="210" t="s">
        <v>302</v>
      </c>
      <c r="D195" s="210" t="s">
        <v>118</v>
      </c>
      <c r="E195" s="211" t="s">
        <v>303</v>
      </c>
      <c r="F195" s="212" t="s">
        <v>304</v>
      </c>
      <c r="G195" s="213" t="s">
        <v>208</v>
      </c>
      <c r="H195" s="214">
        <v>371.86500000000001</v>
      </c>
      <c r="I195" s="215">
        <v>52.5</v>
      </c>
      <c r="J195" s="215">
        <f>ROUND(I195*H195,2)</f>
        <v>19522.91</v>
      </c>
      <c r="K195" s="212" t="s">
        <v>157</v>
      </c>
      <c r="L195" s="38"/>
      <c r="M195" s="216" t="s">
        <v>1</v>
      </c>
      <c r="N195" s="217" t="s">
        <v>40</v>
      </c>
      <c r="O195" s="218">
        <v>0.029999999999999999</v>
      </c>
      <c r="P195" s="218">
        <f>O195*H195</f>
        <v>11.155950000000001</v>
      </c>
      <c r="Q195" s="218">
        <v>0</v>
      </c>
      <c r="R195" s="218">
        <f>Q195*H195</f>
        <v>0</v>
      </c>
      <c r="S195" s="218">
        <v>0</v>
      </c>
      <c r="T195" s="219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220" t="s">
        <v>134</v>
      </c>
      <c r="AT195" s="220" t="s">
        <v>118</v>
      </c>
      <c r="AU195" s="220" t="s">
        <v>85</v>
      </c>
      <c r="AY195" s="17" t="s">
        <v>115</v>
      </c>
      <c r="BE195" s="221">
        <f>IF(N195="základní",J195,0)</f>
        <v>19522.91</v>
      </c>
      <c r="BF195" s="221">
        <f>IF(N195="snížená",J195,0)</f>
        <v>0</v>
      </c>
      <c r="BG195" s="221">
        <f>IF(N195="zákl. přenesená",J195,0)</f>
        <v>0</v>
      </c>
      <c r="BH195" s="221">
        <f>IF(N195="sníž. přenesená",J195,0)</f>
        <v>0</v>
      </c>
      <c r="BI195" s="221">
        <f>IF(N195="nulová",J195,0)</f>
        <v>0</v>
      </c>
      <c r="BJ195" s="17" t="s">
        <v>83</v>
      </c>
      <c r="BK195" s="221">
        <f>ROUND(I195*H195,2)</f>
        <v>19522.91</v>
      </c>
      <c r="BL195" s="17" t="s">
        <v>134</v>
      </c>
      <c r="BM195" s="220" t="s">
        <v>305</v>
      </c>
    </row>
    <row r="196" s="13" customFormat="1">
      <c r="A196" s="13"/>
      <c r="B196" s="222"/>
      <c r="C196" s="223"/>
      <c r="D196" s="224" t="s">
        <v>131</v>
      </c>
      <c r="E196" s="225" t="s">
        <v>1</v>
      </c>
      <c r="F196" s="226" t="s">
        <v>306</v>
      </c>
      <c r="G196" s="223"/>
      <c r="H196" s="227">
        <v>6.8250000000000002</v>
      </c>
      <c r="I196" s="223"/>
      <c r="J196" s="223"/>
      <c r="K196" s="223"/>
      <c r="L196" s="228"/>
      <c r="M196" s="229"/>
      <c r="N196" s="230"/>
      <c r="O196" s="230"/>
      <c r="P196" s="230"/>
      <c r="Q196" s="230"/>
      <c r="R196" s="230"/>
      <c r="S196" s="230"/>
      <c r="T196" s="23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2" t="s">
        <v>131</v>
      </c>
      <c r="AU196" s="232" t="s">
        <v>85</v>
      </c>
      <c r="AV196" s="13" t="s">
        <v>85</v>
      </c>
      <c r="AW196" s="13" t="s">
        <v>33</v>
      </c>
      <c r="AX196" s="13" t="s">
        <v>75</v>
      </c>
      <c r="AY196" s="232" t="s">
        <v>115</v>
      </c>
    </row>
    <row r="197" s="13" customFormat="1">
      <c r="A197" s="13"/>
      <c r="B197" s="222"/>
      <c r="C197" s="223"/>
      <c r="D197" s="224" t="s">
        <v>131</v>
      </c>
      <c r="E197" s="225" t="s">
        <v>1</v>
      </c>
      <c r="F197" s="226" t="s">
        <v>307</v>
      </c>
      <c r="G197" s="223"/>
      <c r="H197" s="227">
        <v>114.75</v>
      </c>
      <c r="I197" s="223"/>
      <c r="J197" s="223"/>
      <c r="K197" s="223"/>
      <c r="L197" s="228"/>
      <c r="M197" s="229"/>
      <c r="N197" s="230"/>
      <c r="O197" s="230"/>
      <c r="P197" s="230"/>
      <c r="Q197" s="230"/>
      <c r="R197" s="230"/>
      <c r="S197" s="230"/>
      <c r="T197" s="23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2" t="s">
        <v>131</v>
      </c>
      <c r="AU197" s="232" t="s">
        <v>85</v>
      </c>
      <c r="AV197" s="13" t="s">
        <v>85</v>
      </c>
      <c r="AW197" s="13" t="s">
        <v>33</v>
      </c>
      <c r="AX197" s="13" t="s">
        <v>75</v>
      </c>
      <c r="AY197" s="232" t="s">
        <v>115</v>
      </c>
    </row>
    <row r="198" s="13" customFormat="1">
      <c r="A198" s="13"/>
      <c r="B198" s="222"/>
      <c r="C198" s="223"/>
      <c r="D198" s="224" t="s">
        <v>131</v>
      </c>
      <c r="E198" s="225" t="s">
        <v>1</v>
      </c>
      <c r="F198" s="226" t="s">
        <v>308</v>
      </c>
      <c r="G198" s="223"/>
      <c r="H198" s="227">
        <v>250.28999999999999</v>
      </c>
      <c r="I198" s="223"/>
      <c r="J198" s="223"/>
      <c r="K198" s="223"/>
      <c r="L198" s="228"/>
      <c r="M198" s="229"/>
      <c r="N198" s="230"/>
      <c r="O198" s="230"/>
      <c r="P198" s="230"/>
      <c r="Q198" s="230"/>
      <c r="R198" s="230"/>
      <c r="S198" s="230"/>
      <c r="T198" s="23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2" t="s">
        <v>131</v>
      </c>
      <c r="AU198" s="232" t="s">
        <v>85</v>
      </c>
      <c r="AV198" s="13" t="s">
        <v>85</v>
      </c>
      <c r="AW198" s="13" t="s">
        <v>33</v>
      </c>
      <c r="AX198" s="13" t="s">
        <v>75</v>
      </c>
      <c r="AY198" s="232" t="s">
        <v>115</v>
      </c>
    </row>
    <row r="199" s="14" customFormat="1">
      <c r="A199" s="14"/>
      <c r="B199" s="236"/>
      <c r="C199" s="237"/>
      <c r="D199" s="224" t="s">
        <v>131</v>
      </c>
      <c r="E199" s="238" t="s">
        <v>1</v>
      </c>
      <c r="F199" s="239" t="s">
        <v>167</v>
      </c>
      <c r="G199" s="237"/>
      <c r="H199" s="240">
        <v>371.86500000000001</v>
      </c>
      <c r="I199" s="237"/>
      <c r="J199" s="237"/>
      <c r="K199" s="237"/>
      <c r="L199" s="241"/>
      <c r="M199" s="242"/>
      <c r="N199" s="243"/>
      <c r="O199" s="243"/>
      <c r="P199" s="243"/>
      <c r="Q199" s="243"/>
      <c r="R199" s="243"/>
      <c r="S199" s="243"/>
      <c r="T199" s="24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5" t="s">
        <v>131</v>
      </c>
      <c r="AU199" s="245" t="s">
        <v>85</v>
      </c>
      <c r="AV199" s="14" t="s">
        <v>134</v>
      </c>
      <c r="AW199" s="14" t="s">
        <v>33</v>
      </c>
      <c r="AX199" s="14" t="s">
        <v>83</v>
      </c>
      <c r="AY199" s="245" t="s">
        <v>115</v>
      </c>
    </row>
    <row r="200" s="2" customFormat="1" ht="16.5" customHeight="1">
      <c r="A200" s="32"/>
      <c r="B200" s="33"/>
      <c r="C200" s="210" t="s">
        <v>309</v>
      </c>
      <c r="D200" s="210" t="s">
        <v>118</v>
      </c>
      <c r="E200" s="211" t="s">
        <v>310</v>
      </c>
      <c r="F200" s="212" t="s">
        <v>311</v>
      </c>
      <c r="G200" s="213" t="s">
        <v>208</v>
      </c>
      <c r="H200" s="214">
        <v>16362.06</v>
      </c>
      <c r="I200" s="215">
        <v>13.300000000000001</v>
      </c>
      <c r="J200" s="215">
        <f>ROUND(I200*H200,2)</f>
        <v>217615.39999999999</v>
      </c>
      <c r="K200" s="212" t="s">
        <v>157</v>
      </c>
      <c r="L200" s="38"/>
      <c r="M200" s="216" t="s">
        <v>1</v>
      </c>
      <c r="N200" s="217" t="s">
        <v>40</v>
      </c>
      <c r="O200" s="218">
        <v>0.002</v>
      </c>
      <c r="P200" s="218">
        <f>O200*H200</f>
        <v>32.724119999999999</v>
      </c>
      <c r="Q200" s="218">
        <v>0</v>
      </c>
      <c r="R200" s="218">
        <f>Q200*H200</f>
        <v>0</v>
      </c>
      <c r="S200" s="218">
        <v>0</v>
      </c>
      <c r="T200" s="219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220" t="s">
        <v>134</v>
      </c>
      <c r="AT200" s="220" t="s">
        <v>118</v>
      </c>
      <c r="AU200" s="220" t="s">
        <v>85</v>
      </c>
      <c r="AY200" s="17" t="s">
        <v>115</v>
      </c>
      <c r="BE200" s="221">
        <f>IF(N200="základní",J200,0)</f>
        <v>217615.39999999999</v>
      </c>
      <c r="BF200" s="221">
        <f>IF(N200="snížená",J200,0)</f>
        <v>0</v>
      </c>
      <c r="BG200" s="221">
        <f>IF(N200="zákl. přenesená",J200,0)</f>
        <v>0</v>
      </c>
      <c r="BH200" s="221">
        <f>IF(N200="sníž. přenesená",J200,0)</f>
        <v>0</v>
      </c>
      <c r="BI200" s="221">
        <f>IF(N200="nulová",J200,0)</f>
        <v>0</v>
      </c>
      <c r="BJ200" s="17" t="s">
        <v>83</v>
      </c>
      <c r="BK200" s="221">
        <f>ROUND(I200*H200,2)</f>
        <v>217615.39999999999</v>
      </c>
      <c r="BL200" s="17" t="s">
        <v>134</v>
      </c>
      <c r="BM200" s="220" t="s">
        <v>312</v>
      </c>
    </row>
    <row r="201" s="13" customFormat="1">
      <c r="A201" s="13"/>
      <c r="B201" s="222"/>
      <c r="C201" s="223"/>
      <c r="D201" s="224" t="s">
        <v>131</v>
      </c>
      <c r="E201" s="225" t="s">
        <v>1</v>
      </c>
      <c r="F201" s="226" t="s">
        <v>313</v>
      </c>
      <c r="G201" s="223"/>
      <c r="H201" s="227">
        <v>16362.060000000001</v>
      </c>
      <c r="I201" s="223"/>
      <c r="J201" s="223"/>
      <c r="K201" s="223"/>
      <c r="L201" s="228"/>
      <c r="M201" s="229"/>
      <c r="N201" s="230"/>
      <c r="O201" s="230"/>
      <c r="P201" s="230"/>
      <c r="Q201" s="230"/>
      <c r="R201" s="230"/>
      <c r="S201" s="230"/>
      <c r="T201" s="23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2" t="s">
        <v>131</v>
      </c>
      <c r="AU201" s="232" t="s">
        <v>85</v>
      </c>
      <c r="AV201" s="13" t="s">
        <v>85</v>
      </c>
      <c r="AW201" s="13" t="s">
        <v>33</v>
      </c>
      <c r="AX201" s="13" t="s">
        <v>83</v>
      </c>
      <c r="AY201" s="232" t="s">
        <v>115</v>
      </c>
    </row>
    <row r="202" s="2" customFormat="1" ht="16.5" customHeight="1">
      <c r="A202" s="32"/>
      <c r="B202" s="33"/>
      <c r="C202" s="210" t="s">
        <v>314</v>
      </c>
      <c r="D202" s="210" t="s">
        <v>118</v>
      </c>
      <c r="E202" s="211" t="s">
        <v>315</v>
      </c>
      <c r="F202" s="212" t="s">
        <v>316</v>
      </c>
      <c r="G202" s="213" t="s">
        <v>208</v>
      </c>
      <c r="H202" s="214">
        <v>36.689999999999998</v>
      </c>
      <c r="I202" s="215">
        <v>59.200000000000003</v>
      </c>
      <c r="J202" s="215">
        <f>ROUND(I202*H202,2)</f>
        <v>2172.0500000000002</v>
      </c>
      <c r="K202" s="212" t="s">
        <v>157</v>
      </c>
      <c r="L202" s="38"/>
      <c r="M202" s="216" t="s">
        <v>1</v>
      </c>
      <c r="N202" s="217" t="s">
        <v>40</v>
      </c>
      <c r="O202" s="218">
        <v>0.032000000000000001</v>
      </c>
      <c r="P202" s="218">
        <f>O202*H202</f>
        <v>1.17408</v>
      </c>
      <c r="Q202" s="218">
        <v>0</v>
      </c>
      <c r="R202" s="218">
        <f>Q202*H202</f>
        <v>0</v>
      </c>
      <c r="S202" s="218">
        <v>0</v>
      </c>
      <c r="T202" s="219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220" t="s">
        <v>134</v>
      </c>
      <c r="AT202" s="220" t="s">
        <v>118</v>
      </c>
      <c r="AU202" s="220" t="s">
        <v>85</v>
      </c>
      <c r="AY202" s="17" t="s">
        <v>115</v>
      </c>
      <c r="BE202" s="221">
        <f>IF(N202="základní",J202,0)</f>
        <v>2172.0500000000002</v>
      </c>
      <c r="BF202" s="221">
        <f>IF(N202="snížená",J202,0)</f>
        <v>0</v>
      </c>
      <c r="BG202" s="221">
        <f>IF(N202="zákl. přenesená",J202,0)</f>
        <v>0</v>
      </c>
      <c r="BH202" s="221">
        <f>IF(N202="sníž. přenesená",J202,0)</f>
        <v>0</v>
      </c>
      <c r="BI202" s="221">
        <f>IF(N202="nulová",J202,0)</f>
        <v>0</v>
      </c>
      <c r="BJ202" s="17" t="s">
        <v>83</v>
      </c>
      <c r="BK202" s="221">
        <f>ROUND(I202*H202,2)</f>
        <v>2172.0500000000002</v>
      </c>
      <c r="BL202" s="17" t="s">
        <v>134</v>
      </c>
      <c r="BM202" s="220" t="s">
        <v>317</v>
      </c>
    </row>
    <row r="203" s="13" customFormat="1">
      <c r="A203" s="13"/>
      <c r="B203" s="222"/>
      <c r="C203" s="223"/>
      <c r="D203" s="224" t="s">
        <v>131</v>
      </c>
      <c r="E203" s="225" t="s">
        <v>1</v>
      </c>
      <c r="F203" s="226" t="s">
        <v>318</v>
      </c>
      <c r="G203" s="223"/>
      <c r="H203" s="227">
        <v>2.04</v>
      </c>
      <c r="I203" s="223"/>
      <c r="J203" s="223"/>
      <c r="K203" s="223"/>
      <c r="L203" s="228"/>
      <c r="M203" s="229"/>
      <c r="N203" s="230"/>
      <c r="O203" s="230"/>
      <c r="P203" s="230"/>
      <c r="Q203" s="230"/>
      <c r="R203" s="230"/>
      <c r="S203" s="230"/>
      <c r="T203" s="23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2" t="s">
        <v>131</v>
      </c>
      <c r="AU203" s="232" t="s">
        <v>85</v>
      </c>
      <c r="AV203" s="13" t="s">
        <v>85</v>
      </c>
      <c r="AW203" s="13" t="s">
        <v>33</v>
      </c>
      <c r="AX203" s="13" t="s">
        <v>75</v>
      </c>
      <c r="AY203" s="232" t="s">
        <v>115</v>
      </c>
    </row>
    <row r="204" s="13" customFormat="1">
      <c r="A204" s="13"/>
      <c r="B204" s="222"/>
      <c r="C204" s="223"/>
      <c r="D204" s="224" t="s">
        <v>131</v>
      </c>
      <c r="E204" s="225" t="s">
        <v>1</v>
      </c>
      <c r="F204" s="226" t="s">
        <v>319</v>
      </c>
      <c r="G204" s="223"/>
      <c r="H204" s="227">
        <v>34.649999999999999</v>
      </c>
      <c r="I204" s="223"/>
      <c r="J204" s="223"/>
      <c r="K204" s="223"/>
      <c r="L204" s="228"/>
      <c r="M204" s="229"/>
      <c r="N204" s="230"/>
      <c r="O204" s="230"/>
      <c r="P204" s="230"/>
      <c r="Q204" s="230"/>
      <c r="R204" s="230"/>
      <c r="S204" s="230"/>
      <c r="T204" s="23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2" t="s">
        <v>131</v>
      </c>
      <c r="AU204" s="232" t="s">
        <v>85</v>
      </c>
      <c r="AV204" s="13" t="s">
        <v>85</v>
      </c>
      <c r="AW204" s="13" t="s">
        <v>33</v>
      </c>
      <c r="AX204" s="13" t="s">
        <v>75</v>
      </c>
      <c r="AY204" s="232" t="s">
        <v>115</v>
      </c>
    </row>
    <row r="205" s="14" customFormat="1">
      <c r="A205" s="14"/>
      <c r="B205" s="236"/>
      <c r="C205" s="237"/>
      <c r="D205" s="224" t="s">
        <v>131</v>
      </c>
      <c r="E205" s="238" t="s">
        <v>1</v>
      </c>
      <c r="F205" s="239" t="s">
        <v>167</v>
      </c>
      <c r="G205" s="237"/>
      <c r="H205" s="240">
        <v>36.689999999999998</v>
      </c>
      <c r="I205" s="237"/>
      <c r="J205" s="237"/>
      <c r="K205" s="237"/>
      <c r="L205" s="241"/>
      <c r="M205" s="242"/>
      <c r="N205" s="243"/>
      <c r="O205" s="243"/>
      <c r="P205" s="243"/>
      <c r="Q205" s="243"/>
      <c r="R205" s="243"/>
      <c r="S205" s="243"/>
      <c r="T205" s="24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5" t="s">
        <v>131</v>
      </c>
      <c r="AU205" s="245" t="s">
        <v>85</v>
      </c>
      <c r="AV205" s="14" t="s">
        <v>134</v>
      </c>
      <c r="AW205" s="14" t="s">
        <v>33</v>
      </c>
      <c r="AX205" s="14" t="s">
        <v>83</v>
      </c>
      <c r="AY205" s="245" t="s">
        <v>115</v>
      </c>
    </row>
    <row r="206" s="2" customFormat="1" ht="16.5" customHeight="1">
      <c r="A206" s="32"/>
      <c r="B206" s="33"/>
      <c r="C206" s="210" t="s">
        <v>320</v>
      </c>
      <c r="D206" s="210" t="s">
        <v>118</v>
      </c>
      <c r="E206" s="211" t="s">
        <v>321</v>
      </c>
      <c r="F206" s="212" t="s">
        <v>322</v>
      </c>
      <c r="G206" s="213" t="s">
        <v>208</v>
      </c>
      <c r="H206" s="214">
        <v>1614.3599999999999</v>
      </c>
      <c r="I206" s="215">
        <v>17</v>
      </c>
      <c r="J206" s="215">
        <f>ROUND(I206*H206,2)</f>
        <v>27444.119999999999</v>
      </c>
      <c r="K206" s="212" t="s">
        <v>157</v>
      </c>
      <c r="L206" s="38"/>
      <c r="M206" s="216" t="s">
        <v>1</v>
      </c>
      <c r="N206" s="217" t="s">
        <v>40</v>
      </c>
      <c r="O206" s="218">
        <v>0.0030000000000000001</v>
      </c>
      <c r="P206" s="218">
        <f>O206*H206</f>
        <v>4.8430799999999996</v>
      </c>
      <c r="Q206" s="218">
        <v>0</v>
      </c>
      <c r="R206" s="218">
        <f>Q206*H206</f>
        <v>0</v>
      </c>
      <c r="S206" s="218">
        <v>0</v>
      </c>
      <c r="T206" s="219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220" t="s">
        <v>134</v>
      </c>
      <c r="AT206" s="220" t="s">
        <v>118</v>
      </c>
      <c r="AU206" s="220" t="s">
        <v>85</v>
      </c>
      <c r="AY206" s="17" t="s">
        <v>115</v>
      </c>
      <c r="BE206" s="221">
        <f>IF(N206="základní",J206,0)</f>
        <v>27444.119999999999</v>
      </c>
      <c r="BF206" s="221">
        <f>IF(N206="snížená",J206,0)</f>
        <v>0</v>
      </c>
      <c r="BG206" s="221">
        <f>IF(N206="zákl. přenesená",J206,0)</f>
        <v>0</v>
      </c>
      <c r="BH206" s="221">
        <f>IF(N206="sníž. přenesená",J206,0)</f>
        <v>0</v>
      </c>
      <c r="BI206" s="221">
        <f>IF(N206="nulová",J206,0)</f>
        <v>0</v>
      </c>
      <c r="BJ206" s="17" t="s">
        <v>83</v>
      </c>
      <c r="BK206" s="221">
        <f>ROUND(I206*H206,2)</f>
        <v>27444.119999999999</v>
      </c>
      <c r="BL206" s="17" t="s">
        <v>134</v>
      </c>
      <c r="BM206" s="220" t="s">
        <v>323</v>
      </c>
    </row>
    <row r="207" s="13" customFormat="1">
      <c r="A207" s="13"/>
      <c r="B207" s="222"/>
      <c r="C207" s="223"/>
      <c r="D207" s="224" t="s">
        <v>131</v>
      </c>
      <c r="E207" s="225" t="s">
        <v>1</v>
      </c>
      <c r="F207" s="226" t="s">
        <v>324</v>
      </c>
      <c r="G207" s="223"/>
      <c r="H207" s="227">
        <v>1614.3599999999999</v>
      </c>
      <c r="I207" s="223"/>
      <c r="J207" s="223"/>
      <c r="K207" s="223"/>
      <c r="L207" s="228"/>
      <c r="M207" s="229"/>
      <c r="N207" s="230"/>
      <c r="O207" s="230"/>
      <c r="P207" s="230"/>
      <c r="Q207" s="230"/>
      <c r="R207" s="230"/>
      <c r="S207" s="230"/>
      <c r="T207" s="23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2" t="s">
        <v>131</v>
      </c>
      <c r="AU207" s="232" t="s">
        <v>85</v>
      </c>
      <c r="AV207" s="13" t="s">
        <v>85</v>
      </c>
      <c r="AW207" s="13" t="s">
        <v>33</v>
      </c>
      <c r="AX207" s="13" t="s">
        <v>83</v>
      </c>
      <c r="AY207" s="232" t="s">
        <v>115</v>
      </c>
    </row>
    <row r="208" s="2" customFormat="1" ht="16.5" customHeight="1">
      <c r="A208" s="32"/>
      <c r="B208" s="33"/>
      <c r="C208" s="210" t="s">
        <v>325</v>
      </c>
      <c r="D208" s="210" t="s">
        <v>118</v>
      </c>
      <c r="E208" s="211" t="s">
        <v>326</v>
      </c>
      <c r="F208" s="212" t="s">
        <v>327</v>
      </c>
      <c r="G208" s="213" t="s">
        <v>208</v>
      </c>
      <c r="H208" s="214">
        <v>1.23</v>
      </c>
      <c r="I208" s="215">
        <v>651</v>
      </c>
      <c r="J208" s="215">
        <f>ROUND(I208*H208,2)</f>
        <v>800.73000000000002</v>
      </c>
      <c r="K208" s="212" t="s">
        <v>1</v>
      </c>
      <c r="L208" s="38"/>
      <c r="M208" s="216" t="s">
        <v>1</v>
      </c>
      <c r="N208" s="217" t="s">
        <v>40</v>
      </c>
      <c r="O208" s="218">
        <v>0.83499999999999996</v>
      </c>
      <c r="P208" s="218">
        <f>O208*H208</f>
        <v>1.02705</v>
      </c>
      <c r="Q208" s="218">
        <v>0</v>
      </c>
      <c r="R208" s="218">
        <f>Q208*H208</f>
        <v>0</v>
      </c>
      <c r="S208" s="218">
        <v>0</v>
      </c>
      <c r="T208" s="219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220" t="s">
        <v>134</v>
      </c>
      <c r="AT208" s="220" t="s">
        <v>118</v>
      </c>
      <c r="AU208" s="220" t="s">
        <v>85</v>
      </c>
      <c r="AY208" s="17" t="s">
        <v>115</v>
      </c>
      <c r="BE208" s="221">
        <f>IF(N208="základní",J208,0)</f>
        <v>800.73000000000002</v>
      </c>
      <c r="BF208" s="221">
        <f>IF(N208="snížená",J208,0)</f>
        <v>0</v>
      </c>
      <c r="BG208" s="221">
        <f>IF(N208="zákl. přenesená",J208,0)</f>
        <v>0</v>
      </c>
      <c r="BH208" s="221">
        <f>IF(N208="sníž. přenesená",J208,0)</f>
        <v>0</v>
      </c>
      <c r="BI208" s="221">
        <f>IF(N208="nulová",J208,0)</f>
        <v>0</v>
      </c>
      <c r="BJ208" s="17" t="s">
        <v>83</v>
      </c>
      <c r="BK208" s="221">
        <f>ROUND(I208*H208,2)</f>
        <v>800.73000000000002</v>
      </c>
      <c r="BL208" s="17" t="s">
        <v>134</v>
      </c>
      <c r="BM208" s="220" t="s">
        <v>328</v>
      </c>
    </row>
    <row r="209" s="13" customFormat="1">
      <c r="A209" s="13"/>
      <c r="B209" s="222"/>
      <c r="C209" s="223"/>
      <c r="D209" s="224" t="s">
        <v>131</v>
      </c>
      <c r="E209" s="225" t="s">
        <v>1</v>
      </c>
      <c r="F209" s="226" t="s">
        <v>329</v>
      </c>
      <c r="G209" s="223"/>
      <c r="H209" s="227">
        <v>1.23</v>
      </c>
      <c r="I209" s="223"/>
      <c r="J209" s="223"/>
      <c r="K209" s="223"/>
      <c r="L209" s="228"/>
      <c r="M209" s="229"/>
      <c r="N209" s="230"/>
      <c r="O209" s="230"/>
      <c r="P209" s="230"/>
      <c r="Q209" s="230"/>
      <c r="R209" s="230"/>
      <c r="S209" s="230"/>
      <c r="T209" s="23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2" t="s">
        <v>131</v>
      </c>
      <c r="AU209" s="232" t="s">
        <v>85</v>
      </c>
      <c r="AV209" s="13" t="s">
        <v>85</v>
      </c>
      <c r="AW209" s="13" t="s">
        <v>33</v>
      </c>
      <c r="AX209" s="13" t="s">
        <v>83</v>
      </c>
      <c r="AY209" s="232" t="s">
        <v>115</v>
      </c>
    </row>
    <row r="210" s="2" customFormat="1" ht="16.5" customHeight="1">
      <c r="A210" s="32"/>
      <c r="B210" s="33"/>
      <c r="C210" s="210" t="s">
        <v>330</v>
      </c>
      <c r="D210" s="210" t="s">
        <v>118</v>
      </c>
      <c r="E210" s="211" t="s">
        <v>331</v>
      </c>
      <c r="F210" s="212" t="s">
        <v>332</v>
      </c>
      <c r="G210" s="213" t="s">
        <v>208</v>
      </c>
      <c r="H210" s="214">
        <v>54.119999999999997</v>
      </c>
      <c r="I210" s="215">
        <v>17.300000000000001</v>
      </c>
      <c r="J210" s="215">
        <f>ROUND(I210*H210,2)</f>
        <v>936.27999999999997</v>
      </c>
      <c r="K210" s="212" t="s">
        <v>1</v>
      </c>
      <c r="L210" s="38"/>
      <c r="M210" s="216" t="s">
        <v>1</v>
      </c>
      <c r="N210" s="217" t="s">
        <v>40</v>
      </c>
      <c r="O210" s="218">
        <v>0.0040000000000000001</v>
      </c>
      <c r="P210" s="218">
        <f>O210*H210</f>
        <v>0.21648000000000001</v>
      </c>
      <c r="Q210" s="218">
        <v>0</v>
      </c>
      <c r="R210" s="218">
        <f>Q210*H210</f>
        <v>0</v>
      </c>
      <c r="S210" s="218">
        <v>0</v>
      </c>
      <c r="T210" s="219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220" t="s">
        <v>134</v>
      </c>
      <c r="AT210" s="220" t="s">
        <v>118</v>
      </c>
      <c r="AU210" s="220" t="s">
        <v>85</v>
      </c>
      <c r="AY210" s="17" t="s">
        <v>115</v>
      </c>
      <c r="BE210" s="221">
        <f>IF(N210="základní",J210,0)</f>
        <v>936.27999999999997</v>
      </c>
      <c r="BF210" s="221">
        <f>IF(N210="snížená",J210,0)</f>
        <v>0</v>
      </c>
      <c r="BG210" s="221">
        <f>IF(N210="zákl. přenesená",J210,0)</f>
        <v>0</v>
      </c>
      <c r="BH210" s="221">
        <f>IF(N210="sníž. přenesená",J210,0)</f>
        <v>0</v>
      </c>
      <c r="BI210" s="221">
        <f>IF(N210="nulová",J210,0)</f>
        <v>0</v>
      </c>
      <c r="BJ210" s="17" t="s">
        <v>83</v>
      </c>
      <c r="BK210" s="221">
        <f>ROUND(I210*H210,2)</f>
        <v>936.27999999999997</v>
      </c>
      <c r="BL210" s="17" t="s">
        <v>134</v>
      </c>
      <c r="BM210" s="220" t="s">
        <v>333</v>
      </c>
    </row>
    <row r="211" s="13" customFormat="1">
      <c r="A211" s="13"/>
      <c r="B211" s="222"/>
      <c r="C211" s="223"/>
      <c r="D211" s="224" t="s">
        <v>131</v>
      </c>
      <c r="E211" s="225" t="s">
        <v>1</v>
      </c>
      <c r="F211" s="226" t="s">
        <v>334</v>
      </c>
      <c r="G211" s="223"/>
      <c r="H211" s="227">
        <v>54.119999999999997</v>
      </c>
      <c r="I211" s="223"/>
      <c r="J211" s="223"/>
      <c r="K211" s="223"/>
      <c r="L211" s="228"/>
      <c r="M211" s="229"/>
      <c r="N211" s="230"/>
      <c r="O211" s="230"/>
      <c r="P211" s="230"/>
      <c r="Q211" s="230"/>
      <c r="R211" s="230"/>
      <c r="S211" s="230"/>
      <c r="T211" s="23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2" t="s">
        <v>131</v>
      </c>
      <c r="AU211" s="232" t="s">
        <v>85</v>
      </c>
      <c r="AV211" s="13" t="s">
        <v>85</v>
      </c>
      <c r="AW211" s="13" t="s">
        <v>33</v>
      </c>
      <c r="AX211" s="13" t="s">
        <v>83</v>
      </c>
      <c r="AY211" s="232" t="s">
        <v>115</v>
      </c>
    </row>
    <row r="212" s="2" customFormat="1" ht="16.5" customHeight="1">
      <c r="A212" s="32"/>
      <c r="B212" s="33"/>
      <c r="C212" s="210" t="s">
        <v>335</v>
      </c>
      <c r="D212" s="210" t="s">
        <v>118</v>
      </c>
      <c r="E212" s="211" t="s">
        <v>336</v>
      </c>
      <c r="F212" s="212" t="s">
        <v>337</v>
      </c>
      <c r="G212" s="213" t="s">
        <v>208</v>
      </c>
      <c r="H212" s="214">
        <v>371.86500000000001</v>
      </c>
      <c r="I212" s="215">
        <v>177</v>
      </c>
      <c r="J212" s="215">
        <f>ROUND(I212*H212,2)</f>
        <v>65820.110000000001</v>
      </c>
      <c r="K212" s="212" t="s">
        <v>1</v>
      </c>
      <c r="L212" s="38"/>
      <c r="M212" s="216" t="s">
        <v>1</v>
      </c>
      <c r="N212" s="217" t="s">
        <v>40</v>
      </c>
      <c r="O212" s="218">
        <v>0.159</v>
      </c>
      <c r="P212" s="218">
        <f>O212*H212</f>
        <v>59.126535000000004</v>
      </c>
      <c r="Q212" s="218">
        <v>0</v>
      </c>
      <c r="R212" s="218">
        <f>Q212*H212</f>
        <v>0</v>
      </c>
      <c r="S212" s="218">
        <v>0</v>
      </c>
      <c r="T212" s="219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220" t="s">
        <v>134</v>
      </c>
      <c r="AT212" s="220" t="s">
        <v>118</v>
      </c>
      <c r="AU212" s="220" t="s">
        <v>85</v>
      </c>
      <c r="AY212" s="17" t="s">
        <v>115</v>
      </c>
      <c r="BE212" s="221">
        <f>IF(N212="základní",J212,0)</f>
        <v>65820.110000000001</v>
      </c>
      <c r="BF212" s="221">
        <f>IF(N212="snížená",J212,0)</f>
        <v>0</v>
      </c>
      <c r="BG212" s="221">
        <f>IF(N212="zákl. přenesená",J212,0)</f>
        <v>0</v>
      </c>
      <c r="BH212" s="221">
        <f>IF(N212="sníž. přenesená",J212,0)</f>
        <v>0</v>
      </c>
      <c r="BI212" s="221">
        <f>IF(N212="nulová",J212,0)</f>
        <v>0</v>
      </c>
      <c r="BJ212" s="17" t="s">
        <v>83</v>
      </c>
      <c r="BK212" s="221">
        <f>ROUND(I212*H212,2)</f>
        <v>65820.110000000001</v>
      </c>
      <c r="BL212" s="17" t="s">
        <v>134</v>
      </c>
      <c r="BM212" s="220" t="s">
        <v>338</v>
      </c>
    </row>
    <row r="213" s="13" customFormat="1">
      <c r="A213" s="13"/>
      <c r="B213" s="222"/>
      <c r="C213" s="223"/>
      <c r="D213" s="224" t="s">
        <v>131</v>
      </c>
      <c r="E213" s="225" t="s">
        <v>1</v>
      </c>
      <c r="F213" s="226" t="s">
        <v>306</v>
      </c>
      <c r="G213" s="223"/>
      <c r="H213" s="227">
        <v>6.8250000000000002</v>
      </c>
      <c r="I213" s="223"/>
      <c r="J213" s="223"/>
      <c r="K213" s="223"/>
      <c r="L213" s="228"/>
      <c r="M213" s="229"/>
      <c r="N213" s="230"/>
      <c r="O213" s="230"/>
      <c r="P213" s="230"/>
      <c r="Q213" s="230"/>
      <c r="R213" s="230"/>
      <c r="S213" s="230"/>
      <c r="T213" s="23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2" t="s">
        <v>131</v>
      </c>
      <c r="AU213" s="232" t="s">
        <v>85</v>
      </c>
      <c r="AV213" s="13" t="s">
        <v>85</v>
      </c>
      <c r="AW213" s="13" t="s">
        <v>33</v>
      </c>
      <c r="AX213" s="13" t="s">
        <v>75</v>
      </c>
      <c r="AY213" s="232" t="s">
        <v>115</v>
      </c>
    </row>
    <row r="214" s="13" customFormat="1">
      <c r="A214" s="13"/>
      <c r="B214" s="222"/>
      <c r="C214" s="223"/>
      <c r="D214" s="224" t="s">
        <v>131</v>
      </c>
      <c r="E214" s="225" t="s">
        <v>1</v>
      </c>
      <c r="F214" s="226" t="s">
        <v>307</v>
      </c>
      <c r="G214" s="223"/>
      <c r="H214" s="227">
        <v>114.75</v>
      </c>
      <c r="I214" s="223"/>
      <c r="J214" s="223"/>
      <c r="K214" s="223"/>
      <c r="L214" s="228"/>
      <c r="M214" s="229"/>
      <c r="N214" s="230"/>
      <c r="O214" s="230"/>
      <c r="P214" s="230"/>
      <c r="Q214" s="230"/>
      <c r="R214" s="230"/>
      <c r="S214" s="230"/>
      <c r="T214" s="23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2" t="s">
        <v>131</v>
      </c>
      <c r="AU214" s="232" t="s">
        <v>85</v>
      </c>
      <c r="AV214" s="13" t="s">
        <v>85</v>
      </c>
      <c r="AW214" s="13" t="s">
        <v>33</v>
      </c>
      <c r="AX214" s="13" t="s">
        <v>75</v>
      </c>
      <c r="AY214" s="232" t="s">
        <v>115</v>
      </c>
    </row>
    <row r="215" s="13" customFormat="1">
      <c r="A215" s="13"/>
      <c r="B215" s="222"/>
      <c r="C215" s="223"/>
      <c r="D215" s="224" t="s">
        <v>131</v>
      </c>
      <c r="E215" s="225" t="s">
        <v>1</v>
      </c>
      <c r="F215" s="226" t="s">
        <v>308</v>
      </c>
      <c r="G215" s="223"/>
      <c r="H215" s="227">
        <v>250.28999999999999</v>
      </c>
      <c r="I215" s="223"/>
      <c r="J215" s="223"/>
      <c r="K215" s="223"/>
      <c r="L215" s="228"/>
      <c r="M215" s="229"/>
      <c r="N215" s="230"/>
      <c r="O215" s="230"/>
      <c r="P215" s="230"/>
      <c r="Q215" s="230"/>
      <c r="R215" s="230"/>
      <c r="S215" s="230"/>
      <c r="T215" s="23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2" t="s">
        <v>131</v>
      </c>
      <c r="AU215" s="232" t="s">
        <v>85</v>
      </c>
      <c r="AV215" s="13" t="s">
        <v>85</v>
      </c>
      <c r="AW215" s="13" t="s">
        <v>33</v>
      </c>
      <c r="AX215" s="13" t="s">
        <v>75</v>
      </c>
      <c r="AY215" s="232" t="s">
        <v>115</v>
      </c>
    </row>
    <row r="216" s="14" customFormat="1">
      <c r="A216" s="14"/>
      <c r="B216" s="236"/>
      <c r="C216" s="237"/>
      <c r="D216" s="224" t="s">
        <v>131</v>
      </c>
      <c r="E216" s="238" t="s">
        <v>1</v>
      </c>
      <c r="F216" s="239" t="s">
        <v>167</v>
      </c>
      <c r="G216" s="237"/>
      <c r="H216" s="240">
        <v>371.86500000000001</v>
      </c>
      <c r="I216" s="237"/>
      <c r="J216" s="237"/>
      <c r="K216" s="237"/>
      <c r="L216" s="241"/>
      <c r="M216" s="242"/>
      <c r="N216" s="243"/>
      <c r="O216" s="243"/>
      <c r="P216" s="243"/>
      <c r="Q216" s="243"/>
      <c r="R216" s="243"/>
      <c r="S216" s="243"/>
      <c r="T216" s="24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5" t="s">
        <v>131</v>
      </c>
      <c r="AU216" s="245" t="s">
        <v>85</v>
      </c>
      <c r="AV216" s="14" t="s">
        <v>134</v>
      </c>
      <c r="AW216" s="14" t="s">
        <v>33</v>
      </c>
      <c r="AX216" s="14" t="s">
        <v>83</v>
      </c>
      <c r="AY216" s="245" t="s">
        <v>115</v>
      </c>
    </row>
    <row r="217" s="2" customFormat="1" ht="16.5" customHeight="1">
      <c r="A217" s="32"/>
      <c r="B217" s="33"/>
      <c r="C217" s="210" t="s">
        <v>339</v>
      </c>
      <c r="D217" s="210" t="s">
        <v>118</v>
      </c>
      <c r="E217" s="211" t="s">
        <v>340</v>
      </c>
      <c r="F217" s="212" t="s">
        <v>341</v>
      </c>
      <c r="G217" s="213" t="s">
        <v>208</v>
      </c>
      <c r="H217" s="214">
        <v>37.920000000000002</v>
      </c>
      <c r="I217" s="215">
        <v>530</v>
      </c>
      <c r="J217" s="215">
        <f>ROUND(I217*H217,2)</f>
        <v>20097.599999999999</v>
      </c>
      <c r="K217" s="212" t="s">
        <v>1</v>
      </c>
      <c r="L217" s="38"/>
      <c r="M217" s="216" t="s">
        <v>1</v>
      </c>
      <c r="N217" s="217" t="s">
        <v>40</v>
      </c>
      <c r="O217" s="218">
        <v>0.376</v>
      </c>
      <c r="P217" s="218">
        <f>O217*H217</f>
        <v>14.25792</v>
      </c>
      <c r="Q217" s="218">
        <v>0</v>
      </c>
      <c r="R217" s="218">
        <f>Q217*H217</f>
        <v>0</v>
      </c>
      <c r="S217" s="218">
        <v>0</v>
      </c>
      <c r="T217" s="219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220" t="s">
        <v>134</v>
      </c>
      <c r="AT217" s="220" t="s">
        <v>118</v>
      </c>
      <c r="AU217" s="220" t="s">
        <v>85</v>
      </c>
      <c r="AY217" s="17" t="s">
        <v>115</v>
      </c>
      <c r="BE217" s="221">
        <f>IF(N217="základní",J217,0)</f>
        <v>20097.599999999999</v>
      </c>
      <c r="BF217" s="221">
        <f>IF(N217="snížená",J217,0)</f>
        <v>0</v>
      </c>
      <c r="BG217" s="221">
        <f>IF(N217="zákl. přenesená",J217,0)</f>
        <v>0</v>
      </c>
      <c r="BH217" s="221">
        <f>IF(N217="sníž. přenesená",J217,0)</f>
        <v>0</v>
      </c>
      <c r="BI217" s="221">
        <f>IF(N217="nulová",J217,0)</f>
        <v>0</v>
      </c>
      <c r="BJ217" s="17" t="s">
        <v>83</v>
      </c>
      <c r="BK217" s="221">
        <f>ROUND(I217*H217,2)</f>
        <v>20097.599999999999</v>
      </c>
      <c r="BL217" s="17" t="s">
        <v>134</v>
      </c>
      <c r="BM217" s="220" t="s">
        <v>342</v>
      </c>
    </row>
    <row r="218" s="13" customFormat="1">
      <c r="A218" s="13"/>
      <c r="B218" s="222"/>
      <c r="C218" s="223"/>
      <c r="D218" s="224" t="s">
        <v>131</v>
      </c>
      <c r="E218" s="225" t="s">
        <v>1</v>
      </c>
      <c r="F218" s="226" t="s">
        <v>318</v>
      </c>
      <c r="G218" s="223"/>
      <c r="H218" s="227">
        <v>2.04</v>
      </c>
      <c r="I218" s="223"/>
      <c r="J218" s="223"/>
      <c r="K218" s="223"/>
      <c r="L218" s="228"/>
      <c r="M218" s="229"/>
      <c r="N218" s="230"/>
      <c r="O218" s="230"/>
      <c r="P218" s="230"/>
      <c r="Q218" s="230"/>
      <c r="R218" s="230"/>
      <c r="S218" s="230"/>
      <c r="T218" s="23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2" t="s">
        <v>131</v>
      </c>
      <c r="AU218" s="232" t="s">
        <v>85</v>
      </c>
      <c r="AV218" s="13" t="s">
        <v>85</v>
      </c>
      <c r="AW218" s="13" t="s">
        <v>33</v>
      </c>
      <c r="AX218" s="13" t="s">
        <v>75</v>
      </c>
      <c r="AY218" s="232" t="s">
        <v>115</v>
      </c>
    </row>
    <row r="219" s="13" customFormat="1">
      <c r="A219" s="13"/>
      <c r="B219" s="222"/>
      <c r="C219" s="223"/>
      <c r="D219" s="224" t="s">
        <v>131</v>
      </c>
      <c r="E219" s="225" t="s">
        <v>1</v>
      </c>
      <c r="F219" s="226" t="s">
        <v>329</v>
      </c>
      <c r="G219" s="223"/>
      <c r="H219" s="227">
        <v>1.23</v>
      </c>
      <c r="I219" s="223"/>
      <c r="J219" s="223"/>
      <c r="K219" s="223"/>
      <c r="L219" s="228"/>
      <c r="M219" s="229"/>
      <c r="N219" s="230"/>
      <c r="O219" s="230"/>
      <c r="P219" s="230"/>
      <c r="Q219" s="230"/>
      <c r="R219" s="230"/>
      <c r="S219" s="230"/>
      <c r="T219" s="23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2" t="s">
        <v>131</v>
      </c>
      <c r="AU219" s="232" t="s">
        <v>85</v>
      </c>
      <c r="AV219" s="13" t="s">
        <v>85</v>
      </c>
      <c r="AW219" s="13" t="s">
        <v>33</v>
      </c>
      <c r="AX219" s="13" t="s">
        <v>75</v>
      </c>
      <c r="AY219" s="232" t="s">
        <v>115</v>
      </c>
    </row>
    <row r="220" s="13" customFormat="1">
      <c r="A220" s="13"/>
      <c r="B220" s="222"/>
      <c r="C220" s="223"/>
      <c r="D220" s="224" t="s">
        <v>131</v>
      </c>
      <c r="E220" s="225" t="s">
        <v>1</v>
      </c>
      <c r="F220" s="226" t="s">
        <v>319</v>
      </c>
      <c r="G220" s="223"/>
      <c r="H220" s="227">
        <v>34.649999999999999</v>
      </c>
      <c r="I220" s="223"/>
      <c r="J220" s="223"/>
      <c r="K220" s="223"/>
      <c r="L220" s="228"/>
      <c r="M220" s="229"/>
      <c r="N220" s="230"/>
      <c r="O220" s="230"/>
      <c r="P220" s="230"/>
      <c r="Q220" s="230"/>
      <c r="R220" s="230"/>
      <c r="S220" s="230"/>
      <c r="T220" s="23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2" t="s">
        <v>131</v>
      </c>
      <c r="AU220" s="232" t="s">
        <v>85</v>
      </c>
      <c r="AV220" s="13" t="s">
        <v>85</v>
      </c>
      <c r="AW220" s="13" t="s">
        <v>33</v>
      </c>
      <c r="AX220" s="13" t="s">
        <v>75</v>
      </c>
      <c r="AY220" s="232" t="s">
        <v>115</v>
      </c>
    </row>
    <row r="221" s="14" customFormat="1">
      <c r="A221" s="14"/>
      <c r="B221" s="236"/>
      <c r="C221" s="237"/>
      <c r="D221" s="224" t="s">
        <v>131</v>
      </c>
      <c r="E221" s="238" t="s">
        <v>1</v>
      </c>
      <c r="F221" s="239" t="s">
        <v>167</v>
      </c>
      <c r="G221" s="237"/>
      <c r="H221" s="240">
        <v>37.920000000000002</v>
      </c>
      <c r="I221" s="237"/>
      <c r="J221" s="237"/>
      <c r="K221" s="237"/>
      <c r="L221" s="241"/>
      <c r="M221" s="242"/>
      <c r="N221" s="243"/>
      <c r="O221" s="243"/>
      <c r="P221" s="243"/>
      <c r="Q221" s="243"/>
      <c r="R221" s="243"/>
      <c r="S221" s="243"/>
      <c r="T221" s="24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5" t="s">
        <v>131</v>
      </c>
      <c r="AU221" s="245" t="s">
        <v>85</v>
      </c>
      <c r="AV221" s="14" t="s">
        <v>134</v>
      </c>
      <c r="AW221" s="14" t="s">
        <v>33</v>
      </c>
      <c r="AX221" s="14" t="s">
        <v>83</v>
      </c>
      <c r="AY221" s="245" t="s">
        <v>115</v>
      </c>
    </row>
    <row r="222" s="2" customFormat="1" ht="24.15" customHeight="1">
      <c r="A222" s="32"/>
      <c r="B222" s="33"/>
      <c r="C222" s="210" t="s">
        <v>343</v>
      </c>
      <c r="D222" s="210" t="s">
        <v>118</v>
      </c>
      <c r="E222" s="211" t="s">
        <v>344</v>
      </c>
      <c r="F222" s="212" t="s">
        <v>345</v>
      </c>
      <c r="G222" s="213" t="s">
        <v>208</v>
      </c>
      <c r="H222" s="214">
        <v>122.80500000000001</v>
      </c>
      <c r="I222" s="215">
        <v>127</v>
      </c>
      <c r="J222" s="215">
        <f>ROUND(I222*H222,2)</f>
        <v>15596.24</v>
      </c>
      <c r="K222" s="212" t="s">
        <v>157</v>
      </c>
      <c r="L222" s="38"/>
      <c r="M222" s="216" t="s">
        <v>1</v>
      </c>
      <c r="N222" s="217" t="s">
        <v>40</v>
      </c>
      <c r="O222" s="218">
        <v>0</v>
      </c>
      <c r="P222" s="218">
        <f>O222*H222</f>
        <v>0</v>
      </c>
      <c r="Q222" s="218">
        <v>0</v>
      </c>
      <c r="R222" s="218">
        <f>Q222*H222</f>
        <v>0</v>
      </c>
      <c r="S222" s="218">
        <v>0</v>
      </c>
      <c r="T222" s="219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220" t="s">
        <v>134</v>
      </c>
      <c r="AT222" s="220" t="s">
        <v>118</v>
      </c>
      <c r="AU222" s="220" t="s">
        <v>85</v>
      </c>
      <c r="AY222" s="17" t="s">
        <v>115</v>
      </c>
      <c r="BE222" s="221">
        <f>IF(N222="základní",J222,0)</f>
        <v>15596.24</v>
      </c>
      <c r="BF222" s="221">
        <f>IF(N222="snížená",J222,0)</f>
        <v>0</v>
      </c>
      <c r="BG222" s="221">
        <f>IF(N222="zákl. přenesená",J222,0)</f>
        <v>0</v>
      </c>
      <c r="BH222" s="221">
        <f>IF(N222="sníž. přenesená",J222,0)</f>
        <v>0</v>
      </c>
      <c r="BI222" s="221">
        <f>IF(N222="nulová",J222,0)</f>
        <v>0</v>
      </c>
      <c r="BJ222" s="17" t="s">
        <v>83</v>
      </c>
      <c r="BK222" s="221">
        <f>ROUND(I222*H222,2)</f>
        <v>15596.24</v>
      </c>
      <c r="BL222" s="17" t="s">
        <v>134</v>
      </c>
      <c r="BM222" s="220" t="s">
        <v>346</v>
      </c>
    </row>
    <row r="223" s="13" customFormat="1">
      <c r="A223" s="13"/>
      <c r="B223" s="222"/>
      <c r="C223" s="223"/>
      <c r="D223" s="224" t="s">
        <v>131</v>
      </c>
      <c r="E223" s="225" t="s">
        <v>1</v>
      </c>
      <c r="F223" s="226" t="s">
        <v>306</v>
      </c>
      <c r="G223" s="223"/>
      <c r="H223" s="227">
        <v>6.8250000000000002</v>
      </c>
      <c r="I223" s="223"/>
      <c r="J223" s="223"/>
      <c r="K223" s="223"/>
      <c r="L223" s="228"/>
      <c r="M223" s="229"/>
      <c r="N223" s="230"/>
      <c r="O223" s="230"/>
      <c r="P223" s="230"/>
      <c r="Q223" s="230"/>
      <c r="R223" s="230"/>
      <c r="S223" s="230"/>
      <c r="T223" s="23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2" t="s">
        <v>131</v>
      </c>
      <c r="AU223" s="232" t="s">
        <v>85</v>
      </c>
      <c r="AV223" s="13" t="s">
        <v>85</v>
      </c>
      <c r="AW223" s="13" t="s">
        <v>33</v>
      </c>
      <c r="AX223" s="13" t="s">
        <v>75</v>
      </c>
      <c r="AY223" s="232" t="s">
        <v>115</v>
      </c>
    </row>
    <row r="224" s="13" customFormat="1">
      <c r="A224" s="13"/>
      <c r="B224" s="222"/>
      <c r="C224" s="223"/>
      <c r="D224" s="224" t="s">
        <v>131</v>
      </c>
      <c r="E224" s="225" t="s">
        <v>1</v>
      </c>
      <c r="F224" s="226" t="s">
        <v>307</v>
      </c>
      <c r="G224" s="223"/>
      <c r="H224" s="227">
        <v>114.75</v>
      </c>
      <c r="I224" s="223"/>
      <c r="J224" s="223"/>
      <c r="K224" s="223"/>
      <c r="L224" s="228"/>
      <c r="M224" s="229"/>
      <c r="N224" s="230"/>
      <c r="O224" s="230"/>
      <c r="P224" s="230"/>
      <c r="Q224" s="230"/>
      <c r="R224" s="230"/>
      <c r="S224" s="230"/>
      <c r="T224" s="23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2" t="s">
        <v>131</v>
      </c>
      <c r="AU224" s="232" t="s">
        <v>85</v>
      </c>
      <c r="AV224" s="13" t="s">
        <v>85</v>
      </c>
      <c r="AW224" s="13" t="s">
        <v>33</v>
      </c>
      <c r="AX224" s="13" t="s">
        <v>75</v>
      </c>
      <c r="AY224" s="232" t="s">
        <v>115</v>
      </c>
    </row>
    <row r="225" s="13" customFormat="1">
      <c r="A225" s="13"/>
      <c r="B225" s="222"/>
      <c r="C225" s="223"/>
      <c r="D225" s="224" t="s">
        <v>131</v>
      </c>
      <c r="E225" s="225" t="s">
        <v>1</v>
      </c>
      <c r="F225" s="226" t="s">
        <v>329</v>
      </c>
      <c r="G225" s="223"/>
      <c r="H225" s="227">
        <v>1.23</v>
      </c>
      <c r="I225" s="223"/>
      <c r="J225" s="223"/>
      <c r="K225" s="223"/>
      <c r="L225" s="228"/>
      <c r="M225" s="229"/>
      <c r="N225" s="230"/>
      <c r="O225" s="230"/>
      <c r="P225" s="230"/>
      <c r="Q225" s="230"/>
      <c r="R225" s="230"/>
      <c r="S225" s="230"/>
      <c r="T225" s="23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2" t="s">
        <v>131</v>
      </c>
      <c r="AU225" s="232" t="s">
        <v>85</v>
      </c>
      <c r="AV225" s="13" t="s">
        <v>85</v>
      </c>
      <c r="AW225" s="13" t="s">
        <v>33</v>
      </c>
      <c r="AX225" s="13" t="s">
        <v>75</v>
      </c>
      <c r="AY225" s="232" t="s">
        <v>115</v>
      </c>
    </row>
    <row r="226" s="14" customFormat="1">
      <c r="A226" s="14"/>
      <c r="B226" s="236"/>
      <c r="C226" s="237"/>
      <c r="D226" s="224" t="s">
        <v>131</v>
      </c>
      <c r="E226" s="238" t="s">
        <v>1</v>
      </c>
      <c r="F226" s="239" t="s">
        <v>167</v>
      </c>
      <c r="G226" s="237"/>
      <c r="H226" s="240">
        <v>122.80500000000001</v>
      </c>
      <c r="I226" s="237"/>
      <c r="J226" s="237"/>
      <c r="K226" s="237"/>
      <c r="L226" s="241"/>
      <c r="M226" s="242"/>
      <c r="N226" s="243"/>
      <c r="O226" s="243"/>
      <c r="P226" s="243"/>
      <c r="Q226" s="243"/>
      <c r="R226" s="243"/>
      <c r="S226" s="243"/>
      <c r="T226" s="24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5" t="s">
        <v>131</v>
      </c>
      <c r="AU226" s="245" t="s">
        <v>85</v>
      </c>
      <c r="AV226" s="14" t="s">
        <v>134</v>
      </c>
      <c r="AW226" s="14" t="s">
        <v>33</v>
      </c>
      <c r="AX226" s="14" t="s">
        <v>83</v>
      </c>
      <c r="AY226" s="245" t="s">
        <v>115</v>
      </c>
    </row>
    <row r="227" s="2" customFormat="1" ht="24.15" customHeight="1">
      <c r="A227" s="32"/>
      <c r="B227" s="33"/>
      <c r="C227" s="210" t="s">
        <v>347</v>
      </c>
      <c r="D227" s="210" t="s">
        <v>118</v>
      </c>
      <c r="E227" s="211" t="s">
        <v>348</v>
      </c>
      <c r="F227" s="212" t="s">
        <v>349</v>
      </c>
      <c r="G227" s="213" t="s">
        <v>208</v>
      </c>
      <c r="H227" s="214">
        <v>36.689999999999998</v>
      </c>
      <c r="I227" s="215">
        <v>239</v>
      </c>
      <c r="J227" s="215">
        <f>ROUND(I227*H227,2)</f>
        <v>8768.9099999999999</v>
      </c>
      <c r="K227" s="212" t="s">
        <v>157</v>
      </c>
      <c r="L227" s="38"/>
      <c r="M227" s="216" t="s">
        <v>1</v>
      </c>
      <c r="N227" s="217" t="s">
        <v>40</v>
      </c>
      <c r="O227" s="218">
        <v>0</v>
      </c>
      <c r="P227" s="218">
        <f>O227*H227</f>
        <v>0</v>
      </c>
      <c r="Q227" s="218">
        <v>0</v>
      </c>
      <c r="R227" s="218">
        <f>Q227*H227</f>
        <v>0</v>
      </c>
      <c r="S227" s="218">
        <v>0</v>
      </c>
      <c r="T227" s="219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220" t="s">
        <v>134</v>
      </c>
      <c r="AT227" s="220" t="s">
        <v>118</v>
      </c>
      <c r="AU227" s="220" t="s">
        <v>85</v>
      </c>
      <c r="AY227" s="17" t="s">
        <v>115</v>
      </c>
      <c r="BE227" s="221">
        <f>IF(N227="základní",J227,0)</f>
        <v>8768.9099999999999</v>
      </c>
      <c r="BF227" s="221">
        <f>IF(N227="snížená",J227,0)</f>
        <v>0</v>
      </c>
      <c r="BG227" s="221">
        <f>IF(N227="zákl. přenesená",J227,0)</f>
        <v>0</v>
      </c>
      <c r="BH227" s="221">
        <f>IF(N227="sníž. přenesená",J227,0)</f>
        <v>0</v>
      </c>
      <c r="BI227" s="221">
        <f>IF(N227="nulová",J227,0)</f>
        <v>0</v>
      </c>
      <c r="BJ227" s="17" t="s">
        <v>83</v>
      </c>
      <c r="BK227" s="221">
        <f>ROUND(I227*H227,2)</f>
        <v>8768.9099999999999</v>
      </c>
      <c r="BL227" s="17" t="s">
        <v>134</v>
      </c>
      <c r="BM227" s="220" t="s">
        <v>350</v>
      </c>
    </row>
    <row r="228" s="13" customFormat="1">
      <c r="A228" s="13"/>
      <c r="B228" s="222"/>
      <c r="C228" s="223"/>
      <c r="D228" s="224" t="s">
        <v>131</v>
      </c>
      <c r="E228" s="225" t="s">
        <v>1</v>
      </c>
      <c r="F228" s="226" t="s">
        <v>318</v>
      </c>
      <c r="G228" s="223"/>
      <c r="H228" s="227">
        <v>2.04</v>
      </c>
      <c r="I228" s="223"/>
      <c r="J228" s="223"/>
      <c r="K228" s="223"/>
      <c r="L228" s="228"/>
      <c r="M228" s="229"/>
      <c r="N228" s="230"/>
      <c r="O228" s="230"/>
      <c r="P228" s="230"/>
      <c r="Q228" s="230"/>
      <c r="R228" s="230"/>
      <c r="S228" s="230"/>
      <c r="T228" s="23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2" t="s">
        <v>131</v>
      </c>
      <c r="AU228" s="232" t="s">
        <v>85</v>
      </c>
      <c r="AV228" s="13" t="s">
        <v>85</v>
      </c>
      <c r="AW228" s="13" t="s">
        <v>33</v>
      </c>
      <c r="AX228" s="13" t="s">
        <v>75</v>
      </c>
      <c r="AY228" s="232" t="s">
        <v>115</v>
      </c>
    </row>
    <row r="229" s="13" customFormat="1">
      <c r="A229" s="13"/>
      <c r="B229" s="222"/>
      <c r="C229" s="223"/>
      <c r="D229" s="224" t="s">
        <v>131</v>
      </c>
      <c r="E229" s="225" t="s">
        <v>1</v>
      </c>
      <c r="F229" s="226" t="s">
        <v>319</v>
      </c>
      <c r="G229" s="223"/>
      <c r="H229" s="227">
        <v>34.649999999999999</v>
      </c>
      <c r="I229" s="223"/>
      <c r="J229" s="223"/>
      <c r="K229" s="223"/>
      <c r="L229" s="228"/>
      <c r="M229" s="229"/>
      <c r="N229" s="230"/>
      <c r="O229" s="230"/>
      <c r="P229" s="230"/>
      <c r="Q229" s="230"/>
      <c r="R229" s="230"/>
      <c r="S229" s="230"/>
      <c r="T229" s="23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2" t="s">
        <v>131</v>
      </c>
      <c r="AU229" s="232" t="s">
        <v>85</v>
      </c>
      <c r="AV229" s="13" t="s">
        <v>85</v>
      </c>
      <c r="AW229" s="13" t="s">
        <v>33</v>
      </c>
      <c r="AX229" s="13" t="s">
        <v>75</v>
      </c>
      <c r="AY229" s="232" t="s">
        <v>115</v>
      </c>
    </row>
    <row r="230" s="14" customFormat="1">
      <c r="A230" s="14"/>
      <c r="B230" s="236"/>
      <c r="C230" s="237"/>
      <c r="D230" s="224" t="s">
        <v>131</v>
      </c>
      <c r="E230" s="238" t="s">
        <v>1</v>
      </c>
      <c r="F230" s="239" t="s">
        <v>167</v>
      </c>
      <c r="G230" s="237"/>
      <c r="H230" s="240">
        <v>36.689999999999998</v>
      </c>
      <c r="I230" s="237"/>
      <c r="J230" s="237"/>
      <c r="K230" s="237"/>
      <c r="L230" s="241"/>
      <c r="M230" s="242"/>
      <c r="N230" s="243"/>
      <c r="O230" s="243"/>
      <c r="P230" s="243"/>
      <c r="Q230" s="243"/>
      <c r="R230" s="243"/>
      <c r="S230" s="243"/>
      <c r="T230" s="24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5" t="s">
        <v>131</v>
      </c>
      <c r="AU230" s="245" t="s">
        <v>85</v>
      </c>
      <c r="AV230" s="14" t="s">
        <v>134</v>
      </c>
      <c r="AW230" s="14" t="s">
        <v>33</v>
      </c>
      <c r="AX230" s="14" t="s">
        <v>83</v>
      </c>
      <c r="AY230" s="245" t="s">
        <v>115</v>
      </c>
    </row>
    <row r="231" s="2" customFormat="1" ht="24.15" customHeight="1">
      <c r="A231" s="32"/>
      <c r="B231" s="33"/>
      <c r="C231" s="210" t="s">
        <v>351</v>
      </c>
      <c r="D231" s="210" t="s">
        <v>118</v>
      </c>
      <c r="E231" s="211" t="s">
        <v>352</v>
      </c>
      <c r="F231" s="212" t="s">
        <v>353</v>
      </c>
      <c r="G231" s="213" t="s">
        <v>208</v>
      </c>
      <c r="H231" s="214">
        <v>250.28999999999999</v>
      </c>
      <c r="I231" s="215">
        <v>294</v>
      </c>
      <c r="J231" s="215">
        <f>ROUND(I231*H231,2)</f>
        <v>73585.259999999995</v>
      </c>
      <c r="K231" s="212" t="s">
        <v>1</v>
      </c>
      <c r="L231" s="38"/>
      <c r="M231" s="216" t="s">
        <v>1</v>
      </c>
      <c r="N231" s="217" t="s">
        <v>40</v>
      </c>
      <c r="O231" s="218">
        <v>0</v>
      </c>
      <c r="P231" s="218">
        <f>O231*H231</f>
        <v>0</v>
      </c>
      <c r="Q231" s="218">
        <v>0</v>
      </c>
      <c r="R231" s="218">
        <f>Q231*H231</f>
        <v>0</v>
      </c>
      <c r="S231" s="218">
        <v>0</v>
      </c>
      <c r="T231" s="219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220" t="s">
        <v>134</v>
      </c>
      <c r="AT231" s="220" t="s">
        <v>118</v>
      </c>
      <c r="AU231" s="220" t="s">
        <v>85</v>
      </c>
      <c r="AY231" s="17" t="s">
        <v>115</v>
      </c>
      <c r="BE231" s="221">
        <f>IF(N231="základní",J231,0)</f>
        <v>73585.259999999995</v>
      </c>
      <c r="BF231" s="221">
        <f>IF(N231="snížená",J231,0)</f>
        <v>0</v>
      </c>
      <c r="BG231" s="221">
        <f>IF(N231="zákl. přenesená",J231,0)</f>
        <v>0</v>
      </c>
      <c r="BH231" s="221">
        <f>IF(N231="sníž. přenesená",J231,0)</f>
        <v>0</v>
      </c>
      <c r="BI231" s="221">
        <f>IF(N231="nulová",J231,0)</f>
        <v>0</v>
      </c>
      <c r="BJ231" s="17" t="s">
        <v>83</v>
      </c>
      <c r="BK231" s="221">
        <f>ROUND(I231*H231,2)</f>
        <v>73585.259999999995</v>
      </c>
      <c r="BL231" s="17" t="s">
        <v>134</v>
      </c>
      <c r="BM231" s="220" t="s">
        <v>354</v>
      </c>
    </row>
    <row r="232" s="13" customFormat="1">
      <c r="A232" s="13"/>
      <c r="B232" s="222"/>
      <c r="C232" s="223"/>
      <c r="D232" s="224" t="s">
        <v>131</v>
      </c>
      <c r="E232" s="225" t="s">
        <v>1</v>
      </c>
      <c r="F232" s="226" t="s">
        <v>308</v>
      </c>
      <c r="G232" s="223"/>
      <c r="H232" s="227">
        <v>250.28999999999999</v>
      </c>
      <c r="I232" s="223"/>
      <c r="J232" s="223"/>
      <c r="K232" s="223"/>
      <c r="L232" s="228"/>
      <c r="M232" s="229"/>
      <c r="N232" s="230"/>
      <c r="O232" s="230"/>
      <c r="P232" s="230"/>
      <c r="Q232" s="230"/>
      <c r="R232" s="230"/>
      <c r="S232" s="230"/>
      <c r="T232" s="23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2" t="s">
        <v>131</v>
      </c>
      <c r="AU232" s="232" t="s">
        <v>85</v>
      </c>
      <c r="AV232" s="13" t="s">
        <v>85</v>
      </c>
      <c r="AW232" s="13" t="s">
        <v>33</v>
      </c>
      <c r="AX232" s="13" t="s">
        <v>83</v>
      </c>
      <c r="AY232" s="232" t="s">
        <v>115</v>
      </c>
    </row>
    <row r="233" s="12" customFormat="1" ht="25.92" customHeight="1">
      <c r="A233" s="12"/>
      <c r="B233" s="195"/>
      <c r="C233" s="196"/>
      <c r="D233" s="197" t="s">
        <v>74</v>
      </c>
      <c r="E233" s="198" t="s">
        <v>355</v>
      </c>
      <c r="F233" s="198" t="s">
        <v>356</v>
      </c>
      <c r="G233" s="196"/>
      <c r="H233" s="196"/>
      <c r="I233" s="196"/>
      <c r="J233" s="199">
        <f>BK233</f>
        <v>16394.950000000001</v>
      </c>
      <c r="K233" s="196"/>
      <c r="L233" s="200"/>
      <c r="M233" s="201"/>
      <c r="N233" s="202"/>
      <c r="O233" s="202"/>
      <c r="P233" s="203">
        <f>P234</f>
        <v>6.5475000000000003</v>
      </c>
      <c r="Q233" s="202"/>
      <c r="R233" s="203">
        <f>R234</f>
        <v>0.056271700000000001</v>
      </c>
      <c r="S233" s="202"/>
      <c r="T233" s="204">
        <f>T234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05" t="s">
        <v>85</v>
      </c>
      <c r="AT233" s="206" t="s">
        <v>74</v>
      </c>
      <c r="AU233" s="206" t="s">
        <v>75</v>
      </c>
      <c r="AY233" s="205" t="s">
        <v>115</v>
      </c>
      <c r="BK233" s="207">
        <f>BK234</f>
        <v>16394.950000000001</v>
      </c>
    </row>
    <row r="234" s="12" customFormat="1" ht="22.8" customHeight="1">
      <c r="A234" s="12"/>
      <c r="B234" s="195"/>
      <c r="C234" s="196"/>
      <c r="D234" s="197" t="s">
        <v>74</v>
      </c>
      <c r="E234" s="208" t="s">
        <v>357</v>
      </c>
      <c r="F234" s="208" t="s">
        <v>358</v>
      </c>
      <c r="G234" s="196"/>
      <c r="H234" s="196"/>
      <c r="I234" s="196"/>
      <c r="J234" s="209">
        <f>BK234</f>
        <v>16394.950000000001</v>
      </c>
      <c r="K234" s="196"/>
      <c r="L234" s="200"/>
      <c r="M234" s="201"/>
      <c r="N234" s="202"/>
      <c r="O234" s="202"/>
      <c r="P234" s="203">
        <f>SUM(P235:P239)</f>
        <v>6.5475000000000003</v>
      </c>
      <c r="Q234" s="202"/>
      <c r="R234" s="203">
        <f>SUM(R235:R239)</f>
        <v>0.056271700000000001</v>
      </c>
      <c r="S234" s="202"/>
      <c r="T234" s="204">
        <f>SUM(T235:T239)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05" t="s">
        <v>85</v>
      </c>
      <c r="AT234" s="206" t="s">
        <v>74</v>
      </c>
      <c r="AU234" s="206" t="s">
        <v>83</v>
      </c>
      <c r="AY234" s="205" t="s">
        <v>115</v>
      </c>
      <c r="BK234" s="207">
        <f>SUM(BK235:BK239)</f>
        <v>16394.950000000001</v>
      </c>
    </row>
    <row r="235" s="2" customFormat="1" ht="16.5" customHeight="1">
      <c r="A235" s="32"/>
      <c r="B235" s="33"/>
      <c r="C235" s="210" t="s">
        <v>359</v>
      </c>
      <c r="D235" s="210" t="s">
        <v>118</v>
      </c>
      <c r="E235" s="211" t="s">
        <v>360</v>
      </c>
      <c r="F235" s="212" t="s">
        <v>361</v>
      </c>
      <c r="G235" s="213" t="s">
        <v>156</v>
      </c>
      <c r="H235" s="214">
        <v>67.5</v>
      </c>
      <c r="I235" s="215">
        <v>63.399999999999999</v>
      </c>
      <c r="J235" s="215">
        <f>ROUND(I235*H235,2)</f>
        <v>4279.5</v>
      </c>
      <c r="K235" s="212" t="s">
        <v>157</v>
      </c>
      <c r="L235" s="38"/>
      <c r="M235" s="216" t="s">
        <v>1</v>
      </c>
      <c r="N235" s="217" t="s">
        <v>40</v>
      </c>
      <c r="O235" s="218">
        <v>0.097000000000000003</v>
      </c>
      <c r="P235" s="218">
        <f>O235*H235</f>
        <v>6.5475000000000003</v>
      </c>
      <c r="Q235" s="218">
        <v>4.0000000000000003E-05</v>
      </c>
      <c r="R235" s="218">
        <f>Q235*H235</f>
        <v>0.0027000000000000001</v>
      </c>
      <c r="S235" s="218">
        <v>0</v>
      </c>
      <c r="T235" s="219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220" t="s">
        <v>231</v>
      </c>
      <c r="AT235" s="220" t="s">
        <v>118</v>
      </c>
      <c r="AU235" s="220" t="s">
        <v>85</v>
      </c>
      <c r="AY235" s="17" t="s">
        <v>115</v>
      </c>
      <c r="BE235" s="221">
        <f>IF(N235="základní",J235,0)</f>
        <v>4279.5</v>
      </c>
      <c r="BF235" s="221">
        <f>IF(N235="snížená",J235,0)</f>
        <v>0</v>
      </c>
      <c r="BG235" s="221">
        <f>IF(N235="zákl. přenesená",J235,0)</f>
        <v>0</v>
      </c>
      <c r="BH235" s="221">
        <f>IF(N235="sníž. přenesená",J235,0)</f>
        <v>0</v>
      </c>
      <c r="BI235" s="221">
        <f>IF(N235="nulová",J235,0)</f>
        <v>0</v>
      </c>
      <c r="BJ235" s="17" t="s">
        <v>83</v>
      </c>
      <c r="BK235" s="221">
        <f>ROUND(I235*H235,2)</f>
        <v>4279.5</v>
      </c>
      <c r="BL235" s="17" t="s">
        <v>231</v>
      </c>
      <c r="BM235" s="220" t="s">
        <v>362</v>
      </c>
    </row>
    <row r="236" s="13" customFormat="1">
      <c r="A236" s="13"/>
      <c r="B236" s="222"/>
      <c r="C236" s="223"/>
      <c r="D236" s="224" t="s">
        <v>131</v>
      </c>
      <c r="E236" s="225" t="s">
        <v>1</v>
      </c>
      <c r="F236" s="226" t="s">
        <v>363</v>
      </c>
      <c r="G236" s="223"/>
      <c r="H236" s="227">
        <v>67.5</v>
      </c>
      <c r="I236" s="223"/>
      <c r="J236" s="223"/>
      <c r="K236" s="223"/>
      <c r="L236" s="228"/>
      <c r="M236" s="229"/>
      <c r="N236" s="230"/>
      <c r="O236" s="230"/>
      <c r="P236" s="230"/>
      <c r="Q236" s="230"/>
      <c r="R236" s="230"/>
      <c r="S236" s="230"/>
      <c r="T236" s="23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2" t="s">
        <v>131</v>
      </c>
      <c r="AU236" s="232" t="s">
        <v>85</v>
      </c>
      <c r="AV236" s="13" t="s">
        <v>85</v>
      </c>
      <c r="AW236" s="13" t="s">
        <v>33</v>
      </c>
      <c r="AX236" s="13" t="s">
        <v>83</v>
      </c>
      <c r="AY236" s="232" t="s">
        <v>115</v>
      </c>
    </row>
    <row r="237" s="15" customFormat="1">
      <c r="A237" s="15"/>
      <c r="B237" s="246"/>
      <c r="C237" s="247"/>
      <c r="D237" s="224" t="s">
        <v>131</v>
      </c>
      <c r="E237" s="248" t="s">
        <v>1</v>
      </c>
      <c r="F237" s="249" t="s">
        <v>364</v>
      </c>
      <c r="G237" s="247"/>
      <c r="H237" s="248" t="s">
        <v>1</v>
      </c>
      <c r="I237" s="247"/>
      <c r="J237" s="247"/>
      <c r="K237" s="247"/>
      <c r="L237" s="250"/>
      <c r="M237" s="251"/>
      <c r="N237" s="252"/>
      <c r="O237" s="252"/>
      <c r="P237" s="252"/>
      <c r="Q237" s="252"/>
      <c r="R237" s="252"/>
      <c r="S237" s="252"/>
      <c r="T237" s="253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54" t="s">
        <v>131</v>
      </c>
      <c r="AU237" s="254" t="s">
        <v>85</v>
      </c>
      <c r="AV237" s="15" t="s">
        <v>83</v>
      </c>
      <c r="AW237" s="15" t="s">
        <v>33</v>
      </c>
      <c r="AX237" s="15" t="s">
        <v>75</v>
      </c>
      <c r="AY237" s="254" t="s">
        <v>115</v>
      </c>
    </row>
    <row r="238" s="2" customFormat="1" ht="16.5" customHeight="1">
      <c r="A238" s="32"/>
      <c r="B238" s="33"/>
      <c r="C238" s="255" t="s">
        <v>365</v>
      </c>
      <c r="D238" s="255" t="s">
        <v>241</v>
      </c>
      <c r="E238" s="256" t="s">
        <v>366</v>
      </c>
      <c r="F238" s="257" t="s">
        <v>367</v>
      </c>
      <c r="G238" s="258" t="s">
        <v>156</v>
      </c>
      <c r="H238" s="259">
        <v>82.418000000000006</v>
      </c>
      <c r="I238" s="260">
        <v>147</v>
      </c>
      <c r="J238" s="260">
        <f>ROUND(I238*H238,2)</f>
        <v>12115.450000000001</v>
      </c>
      <c r="K238" s="257" t="s">
        <v>157</v>
      </c>
      <c r="L238" s="261"/>
      <c r="M238" s="262" t="s">
        <v>1</v>
      </c>
      <c r="N238" s="263" t="s">
        <v>40</v>
      </c>
      <c r="O238" s="218">
        <v>0</v>
      </c>
      <c r="P238" s="218">
        <f>O238*H238</f>
        <v>0</v>
      </c>
      <c r="Q238" s="218">
        <v>0.00064999999999999997</v>
      </c>
      <c r="R238" s="218">
        <f>Q238*H238</f>
        <v>0.0535717</v>
      </c>
      <c r="S238" s="218">
        <v>0</v>
      </c>
      <c r="T238" s="219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220" t="s">
        <v>314</v>
      </c>
      <c r="AT238" s="220" t="s">
        <v>241</v>
      </c>
      <c r="AU238" s="220" t="s">
        <v>85</v>
      </c>
      <c r="AY238" s="17" t="s">
        <v>115</v>
      </c>
      <c r="BE238" s="221">
        <f>IF(N238="základní",J238,0)</f>
        <v>12115.450000000001</v>
      </c>
      <c r="BF238" s="221">
        <f>IF(N238="snížená",J238,0)</f>
        <v>0</v>
      </c>
      <c r="BG238" s="221">
        <f>IF(N238="zákl. přenesená",J238,0)</f>
        <v>0</v>
      </c>
      <c r="BH238" s="221">
        <f>IF(N238="sníž. přenesená",J238,0)</f>
        <v>0</v>
      </c>
      <c r="BI238" s="221">
        <f>IF(N238="nulová",J238,0)</f>
        <v>0</v>
      </c>
      <c r="BJ238" s="17" t="s">
        <v>83</v>
      </c>
      <c r="BK238" s="221">
        <f>ROUND(I238*H238,2)</f>
        <v>12115.450000000001</v>
      </c>
      <c r="BL238" s="17" t="s">
        <v>231</v>
      </c>
      <c r="BM238" s="220" t="s">
        <v>368</v>
      </c>
    </row>
    <row r="239" s="13" customFormat="1">
      <c r="A239" s="13"/>
      <c r="B239" s="222"/>
      <c r="C239" s="223"/>
      <c r="D239" s="224" t="s">
        <v>131</v>
      </c>
      <c r="E239" s="225" t="s">
        <v>1</v>
      </c>
      <c r="F239" s="226" t="s">
        <v>369</v>
      </c>
      <c r="G239" s="223"/>
      <c r="H239" s="227">
        <v>82.417500000000004</v>
      </c>
      <c r="I239" s="223"/>
      <c r="J239" s="223"/>
      <c r="K239" s="223"/>
      <c r="L239" s="228"/>
      <c r="M239" s="229"/>
      <c r="N239" s="230"/>
      <c r="O239" s="230"/>
      <c r="P239" s="230"/>
      <c r="Q239" s="230"/>
      <c r="R239" s="230"/>
      <c r="S239" s="230"/>
      <c r="T239" s="23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2" t="s">
        <v>131</v>
      </c>
      <c r="AU239" s="232" t="s">
        <v>85</v>
      </c>
      <c r="AV239" s="13" t="s">
        <v>85</v>
      </c>
      <c r="AW239" s="13" t="s">
        <v>33</v>
      </c>
      <c r="AX239" s="13" t="s">
        <v>83</v>
      </c>
      <c r="AY239" s="232" t="s">
        <v>115</v>
      </c>
    </row>
    <row r="240" s="12" customFormat="1" ht="25.92" customHeight="1">
      <c r="A240" s="12"/>
      <c r="B240" s="195"/>
      <c r="C240" s="196"/>
      <c r="D240" s="197" t="s">
        <v>74</v>
      </c>
      <c r="E240" s="198" t="s">
        <v>241</v>
      </c>
      <c r="F240" s="198" t="s">
        <v>370</v>
      </c>
      <c r="G240" s="196"/>
      <c r="H240" s="196"/>
      <c r="I240" s="196"/>
      <c r="J240" s="199">
        <f>BK240</f>
        <v>88169.130000000005</v>
      </c>
      <c r="K240" s="196"/>
      <c r="L240" s="200"/>
      <c r="M240" s="201"/>
      <c r="N240" s="202"/>
      <c r="O240" s="202"/>
      <c r="P240" s="203">
        <f>P241</f>
        <v>213.15000000000001</v>
      </c>
      <c r="Q240" s="202"/>
      <c r="R240" s="203">
        <f>R241</f>
        <v>0.058653000000000004</v>
      </c>
      <c r="S240" s="202"/>
      <c r="T240" s="204">
        <f>T241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05" t="s">
        <v>127</v>
      </c>
      <c r="AT240" s="206" t="s">
        <v>74</v>
      </c>
      <c r="AU240" s="206" t="s">
        <v>75</v>
      </c>
      <c r="AY240" s="205" t="s">
        <v>115</v>
      </c>
      <c r="BK240" s="207">
        <f>BK241</f>
        <v>88169.130000000005</v>
      </c>
    </row>
    <row r="241" s="12" customFormat="1" ht="22.8" customHeight="1">
      <c r="A241" s="12"/>
      <c r="B241" s="195"/>
      <c r="C241" s="196"/>
      <c r="D241" s="197" t="s">
        <v>74</v>
      </c>
      <c r="E241" s="208" t="s">
        <v>371</v>
      </c>
      <c r="F241" s="208" t="s">
        <v>372</v>
      </c>
      <c r="G241" s="196"/>
      <c r="H241" s="196"/>
      <c r="I241" s="196"/>
      <c r="J241" s="209">
        <f>BK241</f>
        <v>88169.130000000005</v>
      </c>
      <c r="K241" s="196"/>
      <c r="L241" s="200"/>
      <c r="M241" s="201"/>
      <c r="N241" s="202"/>
      <c r="O241" s="202"/>
      <c r="P241" s="203">
        <f>SUM(P242:P246)</f>
        <v>213.15000000000001</v>
      </c>
      <c r="Q241" s="202"/>
      <c r="R241" s="203">
        <f>SUM(R242:R246)</f>
        <v>0.058653000000000004</v>
      </c>
      <c r="S241" s="202"/>
      <c r="T241" s="204">
        <f>SUM(T242:T246)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05" t="s">
        <v>127</v>
      </c>
      <c r="AT241" s="206" t="s">
        <v>74</v>
      </c>
      <c r="AU241" s="206" t="s">
        <v>83</v>
      </c>
      <c r="AY241" s="205" t="s">
        <v>115</v>
      </c>
      <c r="BK241" s="207">
        <f>SUM(BK242:BK246)</f>
        <v>88169.130000000005</v>
      </c>
    </row>
    <row r="242" s="2" customFormat="1" ht="16.5" customHeight="1">
      <c r="A242" s="32"/>
      <c r="B242" s="33"/>
      <c r="C242" s="210" t="s">
        <v>373</v>
      </c>
      <c r="D242" s="210" t="s">
        <v>118</v>
      </c>
      <c r="E242" s="211" t="s">
        <v>374</v>
      </c>
      <c r="F242" s="212" t="s">
        <v>375</v>
      </c>
      <c r="G242" s="213" t="s">
        <v>178</v>
      </c>
      <c r="H242" s="214">
        <v>294</v>
      </c>
      <c r="I242" s="215">
        <v>141</v>
      </c>
      <c r="J242" s="215">
        <f>ROUND(I242*H242,2)</f>
        <v>41454</v>
      </c>
      <c r="K242" s="212" t="s">
        <v>157</v>
      </c>
      <c r="L242" s="38"/>
      <c r="M242" s="216" t="s">
        <v>1</v>
      </c>
      <c r="N242" s="217" t="s">
        <v>40</v>
      </c>
      <c r="O242" s="218">
        <v>0.41099999999999998</v>
      </c>
      <c r="P242" s="218">
        <f>O242*H242</f>
        <v>120.83399999999999</v>
      </c>
      <c r="Q242" s="218">
        <v>0</v>
      </c>
      <c r="R242" s="218">
        <f>Q242*H242</f>
        <v>0</v>
      </c>
      <c r="S242" s="218">
        <v>0</v>
      </c>
      <c r="T242" s="219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220" t="s">
        <v>376</v>
      </c>
      <c r="AT242" s="220" t="s">
        <v>118</v>
      </c>
      <c r="AU242" s="220" t="s">
        <v>85</v>
      </c>
      <c r="AY242" s="17" t="s">
        <v>115</v>
      </c>
      <c r="BE242" s="221">
        <f>IF(N242="základní",J242,0)</f>
        <v>41454</v>
      </c>
      <c r="BF242" s="221">
        <f>IF(N242="snížená",J242,0)</f>
        <v>0</v>
      </c>
      <c r="BG242" s="221">
        <f>IF(N242="zákl. přenesená",J242,0)</f>
        <v>0</v>
      </c>
      <c r="BH242" s="221">
        <f>IF(N242="sníž. přenesená",J242,0)</f>
        <v>0</v>
      </c>
      <c r="BI242" s="221">
        <f>IF(N242="nulová",J242,0)</f>
        <v>0</v>
      </c>
      <c r="BJ242" s="17" t="s">
        <v>83</v>
      </c>
      <c r="BK242" s="221">
        <f>ROUND(I242*H242,2)</f>
        <v>41454</v>
      </c>
      <c r="BL242" s="17" t="s">
        <v>376</v>
      </c>
      <c r="BM242" s="220" t="s">
        <v>377</v>
      </c>
    </row>
    <row r="243" s="2" customFormat="1" ht="16.5" customHeight="1">
      <c r="A243" s="32"/>
      <c r="B243" s="33"/>
      <c r="C243" s="210" t="s">
        <v>378</v>
      </c>
      <c r="D243" s="210" t="s">
        <v>118</v>
      </c>
      <c r="E243" s="211" t="s">
        <v>379</v>
      </c>
      <c r="F243" s="212" t="s">
        <v>380</v>
      </c>
      <c r="G243" s="213" t="s">
        <v>178</v>
      </c>
      <c r="H243" s="214">
        <v>294</v>
      </c>
      <c r="I243" s="215">
        <v>52.399999999999999</v>
      </c>
      <c r="J243" s="215">
        <f>ROUND(I243*H243,2)</f>
        <v>15405.6</v>
      </c>
      <c r="K243" s="212" t="s">
        <v>157</v>
      </c>
      <c r="L243" s="38"/>
      <c r="M243" s="216" t="s">
        <v>1</v>
      </c>
      <c r="N243" s="217" t="s">
        <v>40</v>
      </c>
      <c r="O243" s="218">
        <v>0.125</v>
      </c>
      <c r="P243" s="218">
        <f>O243*H243</f>
        <v>36.75</v>
      </c>
      <c r="Q243" s="218">
        <v>0</v>
      </c>
      <c r="R243" s="218">
        <f>Q243*H243</f>
        <v>0</v>
      </c>
      <c r="S243" s="218">
        <v>0</v>
      </c>
      <c r="T243" s="219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220" t="s">
        <v>376</v>
      </c>
      <c r="AT243" s="220" t="s">
        <v>118</v>
      </c>
      <c r="AU243" s="220" t="s">
        <v>85</v>
      </c>
      <c r="AY243" s="17" t="s">
        <v>115</v>
      </c>
      <c r="BE243" s="221">
        <f>IF(N243="základní",J243,0)</f>
        <v>15405.6</v>
      </c>
      <c r="BF243" s="221">
        <f>IF(N243="snížená",J243,0)</f>
        <v>0</v>
      </c>
      <c r="BG243" s="221">
        <f>IF(N243="zákl. přenesená",J243,0)</f>
        <v>0</v>
      </c>
      <c r="BH243" s="221">
        <f>IF(N243="sníž. přenesená",J243,0)</f>
        <v>0</v>
      </c>
      <c r="BI243" s="221">
        <f>IF(N243="nulová",J243,0)</f>
        <v>0</v>
      </c>
      <c r="BJ243" s="17" t="s">
        <v>83</v>
      </c>
      <c r="BK243" s="221">
        <f>ROUND(I243*H243,2)</f>
        <v>15405.6</v>
      </c>
      <c r="BL243" s="17" t="s">
        <v>376</v>
      </c>
      <c r="BM243" s="220" t="s">
        <v>381</v>
      </c>
    </row>
    <row r="244" s="2" customFormat="1" ht="16.5" customHeight="1">
      <c r="A244" s="32"/>
      <c r="B244" s="33"/>
      <c r="C244" s="210" t="s">
        <v>382</v>
      </c>
      <c r="D244" s="210" t="s">
        <v>118</v>
      </c>
      <c r="E244" s="211" t="s">
        <v>383</v>
      </c>
      <c r="F244" s="212" t="s">
        <v>384</v>
      </c>
      <c r="G244" s="213" t="s">
        <v>178</v>
      </c>
      <c r="H244" s="214">
        <v>294</v>
      </c>
      <c r="I244" s="215">
        <v>70.900000000000006</v>
      </c>
      <c r="J244" s="215">
        <f>ROUND(I244*H244,2)</f>
        <v>20844.599999999999</v>
      </c>
      <c r="K244" s="212" t="s">
        <v>157</v>
      </c>
      <c r="L244" s="38"/>
      <c r="M244" s="216" t="s">
        <v>1</v>
      </c>
      <c r="N244" s="217" t="s">
        <v>40</v>
      </c>
      <c r="O244" s="218">
        <v>0.189</v>
      </c>
      <c r="P244" s="218">
        <f>O244*H244</f>
        <v>55.566000000000002</v>
      </c>
      <c r="Q244" s="218">
        <v>0</v>
      </c>
      <c r="R244" s="218">
        <f>Q244*H244</f>
        <v>0</v>
      </c>
      <c r="S244" s="218">
        <v>0</v>
      </c>
      <c r="T244" s="219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220" t="s">
        <v>376</v>
      </c>
      <c r="AT244" s="220" t="s">
        <v>118</v>
      </c>
      <c r="AU244" s="220" t="s">
        <v>85</v>
      </c>
      <c r="AY244" s="17" t="s">
        <v>115</v>
      </c>
      <c r="BE244" s="221">
        <f>IF(N244="základní",J244,0)</f>
        <v>20844.599999999999</v>
      </c>
      <c r="BF244" s="221">
        <f>IF(N244="snížená",J244,0)</f>
        <v>0</v>
      </c>
      <c r="BG244" s="221">
        <f>IF(N244="zákl. přenesená",J244,0)</f>
        <v>0</v>
      </c>
      <c r="BH244" s="221">
        <f>IF(N244="sníž. přenesená",J244,0)</f>
        <v>0</v>
      </c>
      <c r="BI244" s="221">
        <f>IF(N244="nulová",J244,0)</f>
        <v>0</v>
      </c>
      <c r="BJ244" s="17" t="s">
        <v>83</v>
      </c>
      <c r="BK244" s="221">
        <f>ROUND(I244*H244,2)</f>
        <v>20844.599999999999</v>
      </c>
      <c r="BL244" s="17" t="s">
        <v>376</v>
      </c>
      <c r="BM244" s="220" t="s">
        <v>385</v>
      </c>
    </row>
    <row r="245" s="2" customFormat="1" ht="16.5" customHeight="1">
      <c r="A245" s="32"/>
      <c r="B245" s="33"/>
      <c r="C245" s="255" t="s">
        <v>386</v>
      </c>
      <c r="D245" s="255" t="s">
        <v>241</v>
      </c>
      <c r="E245" s="256" t="s">
        <v>387</v>
      </c>
      <c r="F245" s="257" t="s">
        <v>388</v>
      </c>
      <c r="G245" s="258" t="s">
        <v>178</v>
      </c>
      <c r="H245" s="259">
        <v>308.69999999999999</v>
      </c>
      <c r="I245" s="260">
        <v>33.899999999999999</v>
      </c>
      <c r="J245" s="260">
        <f>ROUND(I245*H245,2)</f>
        <v>10464.93</v>
      </c>
      <c r="K245" s="257" t="s">
        <v>1</v>
      </c>
      <c r="L245" s="261"/>
      <c r="M245" s="262" t="s">
        <v>1</v>
      </c>
      <c r="N245" s="263" t="s">
        <v>40</v>
      </c>
      <c r="O245" s="218">
        <v>0</v>
      </c>
      <c r="P245" s="218">
        <f>O245*H245</f>
        <v>0</v>
      </c>
      <c r="Q245" s="218">
        <v>0.00019000000000000001</v>
      </c>
      <c r="R245" s="218">
        <f>Q245*H245</f>
        <v>0.058653000000000004</v>
      </c>
      <c r="S245" s="218">
        <v>0</v>
      </c>
      <c r="T245" s="219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220" t="s">
        <v>389</v>
      </c>
      <c r="AT245" s="220" t="s">
        <v>241</v>
      </c>
      <c r="AU245" s="220" t="s">
        <v>85</v>
      </c>
      <c r="AY245" s="17" t="s">
        <v>115</v>
      </c>
      <c r="BE245" s="221">
        <f>IF(N245="základní",J245,0)</f>
        <v>10464.93</v>
      </c>
      <c r="BF245" s="221">
        <f>IF(N245="snížená",J245,0)</f>
        <v>0</v>
      </c>
      <c r="BG245" s="221">
        <f>IF(N245="zákl. přenesená",J245,0)</f>
        <v>0</v>
      </c>
      <c r="BH245" s="221">
        <f>IF(N245="sníž. přenesená",J245,0)</f>
        <v>0</v>
      </c>
      <c r="BI245" s="221">
        <f>IF(N245="nulová",J245,0)</f>
        <v>0</v>
      </c>
      <c r="BJ245" s="17" t="s">
        <v>83</v>
      </c>
      <c r="BK245" s="221">
        <f>ROUND(I245*H245,2)</f>
        <v>10464.93</v>
      </c>
      <c r="BL245" s="17" t="s">
        <v>389</v>
      </c>
      <c r="BM245" s="220" t="s">
        <v>390</v>
      </c>
    </row>
    <row r="246" s="13" customFormat="1">
      <c r="A246" s="13"/>
      <c r="B246" s="222"/>
      <c r="C246" s="223"/>
      <c r="D246" s="224" t="s">
        <v>131</v>
      </c>
      <c r="E246" s="225" t="s">
        <v>1</v>
      </c>
      <c r="F246" s="226" t="s">
        <v>391</v>
      </c>
      <c r="G246" s="223"/>
      <c r="H246" s="227">
        <v>308.69999999999999</v>
      </c>
      <c r="I246" s="223"/>
      <c r="J246" s="223"/>
      <c r="K246" s="223"/>
      <c r="L246" s="228"/>
      <c r="M246" s="233"/>
      <c r="N246" s="234"/>
      <c r="O246" s="234"/>
      <c r="P246" s="234"/>
      <c r="Q246" s="234"/>
      <c r="R246" s="234"/>
      <c r="S246" s="234"/>
      <c r="T246" s="23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2" t="s">
        <v>131</v>
      </c>
      <c r="AU246" s="232" t="s">
        <v>85</v>
      </c>
      <c r="AV246" s="13" t="s">
        <v>85</v>
      </c>
      <c r="AW246" s="13" t="s">
        <v>33</v>
      </c>
      <c r="AX246" s="13" t="s">
        <v>83</v>
      </c>
      <c r="AY246" s="232" t="s">
        <v>115</v>
      </c>
    </row>
    <row r="247" s="2" customFormat="1" ht="6.96" customHeight="1">
      <c r="A247" s="32"/>
      <c r="B247" s="59"/>
      <c r="C247" s="60"/>
      <c r="D247" s="60"/>
      <c r="E247" s="60"/>
      <c r="F247" s="60"/>
      <c r="G247" s="60"/>
      <c r="H247" s="60"/>
      <c r="I247" s="60"/>
      <c r="J247" s="60"/>
      <c r="K247" s="60"/>
      <c r="L247" s="38"/>
      <c r="M247" s="32"/>
      <c r="O247" s="32"/>
      <c r="P247" s="32"/>
      <c r="Q247" s="32"/>
      <c r="R247" s="32"/>
      <c r="S247" s="32"/>
      <c r="T247" s="32"/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</row>
  </sheetData>
  <sheetProtection sheet="1" autoFilter="0" formatColumns="0" formatRows="0" objects="1" scenarios="1" spinCount="100000" saltValue="MdbA4382D1iSjF7DdqlMU/1kVstKc4mnjCVOmA+7o2yFU66LHVK6UiAgPCmyKwHejD0M1O88rqkoBe2hp+aFXA==" hashValue="i/p4eDvM7YwzzGTEQ8FiC76ZSHcIUZwXt9G+hbex6UZ0C3DgJiTxLcKM/0MEq+SOqNLu1FAz3216mXrR4I1ULw==" algorithmName="SHA-512" password="CC35"/>
  <autoFilter ref="C126:K246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Zítka Jakub</dc:creator>
  <cp:lastModifiedBy>Zítka Jakub</cp:lastModifiedBy>
  <dcterms:created xsi:type="dcterms:W3CDTF">2022-08-16T14:28:10Z</dcterms:created>
  <dcterms:modified xsi:type="dcterms:W3CDTF">2022-08-16T14:28:13Z</dcterms:modified>
</cp:coreProperties>
</file>