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Technologie zabezpeč..." sheetId="2" r:id="rId2"/>
    <sheet name="01 - Technologie zabezpeč..._01" sheetId="3" r:id="rId3"/>
    <sheet name="03 - VRN" sheetId="4" r:id="rId4"/>
  </sheets>
  <definedNames>
    <definedName name="_xlnm.Print_Area" localSheetId="0">'Rekapitulace stavby'!$C$4:$AP$70,'Rekapitulace stavby'!$C$76:$AP$100</definedName>
    <definedName name="_xlnm.Print_Titles" localSheetId="0">'Rekapitulace stavby'!$85:$85</definedName>
    <definedName name="_xlnm.Print_Area" localSheetId="1">'01 - Technologie zabezpeč...'!$C$4:$Q$70,'01 - Technologie zabezpeč...'!$C$76:$Q$100,'01 - Technologie zabezpeč...'!$C$106:$Q$237</definedName>
    <definedName name="_xlnm.Print_Titles" localSheetId="1">'01 - Technologie zabezpeč...'!$117:$117</definedName>
    <definedName name="_xlnm.Print_Area" localSheetId="2">'01 - Technologie zabezpeč..._01'!$C$4:$Q$70,'01 - Technologie zabezpeč..._01'!$C$76:$Q$100,'01 - Technologie zabezpeč..._01'!$C$106:$Q$178</definedName>
    <definedName name="_xlnm.Print_Titles" localSheetId="2">'01 - Technologie zabezpeč..._01'!$117:$117</definedName>
    <definedName name="_xlnm.Print_Area" localSheetId="3">'03 - VRN'!$C$4:$Q$70,'03 - VRN'!$C$76:$Q$104,'03 - VRN'!$C$110:$Q$134</definedName>
    <definedName name="_xlnm.Print_Titles" localSheetId="3">'03 - VRN'!$120:$120</definedName>
  </definedNames>
  <calcPr/>
</workbook>
</file>

<file path=xl/calcChain.xml><?xml version="1.0" encoding="utf-8"?>
<calcChain xmlns="http://schemas.openxmlformats.org/spreadsheetml/2006/main">
  <c i="4" r="M134"/>
  <c i="1" r="BA92"/>
  <c r="AZ92"/>
  <c i="4" r="BI133"/>
  <c r="BH133"/>
  <c r="BG133"/>
  <c r="BF133"/>
  <c r="X133"/>
  <c r="X132"/>
  <c r="W133"/>
  <c r="W132"/>
  <c r="AD133"/>
  <c r="AD132"/>
  <c r="AB133"/>
  <c r="AB132"/>
  <c r="Z133"/>
  <c r="Z132"/>
  <c r="V133"/>
  <c r="BK133"/>
  <c r="BK132"/>
  <c r="M132"/>
  <c r="P133"/>
  <c r="BE133"/>
  <c r="M94"/>
  <c r="K94"/>
  <c r="H94"/>
  <c r="BI131"/>
  <c r="BH131"/>
  <c r="BG131"/>
  <c r="BF131"/>
  <c r="X131"/>
  <c r="X130"/>
  <c r="W131"/>
  <c r="W130"/>
  <c r="AD131"/>
  <c r="AD130"/>
  <c r="AB131"/>
  <c r="AB130"/>
  <c r="Z131"/>
  <c r="Z130"/>
  <c r="V131"/>
  <c r="BK131"/>
  <c r="BK130"/>
  <c r="M130"/>
  <c r="P131"/>
  <c r="BE131"/>
  <c r="M93"/>
  <c r="K93"/>
  <c r="H93"/>
  <c r="BI129"/>
  <c r="BH129"/>
  <c r="BG129"/>
  <c r="BF129"/>
  <c r="X129"/>
  <c r="X128"/>
  <c r="W129"/>
  <c r="W128"/>
  <c r="AD129"/>
  <c r="AD128"/>
  <c r="AB129"/>
  <c r="AB128"/>
  <c r="Z129"/>
  <c r="Z128"/>
  <c r="V129"/>
  <c r="BK129"/>
  <c r="BK128"/>
  <c r="M128"/>
  <c r="P129"/>
  <c r="BE129"/>
  <c r="M92"/>
  <c r="K92"/>
  <c r="H92"/>
  <c r="BI127"/>
  <c r="BH127"/>
  <c r="BG127"/>
  <c r="BF127"/>
  <c r="X127"/>
  <c r="X126"/>
  <c r="W127"/>
  <c r="W126"/>
  <c r="AD127"/>
  <c r="AD126"/>
  <c r="AB127"/>
  <c r="AB126"/>
  <c r="Z127"/>
  <c r="Z126"/>
  <c r="V127"/>
  <c r="BK127"/>
  <c r="BK126"/>
  <c r="M126"/>
  <c r="P127"/>
  <c r="BE127"/>
  <c r="M91"/>
  <c r="K91"/>
  <c r="H91"/>
  <c r="BI125"/>
  <c r="BH125"/>
  <c r="BG125"/>
  <c r="BF125"/>
  <c r="X125"/>
  <c r="W125"/>
  <c r="AD125"/>
  <c r="AB125"/>
  <c r="Z125"/>
  <c r="V125"/>
  <c r="BK125"/>
  <c r="P125"/>
  <c r="BE125"/>
  <c r="BI124"/>
  <c r="BH124"/>
  <c r="BG124"/>
  <c r="BF124"/>
  <c r="X124"/>
  <c r="X123"/>
  <c r="X122"/>
  <c r="X121"/>
  <c r="K88"/>
  <c r="W124"/>
  <c r="W123"/>
  <c r="W122"/>
  <c r="W121"/>
  <c r="H88"/>
  <c r="AD124"/>
  <c r="AD123"/>
  <c r="AD122"/>
  <c r="AD121"/>
  <c r="AB124"/>
  <c r="AB123"/>
  <c r="AB122"/>
  <c r="AB121"/>
  <c r="Z124"/>
  <c r="Z123"/>
  <c r="Z122"/>
  <c r="Z121"/>
  <c i="1" r="AW92"/>
  <c i="4" r="V124"/>
  <c r="BK124"/>
  <c r="BK123"/>
  <c r="M123"/>
  <c r="BK122"/>
  <c r="M122"/>
  <c r="BK121"/>
  <c r="M121"/>
  <c r="M88"/>
  <c r="P124"/>
  <c r="BE124"/>
  <c r="M90"/>
  <c r="K90"/>
  <c r="H90"/>
  <c r="M89"/>
  <c r="K89"/>
  <c r="H89"/>
  <c r="M118"/>
  <c r="F118"/>
  <c r="F115"/>
  <c r="F113"/>
  <c r="BI102"/>
  <c r="BH102"/>
  <c r="BG102"/>
  <c r="BF102"/>
  <c r="M102"/>
  <c r="BE102"/>
  <c r="BI101"/>
  <c r="BH101"/>
  <c r="BG101"/>
  <c r="BF101"/>
  <c r="M101"/>
  <c r="BE101"/>
  <c r="BI100"/>
  <c r="BH100"/>
  <c r="BG100"/>
  <c r="BF100"/>
  <c r="M100"/>
  <c r="BE100"/>
  <c r="BI99"/>
  <c r="BH99"/>
  <c r="BG99"/>
  <c r="BF99"/>
  <c r="M99"/>
  <c r="BE99"/>
  <c r="BI98"/>
  <c r="BH98"/>
  <c r="BG98"/>
  <c r="BF98"/>
  <c r="M98"/>
  <c r="BE98"/>
  <c r="BI97"/>
  <c r="H38"/>
  <c i="1" r="BF92"/>
  <c i="4" r="BH97"/>
  <c r="H37"/>
  <c i="1" r="BE92"/>
  <c i="4" r="BG97"/>
  <c r="H36"/>
  <c i="1" r="BD92"/>
  <c i="4" r="BF97"/>
  <c r="M35"/>
  <c i="1" r="AY92"/>
  <c i="4" r="H35"/>
  <c i="1" r="BC92"/>
  <c i="4" r="M97"/>
  <c r="M96"/>
  <c r="L104"/>
  <c r="BE97"/>
  <c r="M34"/>
  <c i="1" r="AX92"/>
  <c i="4" r="H34"/>
  <c i="1" r="BB92"/>
  <c i="4" r="M30"/>
  <c i="1" r="AU92"/>
  <c i="4" r="M29"/>
  <c i="1" r="AT92"/>
  <c i="4" r="M28"/>
  <c i="1" r="AS92"/>
  <c i="4" r="M27"/>
  <c r="M84"/>
  <c r="F84"/>
  <c r="F81"/>
  <c r="F79"/>
  <c r="M32"/>
  <c i="1" r="AG92"/>
  <c i="4" r="L40"/>
  <c r="O18"/>
  <c r="E18"/>
  <c r="M117"/>
  <c r="M83"/>
  <c r="O17"/>
  <c r="O12"/>
  <c r="E12"/>
  <c r="F117"/>
  <c r="F83"/>
  <c r="O11"/>
  <c r="O9"/>
  <c r="M115"/>
  <c r="M81"/>
  <c r="F6"/>
  <c r="F112"/>
  <c r="F78"/>
  <c i="3" r="M178"/>
  <c i="1" r="BA91"/>
  <c r="AZ91"/>
  <c i="3" r="BI177"/>
  <c r="BH177"/>
  <c r="BG177"/>
  <c r="BF177"/>
  <c r="X177"/>
  <c r="W177"/>
  <c r="AD177"/>
  <c r="AB177"/>
  <c r="Z177"/>
  <c r="V177"/>
  <c r="BK177"/>
  <c r="P177"/>
  <c r="BE177"/>
  <c r="BI176"/>
  <c r="BH176"/>
  <c r="BG176"/>
  <c r="BF176"/>
  <c r="X176"/>
  <c r="W176"/>
  <c r="AD176"/>
  <c r="AB176"/>
  <c r="Z176"/>
  <c r="V176"/>
  <c r="BK176"/>
  <c r="P176"/>
  <c r="BE176"/>
  <c r="BI175"/>
  <c r="BH175"/>
  <c r="BG175"/>
  <c r="BF175"/>
  <c r="X175"/>
  <c r="W175"/>
  <c r="AD175"/>
  <c r="AB175"/>
  <c r="Z175"/>
  <c r="V175"/>
  <c r="BK175"/>
  <c r="P175"/>
  <c r="BE175"/>
  <c r="BI174"/>
  <c r="BH174"/>
  <c r="BG174"/>
  <c r="BF174"/>
  <c r="X174"/>
  <c r="W174"/>
  <c r="AD174"/>
  <c r="AB174"/>
  <c r="Z174"/>
  <c r="V174"/>
  <c r="BK174"/>
  <c r="P174"/>
  <c r="BE174"/>
  <c r="BI173"/>
  <c r="BH173"/>
  <c r="BG173"/>
  <c r="BF173"/>
  <c r="X173"/>
  <c r="W173"/>
  <c r="AD173"/>
  <c r="AB173"/>
  <c r="Z173"/>
  <c r="V173"/>
  <c r="BK173"/>
  <c r="P173"/>
  <c r="BE173"/>
  <c r="BI172"/>
  <c r="BH172"/>
  <c r="BG172"/>
  <c r="BF172"/>
  <c r="X172"/>
  <c r="W172"/>
  <c r="AD172"/>
  <c r="AB172"/>
  <c r="Z172"/>
  <c r="V172"/>
  <c r="BK172"/>
  <c r="P172"/>
  <c r="BE172"/>
  <c r="BI171"/>
  <c r="BH171"/>
  <c r="BG171"/>
  <c r="BF171"/>
  <c r="X171"/>
  <c r="W171"/>
  <c r="AD171"/>
  <c r="AB171"/>
  <c r="Z171"/>
  <c r="V171"/>
  <c r="BK171"/>
  <c r="P171"/>
  <c r="BE171"/>
  <c r="BI170"/>
  <c r="BH170"/>
  <c r="BG170"/>
  <c r="BF170"/>
  <c r="X170"/>
  <c r="W170"/>
  <c r="AD170"/>
  <c r="AB170"/>
  <c r="Z170"/>
  <c r="V170"/>
  <c r="BK170"/>
  <c r="P170"/>
  <c r="BE170"/>
  <c r="BI169"/>
  <c r="BH169"/>
  <c r="BG169"/>
  <c r="BF169"/>
  <c r="X169"/>
  <c r="W169"/>
  <c r="AD169"/>
  <c r="AB169"/>
  <c r="Z169"/>
  <c r="V169"/>
  <c r="BK169"/>
  <c r="P169"/>
  <c r="BE169"/>
  <c r="BI168"/>
  <c r="BH168"/>
  <c r="BG168"/>
  <c r="BF168"/>
  <c r="X168"/>
  <c r="W168"/>
  <c r="AD168"/>
  <c r="AB168"/>
  <c r="Z168"/>
  <c r="V168"/>
  <c r="BK168"/>
  <c r="P168"/>
  <c r="BE168"/>
  <c r="BI167"/>
  <c r="BH167"/>
  <c r="BG167"/>
  <c r="BF167"/>
  <c r="X167"/>
  <c r="W167"/>
  <c r="AD167"/>
  <c r="AB167"/>
  <c r="Z167"/>
  <c r="V167"/>
  <c r="BK167"/>
  <c r="P167"/>
  <c r="BE167"/>
  <c r="BI166"/>
  <c r="BH166"/>
  <c r="BG166"/>
  <c r="BF166"/>
  <c r="X166"/>
  <c r="W166"/>
  <c r="AD166"/>
  <c r="AB166"/>
  <c r="Z166"/>
  <c r="V166"/>
  <c r="BK166"/>
  <c r="P166"/>
  <c r="BE166"/>
  <c r="BI165"/>
  <c r="BH165"/>
  <c r="BG165"/>
  <c r="BF165"/>
  <c r="X165"/>
  <c r="W165"/>
  <c r="AD165"/>
  <c r="AB165"/>
  <c r="Z165"/>
  <c r="V165"/>
  <c r="BK165"/>
  <c r="P165"/>
  <c r="BE165"/>
  <c r="BI163"/>
  <c r="BH163"/>
  <c r="BG163"/>
  <c r="BF163"/>
  <c r="X163"/>
  <c r="W163"/>
  <c r="AD163"/>
  <c r="AB163"/>
  <c r="Z163"/>
  <c r="V163"/>
  <c r="BK163"/>
  <c r="P163"/>
  <c r="BE163"/>
  <c r="BI162"/>
  <c r="BH162"/>
  <c r="BG162"/>
  <c r="BF162"/>
  <c r="X162"/>
  <c r="W162"/>
  <c r="AD162"/>
  <c r="AB162"/>
  <c r="Z162"/>
  <c r="V162"/>
  <c r="BK162"/>
  <c r="P162"/>
  <c r="BE162"/>
  <c r="BI161"/>
  <c r="BH161"/>
  <c r="BG161"/>
  <c r="BF161"/>
  <c r="X161"/>
  <c r="W161"/>
  <c r="AD161"/>
  <c r="AB161"/>
  <c r="Z161"/>
  <c r="V161"/>
  <c r="BK161"/>
  <c r="P161"/>
  <c r="BE161"/>
  <c r="BI160"/>
  <c r="BH160"/>
  <c r="BG160"/>
  <c r="BF160"/>
  <c r="X160"/>
  <c r="W160"/>
  <c r="AD160"/>
  <c r="AB160"/>
  <c r="Z160"/>
  <c r="V160"/>
  <c r="BK160"/>
  <c r="P160"/>
  <c r="BE160"/>
  <c r="BI159"/>
  <c r="BH159"/>
  <c r="BG159"/>
  <c r="BF159"/>
  <c r="X159"/>
  <c r="W159"/>
  <c r="AD159"/>
  <c r="AB159"/>
  <c r="Z159"/>
  <c r="V159"/>
  <c r="BK159"/>
  <c r="P159"/>
  <c r="BE159"/>
  <c r="BI158"/>
  <c r="BH158"/>
  <c r="BG158"/>
  <c r="BF158"/>
  <c r="X158"/>
  <c r="W158"/>
  <c r="AD158"/>
  <c r="AB158"/>
  <c r="Z158"/>
  <c r="V158"/>
  <c r="BK158"/>
  <c r="P158"/>
  <c r="BE158"/>
  <c r="BI157"/>
  <c r="BH157"/>
  <c r="BG157"/>
  <c r="BF157"/>
  <c r="X157"/>
  <c r="W157"/>
  <c r="AD157"/>
  <c r="AB157"/>
  <c r="Z157"/>
  <c r="V157"/>
  <c r="BK157"/>
  <c r="P157"/>
  <c r="BE157"/>
  <c r="BI155"/>
  <c r="BH155"/>
  <c r="BG155"/>
  <c r="BF155"/>
  <c r="X155"/>
  <c r="W155"/>
  <c r="AD155"/>
  <c r="AB155"/>
  <c r="Z155"/>
  <c r="V155"/>
  <c r="BK155"/>
  <c r="P155"/>
  <c r="BE155"/>
  <c r="BI154"/>
  <c r="BH154"/>
  <c r="BG154"/>
  <c r="BF154"/>
  <c r="X154"/>
  <c r="W154"/>
  <c r="AD154"/>
  <c r="AB154"/>
  <c r="Z154"/>
  <c r="V154"/>
  <c r="BK154"/>
  <c r="P154"/>
  <c r="BE154"/>
  <c r="BI153"/>
  <c r="BH153"/>
  <c r="BG153"/>
  <c r="BF153"/>
  <c r="X153"/>
  <c r="W153"/>
  <c r="AD153"/>
  <c r="AB153"/>
  <c r="Z153"/>
  <c r="V153"/>
  <c r="BK153"/>
  <c r="P153"/>
  <c r="BE153"/>
  <c r="BI151"/>
  <c r="BH151"/>
  <c r="BG151"/>
  <c r="BF151"/>
  <c r="X151"/>
  <c r="W151"/>
  <c r="AD151"/>
  <c r="AB151"/>
  <c r="Z151"/>
  <c r="V151"/>
  <c r="BK151"/>
  <c r="P151"/>
  <c r="BE151"/>
  <c r="BI150"/>
  <c r="BH150"/>
  <c r="BG150"/>
  <c r="BF150"/>
  <c r="X150"/>
  <c r="W150"/>
  <c r="AD150"/>
  <c r="AB150"/>
  <c r="Z150"/>
  <c r="V150"/>
  <c r="BK150"/>
  <c r="P150"/>
  <c r="BE150"/>
  <c r="BI149"/>
  <c r="BH149"/>
  <c r="BG149"/>
  <c r="BF149"/>
  <c r="X149"/>
  <c r="W149"/>
  <c r="AD149"/>
  <c r="AB149"/>
  <c r="Z149"/>
  <c r="V149"/>
  <c r="BK149"/>
  <c r="P149"/>
  <c r="BE149"/>
  <c r="BI148"/>
  <c r="BH148"/>
  <c r="BG148"/>
  <c r="BF148"/>
  <c r="X148"/>
  <c r="W148"/>
  <c r="AD148"/>
  <c r="AB148"/>
  <c r="Z148"/>
  <c r="V148"/>
  <c r="BK148"/>
  <c r="P148"/>
  <c r="BE148"/>
  <c r="BI147"/>
  <c r="BH147"/>
  <c r="BG147"/>
  <c r="BF147"/>
  <c r="X147"/>
  <c r="W147"/>
  <c r="AD147"/>
  <c r="AB147"/>
  <c r="Z147"/>
  <c r="V147"/>
  <c r="BK147"/>
  <c r="P147"/>
  <c r="BE147"/>
  <c r="BI146"/>
  <c r="BH146"/>
  <c r="BG146"/>
  <c r="BF146"/>
  <c r="X146"/>
  <c r="W146"/>
  <c r="AD146"/>
  <c r="AB146"/>
  <c r="Z146"/>
  <c r="V146"/>
  <c r="BK146"/>
  <c r="P146"/>
  <c r="BE146"/>
  <c r="BI145"/>
  <c r="BH145"/>
  <c r="BG145"/>
  <c r="BF145"/>
  <c r="X145"/>
  <c r="W145"/>
  <c r="AD145"/>
  <c r="AB145"/>
  <c r="Z145"/>
  <c r="V145"/>
  <c r="BK145"/>
  <c r="P145"/>
  <c r="BE145"/>
  <c r="BI144"/>
  <c r="BH144"/>
  <c r="BG144"/>
  <c r="BF144"/>
  <c r="X144"/>
  <c r="W144"/>
  <c r="AD144"/>
  <c r="AB144"/>
  <c r="Z144"/>
  <c r="V144"/>
  <c r="BK144"/>
  <c r="P144"/>
  <c r="BE144"/>
  <c r="BI142"/>
  <c r="BH142"/>
  <c r="BG142"/>
  <c r="BF142"/>
  <c r="X142"/>
  <c r="W142"/>
  <c r="AD142"/>
  <c r="AB142"/>
  <c r="Z142"/>
  <c r="V142"/>
  <c r="BK142"/>
  <c r="P142"/>
  <c r="BE142"/>
  <c r="BI141"/>
  <c r="BH141"/>
  <c r="BG141"/>
  <c r="BF141"/>
  <c r="X141"/>
  <c r="W141"/>
  <c r="AD141"/>
  <c r="AB141"/>
  <c r="Z141"/>
  <c r="V141"/>
  <c r="BK141"/>
  <c r="P141"/>
  <c r="BE141"/>
  <c r="BI140"/>
  <c r="BH140"/>
  <c r="BG140"/>
  <c r="BF140"/>
  <c r="X140"/>
  <c r="W140"/>
  <c r="AD140"/>
  <c r="AB140"/>
  <c r="Z140"/>
  <c r="V140"/>
  <c r="BK140"/>
  <c r="P140"/>
  <c r="BE140"/>
  <c r="BI139"/>
  <c r="BH139"/>
  <c r="BG139"/>
  <c r="BF139"/>
  <c r="X139"/>
  <c r="W139"/>
  <c r="AD139"/>
  <c r="AB139"/>
  <c r="Z139"/>
  <c r="V139"/>
  <c r="BK139"/>
  <c r="P139"/>
  <c r="BE139"/>
  <c r="BI138"/>
  <c r="BH138"/>
  <c r="BG138"/>
  <c r="BF138"/>
  <c r="X138"/>
  <c r="W138"/>
  <c r="AD138"/>
  <c r="AB138"/>
  <c r="Z138"/>
  <c r="V138"/>
  <c r="BK138"/>
  <c r="P138"/>
  <c r="BE138"/>
  <c r="BI136"/>
  <c r="BH136"/>
  <c r="BG136"/>
  <c r="BF136"/>
  <c r="X136"/>
  <c r="W136"/>
  <c r="AD136"/>
  <c r="AB136"/>
  <c r="Z136"/>
  <c r="V136"/>
  <c r="BK136"/>
  <c r="P136"/>
  <c r="BE136"/>
  <c r="BI135"/>
  <c r="BH135"/>
  <c r="BG135"/>
  <c r="BF135"/>
  <c r="X135"/>
  <c r="W135"/>
  <c r="AD135"/>
  <c r="AB135"/>
  <c r="Z135"/>
  <c r="V135"/>
  <c r="BK135"/>
  <c r="P135"/>
  <c r="BE135"/>
  <c r="BI134"/>
  <c r="BH134"/>
  <c r="BG134"/>
  <c r="BF134"/>
  <c r="X134"/>
  <c r="W134"/>
  <c r="AD134"/>
  <c r="AB134"/>
  <c r="Z134"/>
  <c r="V134"/>
  <c r="BK134"/>
  <c r="P134"/>
  <c r="BE134"/>
  <c r="BI133"/>
  <c r="BH133"/>
  <c r="BG133"/>
  <c r="BF133"/>
  <c r="X133"/>
  <c r="W133"/>
  <c r="AD133"/>
  <c r="AB133"/>
  <c r="Z133"/>
  <c r="V133"/>
  <c r="BK133"/>
  <c r="P133"/>
  <c r="BE133"/>
  <c r="BI132"/>
  <c r="BH132"/>
  <c r="BG132"/>
  <c r="BF132"/>
  <c r="X132"/>
  <c r="W132"/>
  <c r="AD132"/>
  <c r="AB132"/>
  <c r="Z132"/>
  <c r="V132"/>
  <c r="BK132"/>
  <c r="P132"/>
  <c r="BE132"/>
  <c r="BI131"/>
  <c r="BH131"/>
  <c r="BG131"/>
  <c r="BF131"/>
  <c r="X131"/>
  <c r="W131"/>
  <c r="AD131"/>
  <c r="AB131"/>
  <c r="Z131"/>
  <c r="V131"/>
  <c r="BK131"/>
  <c r="P131"/>
  <c r="BE131"/>
  <c r="BI130"/>
  <c r="BH130"/>
  <c r="BG130"/>
  <c r="BF130"/>
  <c r="X130"/>
  <c r="W130"/>
  <c r="AD130"/>
  <c r="AB130"/>
  <c r="Z130"/>
  <c r="V130"/>
  <c r="BK130"/>
  <c r="P130"/>
  <c r="BE130"/>
  <c r="BI128"/>
  <c r="BH128"/>
  <c r="BG128"/>
  <c r="BF128"/>
  <c r="X128"/>
  <c r="W128"/>
  <c r="AD128"/>
  <c r="AB128"/>
  <c r="Z128"/>
  <c r="V128"/>
  <c r="BK128"/>
  <c r="P128"/>
  <c r="BE128"/>
  <c r="BI127"/>
  <c r="BH127"/>
  <c r="BG127"/>
  <c r="BF127"/>
  <c r="X127"/>
  <c r="W127"/>
  <c r="AD127"/>
  <c r="AB127"/>
  <c r="Z127"/>
  <c r="V127"/>
  <c r="BK127"/>
  <c r="P127"/>
  <c r="BE127"/>
  <c r="BI126"/>
  <c r="BH126"/>
  <c r="BG126"/>
  <c r="BF126"/>
  <c r="X126"/>
  <c r="W126"/>
  <c r="AD126"/>
  <c r="AB126"/>
  <c r="Z126"/>
  <c r="V126"/>
  <c r="BK126"/>
  <c r="P126"/>
  <c r="BE126"/>
  <c r="BI125"/>
  <c r="BH125"/>
  <c r="BG125"/>
  <c r="BF125"/>
  <c r="X125"/>
  <c r="W125"/>
  <c r="AD125"/>
  <c r="AB125"/>
  <c r="Z125"/>
  <c r="V125"/>
  <c r="BK125"/>
  <c r="P125"/>
  <c r="BE125"/>
  <c r="BI123"/>
  <c r="BH123"/>
  <c r="BG123"/>
  <c r="BF123"/>
  <c r="X123"/>
  <c r="W123"/>
  <c r="AD123"/>
  <c r="AB123"/>
  <c r="Z123"/>
  <c r="V123"/>
  <c r="BK123"/>
  <c r="P123"/>
  <c r="BE123"/>
  <c r="BI122"/>
  <c r="BH122"/>
  <c r="BG122"/>
  <c r="BF122"/>
  <c r="X122"/>
  <c r="W122"/>
  <c r="AD122"/>
  <c r="AB122"/>
  <c r="Z122"/>
  <c r="V122"/>
  <c r="BK122"/>
  <c r="P122"/>
  <c r="BE122"/>
  <c r="BI121"/>
  <c r="BH121"/>
  <c r="BG121"/>
  <c r="BF121"/>
  <c r="X121"/>
  <c r="W121"/>
  <c r="AD121"/>
  <c r="AB121"/>
  <c r="Z121"/>
  <c r="V121"/>
  <c r="BK121"/>
  <c r="P121"/>
  <c r="BE121"/>
  <c r="BI120"/>
  <c r="BH120"/>
  <c r="BG120"/>
  <c r="BF120"/>
  <c r="X120"/>
  <c r="X119"/>
  <c r="X118"/>
  <c r="K89"/>
  <c r="W120"/>
  <c r="W119"/>
  <c r="W118"/>
  <c r="H89"/>
  <c r="AD120"/>
  <c r="AD119"/>
  <c r="AD118"/>
  <c r="AB120"/>
  <c r="AB119"/>
  <c r="AB118"/>
  <c r="Z120"/>
  <c r="Z119"/>
  <c r="Z118"/>
  <c i="1" r="AW91"/>
  <c i="3" r="V120"/>
  <c r="BK120"/>
  <c r="BK119"/>
  <c r="M119"/>
  <c r="BK118"/>
  <c r="M118"/>
  <c r="M89"/>
  <c r="P120"/>
  <c r="BE120"/>
  <c r="M90"/>
  <c r="K90"/>
  <c r="H90"/>
  <c r="M115"/>
  <c r="F115"/>
  <c r="F112"/>
  <c r="F110"/>
  <c r="BI98"/>
  <c r="BH98"/>
  <c r="BG98"/>
  <c r="BF98"/>
  <c r="M98"/>
  <c r="BE98"/>
  <c r="BI97"/>
  <c r="BH97"/>
  <c r="BG97"/>
  <c r="BF97"/>
  <c r="M97"/>
  <c r="BE97"/>
  <c r="BI96"/>
  <c r="BH96"/>
  <c r="BG96"/>
  <c r="BF96"/>
  <c r="M96"/>
  <c r="BE96"/>
  <c r="BI95"/>
  <c r="BH95"/>
  <c r="BG95"/>
  <c r="BF95"/>
  <c r="M95"/>
  <c r="BE95"/>
  <c r="BI94"/>
  <c r="BH94"/>
  <c r="BG94"/>
  <c r="BF94"/>
  <c r="M94"/>
  <c r="BE94"/>
  <c r="BI93"/>
  <c r="H39"/>
  <c i="1" r="BF91"/>
  <c i="3" r="BH93"/>
  <c r="H38"/>
  <c i="1" r="BE91"/>
  <c i="3" r="BG93"/>
  <c r="H37"/>
  <c i="1" r="BD91"/>
  <c i="3" r="BF93"/>
  <c r="M36"/>
  <c i="1" r="AY91"/>
  <c i="3" r="H36"/>
  <c i="1" r="BC91"/>
  <c i="3" r="M93"/>
  <c r="M92"/>
  <c r="L100"/>
  <c r="BE93"/>
  <c r="M35"/>
  <c i="1" r="AX91"/>
  <c i="3" r="H35"/>
  <c i="1" r="BB91"/>
  <c i="3" r="M31"/>
  <c i="1" r="AU91"/>
  <c i="3" r="M30"/>
  <c i="1" r="AT91"/>
  <c i="3" r="M29"/>
  <c i="1" r="AS91"/>
  <c i="3" r="M28"/>
  <c r="M85"/>
  <c r="F85"/>
  <c r="F82"/>
  <c r="F80"/>
  <c r="M33"/>
  <c i="1" r="AG91"/>
  <c i="3" r="L41"/>
  <c r="O19"/>
  <c r="E19"/>
  <c r="M114"/>
  <c r="M84"/>
  <c r="O18"/>
  <c r="O13"/>
  <c r="E13"/>
  <c r="F114"/>
  <c r="F84"/>
  <c r="O12"/>
  <c r="O10"/>
  <c r="M112"/>
  <c r="M82"/>
  <c r="F6"/>
  <c r="F108"/>
  <c r="F78"/>
  <c i="2" r="M237"/>
  <c i="1" r="BA89"/>
  <c r="AZ89"/>
  <c i="2" r="BI236"/>
  <c r="BH236"/>
  <c r="BG236"/>
  <c r="BF236"/>
  <c r="X236"/>
  <c r="W236"/>
  <c r="AD236"/>
  <c r="AB236"/>
  <c r="Z236"/>
  <c r="V236"/>
  <c r="BK236"/>
  <c r="P236"/>
  <c r="BE236"/>
  <c r="BI235"/>
  <c r="BH235"/>
  <c r="BG235"/>
  <c r="BF235"/>
  <c r="X235"/>
  <c r="W235"/>
  <c r="AD235"/>
  <c r="AB235"/>
  <c r="Z235"/>
  <c r="V235"/>
  <c r="BK235"/>
  <c r="P235"/>
  <c r="BE235"/>
  <c r="BI234"/>
  <c r="BH234"/>
  <c r="BG234"/>
  <c r="BF234"/>
  <c r="X234"/>
  <c r="W234"/>
  <c r="AD234"/>
  <c r="AB234"/>
  <c r="Z234"/>
  <c r="V234"/>
  <c r="BK234"/>
  <c r="P234"/>
  <c r="BE234"/>
  <c r="BI233"/>
  <c r="BH233"/>
  <c r="BG233"/>
  <c r="BF233"/>
  <c r="X233"/>
  <c r="W233"/>
  <c r="AD233"/>
  <c r="AB233"/>
  <c r="Z233"/>
  <c r="V233"/>
  <c r="BK233"/>
  <c r="P233"/>
  <c r="BE233"/>
  <c r="BI232"/>
  <c r="BH232"/>
  <c r="BG232"/>
  <c r="BF232"/>
  <c r="X232"/>
  <c r="W232"/>
  <c r="AD232"/>
  <c r="AB232"/>
  <c r="Z232"/>
  <c r="V232"/>
  <c r="BK232"/>
  <c r="P232"/>
  <c r="BE232"/>
  <c r="BI231"/>
  <c r="BH231"/>
  <c r="BG231"/>
  <c r="BF231"/>
  <c r="X231"/>
  <c r="W231"/>
  <c r="AD231"/>
  <c r="AB231"/>
  <c r="Z231"/>
  <c r="V231"/>
  <c r="BK231"/>
  <c r="P231"/>
  <c r="BE231"/>
  <c r="BI230"/>
  <c r="BH230"/>
  <c r="BG230"/>
  <c r="BF230"/>
  <c r="X230"/>
  <c r="W230"/>
  <c r="AD230"/>
  <c r="AB230"/>
  <c r="Z230"/>
  <c r="V230"/>
  <c r="BK230"/>
  <c r="P230"/>
  <c r="BE230"/>
  <c r="BI229"/>
  <c r="BH229"/>
  <c r="BG229"/>
  <c r="BF229"/>
  <c r="X229"/>
  <c r="W229"/>
  <c r="AD229"/>
  <c r="AB229"/>
  <c r="Z229"/>
  <c r="V229"/>
  <c r="BK229"/>
  <c r="P229"/>
  <c r="BE229"/>
  <c r="BI227"/>
  <c r="BH227"/>
  <c r="BG227"/>
  <c r="BF227"/>
  <c r="X227"/>
  <c r="W227"/>
  <c r="AD227"/>
  <c r="AB227"/>
  <c r="Z227"/>
  <c r="V227"/>
  <c r="BK227"/>
  <c r="P227"/>
  <c r="BE227"/>
  <c r="BI225"/>
  <c r="BH225"/>
  <c r="BG225"/>
  <c r="BF225"/>
  <c r="X225"/>
  <c r="W225"/>
  <c r="AD225"/>
  <c r="AB225"/>
  <c r="Z225"/>
  <c r="V225"/>
  <c r="BK225"/>
  <c r="P225"/>
  <c r="BE225"/>
  <c r="BI224"/>
  <c r="BH224"/>
  <c r="BG224"/>
  <c r="BF224"/>
  <c r="X224"/>
  <c r="W224"/>
  <c r="AD224"/>
  <c r="AB224"/>
  <c r="Z224"/>
  <c r="V224"/>
  <c r="BK224"/>
  <c r="P224"/>
  <c r="BE224"/>
  <c r="BI223"/>
  <c r="BH223"/>
  <c r="BG223"/>
  <c r="BF223"/>
  <c r="X223"/>
  <c r="W223"/>
  <c r="AD223"/>
  <c r="AB223"/>
  <c r="Z223"/>
  <c r="V223"/>
  <c r="BK223"/>
  <c r="P223"/>
  <c r="BE223"/>
  <c r="BI222"/>
  <c r="BH222"/>
  <c r="BG222"/>
  <c r="BF222"/>
  <c r="X222"/>
  <c r="W222"/>
  <c r="AD222"/>
  <c r="AB222"/>
  <c r="Z222"/>
  <c r="V222"/>
  <c r="BK222"/>
  <c r="P222"/>
  <c r="BE222"/>
  <c r="BI221"/>
  <c r="BH221"/>
  <c r="BG221"/>
  <c r="BF221"/>
  <c r="X221"/>
  <c r="W221"/>
  <c r="AD221"/>
  <c r="AB221"/>
  <c r="Z221"/>
  <c r="V221"/>
  <c r="BK221"/>
  <c r="P221"/>
  <c r="BE221"/>
  <c r="BI219"/>
  <c r="BH219"/>
  <c r="BG219"/>
  <c r="BF219"/>
  <c r="X219"/>
  <c r="W219"/>
  <c r="AD219"/>
  <c r="AB219"/>
  <c r="Z219"/>
  <c r="V219"/>
  <c r="BK219"/>
  <c r="P219"/>
  <c r="BE219"/>
  <c r="BI218"/>
  <c r="BH218"/>
  <c r="BG218"/>
  <c r="BF218"/>
  <c r="X218"/>
  <c r="W218"/>
  <c r="AD218"/>
  <c r="AB218"/>
  <c r="Z218"/>
  <c r="V218"/>
  <c r="BK218"/>
  <c r="P218"/>
  <c r="BE218"/>
  <c r="BI217"/>
  <c r="BH217"/>
  <c r="BG217"/>
  <c r="BF217"/>
  <c r="X217"/>
  <c r="W217"/>
  <c r="AD217"/>
  <c r="AB217"/>
  <c r="Z217"/>
  <c r="V217"/>
  <c r="BK217"/>
  <c r="P217"/>
  <c r="BE217"/>
  <c r="BI216"/>
  <c r="BH216"/>
  <c r="BG216"/>
  <c r="BF216"/>
  <c r="X216"/>
  <c r="W216"/>
  <c r="AD216"/>
  <c r="AB216"/>
  <c r="Z216"/>
  <c r="V216"/>
  <c r="BK216"/>
  <c r="P216"/>
  <c r="BE216"/>
  <c r="BI215"/>
  <c r="BH215"/>
  <c r="BG215"/>
  <c r="BF215"/>
  <c r="X215"/>
  <c r="W215"/>
  <c r="AD215"/>
  <c r="AB215"/>
  <c r="Z215"/>
  <c r="V215"/>
  <c r="BK215"/>
  <c r="P215"/>
  <c r="BE215"/>
  <c r="BI214"/>
  <c r="BH214"/>
  <c r="BG214"/>
  <c r="BF214"/>
  <c r="X214"/>
  <c r="W214"/>
  <c r="AD214"/>
  <c r="AB214"/>
  <c r="Z214"/>
  <c r="V214"/>
  <c r="BK214"/>
  <c r="P214"/>
  <c r="BE214"/>
  <c r="BI213"/>
  <c r="BH213"/>
  <c r="BG213"/>
  <c r="BF213"/>
  <c r="X213"/>
  <c r="W213"/>
  <c r="AD213"/>
  <c r="AB213"/>
  <c r="Z213"/>
  <c r="V213"/>
  <c r="BK213"/>
  <c r="P213"/>
  <c r="BE213"/>
  <c r="BI212"/>
  <c r="BH212"/>
  <c r="BG212"/>
  <c r="BF212"/>
  <c r="X212"/>
  <c r="W212"/>
  <c r="AD212"/>
  <c r="AB212"/>
  <c r="Z212"/>
  <c r="V212"/>
  <c r="BK212"/>
  <c r="P212"/>
  <c r="BE212"/>
  <c r="BI211"/>
  <c r="BH211"/>
  <c r="BG211"/>
  <c r="BF211"/>
  <c r="X211"/>
  <c r="W211"/>
  <c r="AD211"/>
  <c r="AB211"/>
  <c r="Z211"/>
  <c r="V211"/>
  <c r="BK211"/>
  <c r="P211"/>
  <c r="BE211"/>
  <c r="BI210"/>
  <c r="BH210"/>
  <c r="BG210"/>
  <c r="BF210"/>
  <c r="X210"/>
  <c r="W210"/>
  <c r="AD210"/>
  <c r="AB210"/>
  <c r="Z210"/>
  <c r="V210"/>
  <c r="BK210"/>
  <c r="P210"/>
  <c r="BE210"/>
  <c r="BI209"/>
  <c r="BH209"/>
  <c r="BG209"/>
  <c r="BF209"/>
  <c r="X209"/>
  <c r="W209"/>
  <c r="AD209"/>
  <c r="AB209"/>
  <c r="Z209"/>
  <c r="V209"/>
  <c r="BK209"/>
  <c r="P209"/>
  <c r="BE209"/>
  <c r="BI207"/>
  <c r="BH207"/>
  <c r="BG207"/>
  <c r="BF207"/>
  <c r="X207"/>
  <c r="W207"/>
  <c r="AD207"/>
  <c r="AB207"/>
  <c r="Z207"/>
  <c r="V207"/>
  <c r="BK207"/>
  <c r="P207"/>
  <c r="BE207"/>
  <c r="BI206"/>
  <c r="BH206"/>
  <c r="BG206"/>
  <c r="BF206"/>
  <c r="X206"/>
  <c r="W206"/>
  <c r="AD206"/>
  <c r="AB206"/>
  <c r="Z206"/>
  <c r="V206"/>
  <c r="BK206"/>
  <c r="P206"/>
  <c r="BE206"/>
  <c r="BI205"/>
  <c r="BH205"/>
  <c r="BG205"/>
  <c r="BF205"/>
  <c r="X205"/>
  <c r="W205"/>
  <c r="AD205"/>
  <c r="AB205"/>
  <c r="Z205"/>
  <c r="V205"/>
  <c r="BK205"/>
  <c r="P205"/>
  <c r="BE205"/>
  <c r="BI204"/>
  <c r="BH204"/>
  <c r="BG204"/>
  <c r="BF204"/>
  <c r="X204"/>
  <c r="W204"/>
  <c r="AD204"/>
  <c r="AB204"/>
  <c r="Z204"/>
  <c r="V204"/>
  <c r="BK204"/>
  <c r="P204"/>
  <c r="BE204"/>
  <c r="BI203"/>
  <c r="BH203"/>
  <c r="BG203"/>
  <c r="BF203"/>
  <c r="X203"/>
  <c r="W203"/>
  <c r="AD203"/>
  <c r="AB203"/>
  <c r="Z203"/>
  <c r="V203"/>
  <c r="BK203"/>
  <c r="P203"/>
  <c r="BE203"/>
  <c r="BI201"/>
  <c r="BH201"/>
  <c r="BG201"/>
  <c r="BF201"/>
  <c r="X201"/>
  <c r="W201"/>
  <c r="AD201"/>
  <c r="AB201"/>
  <c r="Z201"/>
  <c r="V201"/>
  <c r="BK201"/>
  <c r="P201"/>
  <c r="BE201"/>
  <c r="BI200"/>
  <c r="BH200"/>
  <c r="BG200"/>
  <c r="BF200"/>
  <c r="X200"/>
  <c r="W200"/>
  <c r="AD200"/>
  <c r="AB200"/>
  <c r="Z200"/>
  <c r="V200"/>
  <c r="BK200"/>
  <c r="P200"/>
  <c r="BE200"/>
  <c r="BI199"/>
  <c r="BH199"/>
  <c r="BG199"/>
  <c r="BF199"/>
  <c r="X199"/>
  <c r="W199"/>
  <c r="AD199"/>
  <c r="AB199"/>
  <c r="Z199"/>
  <c r="V199"/>
  <c r="BK199"/>
  <c r="P199"/>
  <c r="BE199"/>
  <c r="BI198"/>
  <c r="BH198"/>
  <c r="BG198"/>
  <c r="BF198"/>
  <c r="X198"/>
  <c r="W198"/>
  <c r="AD198"/>
  <c r="AB198"/>
  <c r="Z198"/>
  <c r="V198"/>
  <c r="BK198"/>
  <c r="P198"/>
  <c r="BE198"/>
  <c r="BI197"/>
  <c r="BH197"/>
  <c r="BG197"/>
  <c r="BF197"/>
  <c r="X197"/>
  <c r="W197"/>
  <c r="AD197"/>
  <c r="AB197"/>
  <c r="Z197"/>
  <c r="V197"/>
  <c r="BK197"/>
  <c r="P197"/>
  <c r="BE197"/>
  <c r="BI196"/>
  <c r="BH196"/>
  <c r="BG196"/>
  <c r="BF196"/>
  <c r="X196"/>
  <c r="W196"/>
  <c r="AD196"/>
  <c r="AB196"/>
  <c r="Z196"/>
  <c r="V196"/>
  <c r="BK196"/>
  <c r="P196"/>
  <c r="BE196"/>
  <c r="BI195"/>
  <c r="BH195"/>
  <c r="BG195"/>
  <c r="BF195"/>
  <c r="X195"/>
  <c r="W195"/>
  <c r="AD195"/>
  <c r="AB195"/>
  <c r="Z195"/>
  <c r="V195"/>
  <c r="BK195"/>
  <c r="P195"/>
  <c r="BE195"/>
  <c r="BI194"/>
  <c r="BH194"/>
  <c r="BG194"/>
  <c r="BF194"/>
  <c r="X194"/>
  <c r="W194"/>
  <c r="AD194"/>
  <c r="AB194"/>
  <c r="Z194"/>
  <c r="V194"/>
  <c r="BK194"/>
  <c r="P194"/>
  <c r="BE194"/>
  <c r="BI193"/>
  <c r="BH193"/>
  <c r="BG193"/>
  <c r="BF193"/>
  <c r="X193"/>
  <c r="W193"/>
  <c r="AD193"/>
  <c r="AB193"/>
  <c r="Z193"/>
  <c r="V193"/>
  <c r="BK193"/>
  <c r="P193"/>
  <c r="BE193"/>
  <c r="BI192"/>
  <c r="BH192"/>
  <c r="BG192"/>
  <c r="BF192"/>
  <c r="X192"/>
  <c r="W192"/>
  <c r="AD192"/>
  <c r="AB192"/>
  <c r="Z192"/>
  <c r="V192"/>
  <c r="BK192"/>
  <c r="P192"/>
  <c r="BE192"/>
  <c r="BI191"/>
  <c r="BH191"/>
  <c r="BG191"/>
  <c r="BF191"/>
  <c r="X191"/>
  <c r="W191"/>
  <c r="AD191"/>
  <c r="AB191"/>
  <c r="Z191"/>
  <c r="V191"/>
  <c r="BK191"/>
  <c r="P191"/>
  <c r="BE191"/>
  <c r="BI190"/>
  <c r="BH190"/>
  <c r="BG190"/>
  <c r="BF190"/>
  <c r="X190"/>
  <c r="W190"/>
  <c r="AD190"/>
  <c r="AB190"/>
  <c r="Z190"/>
  <c r="V190"/>
  <c r="BK190"/>
  <c r="P190"/>
  <c r="BE190"/>
  <c r="BI189"/>
  <c r="BH189"/>
  <c r="BG189"/>
  <c r="BF189"/>
  <c r="X189"/>
  <c r="W189"/>
  <c r="AD189"/>
  <c r="AB189"/>
  <c r="Z189"/>
  <c r="V189"/>
  <c r="BK189"/>
  <c r="P189"/>
  <c r="BE189"/>
  <c r="BI188"/>
  <c r="BH188"/>
  <c r="BG188"/>
  <c r="BF188"/>
  <c r="X188"/>
  <c r="W188"/>
  <c r="AD188"/>
  <c r="AB188"/>
  <c r="Z188"/>
  <c r="V188"/>
  <c r="BK188"/>
  <c r="P188"/>
  <c r="BE188"/>
  <c r="BI187"/>
  <c r="BH187"/>
  <c r="BG187"/>
  <c r="BF187"/>
  <c r="X187"/>
  <c r="W187"/>
  <c r="AD187"/>
  <c r="AB187"/>
  <c r="Z187"/>
  <c r="V187"/>
  <c r="BK187"/>
  <c r="P187"/>
  <c r="BE187"/>
  <c r="BI186"/>
  <c r="BH186"/>
  <c r="BG186"/>
  <c r="BF186"/>
  <c r="X186"/>
  <c r="W186"/>
  <c r="AD186"/>
  <c r="AB186"/>
  <c r="Z186"/>
  <c r="V186"/>
  <c r="BK186"/>
  <c r="P186"/>
  <c r="BE186"/>
  <c r="BI185"/>
  <c r="BH185"/>
  <c r="BG185"/>
  <c r="BF185"/>
  <c r="X185"/>
  <c r="W185"/>
  <c r="AD185"/>
  <c r="AB185"/>
  <c r="Z185"/>
  <c r="V185"/>
  <c r="BK185"/>
  <c r="P185"/>
  <c r="BE185"/>
  <c r="BI184"/>
  <c r="BH184"/>
  <c r="BG184"/>
  <c r="BF184"/>
  <c r="X184"/>
  <c r="W184"/>
  <c r="AD184"/>
  <c r="AB184"/>
  <c r="Z184"/>
  <c r="V184"/>
  <c r="BK184"/>
  <c r="P184"/>
  <c r="BE184"/>
  <c r="BI182"/>
  <c r="BH182"/>
  <c r="BG182"/>
  <c r="BF182"/>
  <c r="X182"/>
  <c r="W182"/>
  <c r="AD182"/>
  <c r="AB182"/>
  <c r="Z182"/>
  <c r="V182"/>
  <c r="BK182"/>
  <c r="P182"/>
  <c r="BE182"/>
  <c r="BI180"/>
  <c r="BH180"/>
  <c r="BG180"/>
  <c r="BF180"/>
  <c r="X180"/>
  <c r="W180"/>
  <c r="AD180"/>
  <c r="AB180"/>
  <c r="Z180"/>
  <c r="V180"/>
  <c r="BK180"/>
  <c r="P180"/>
  <c r="BE180"/>
  <c r="BI178"/>
  <c r="BH178"/>
  <c r="BG178"/>
  <c r="BF178"/>
  <c r="X178"/>
  <c r="W178"/>
  <c r="AD178"/>
  <c r="AB178"/>
  <c r="Z178"/>
  <c r="V178"/>
  <c r="BK178"/>
  <c r="P178"/>
  <c r="BE178"/>
  <c r="BI176"/>
  <c r="BH176"/>
  <c r="BG176"/>
  <c r="BF176"/>
  <c r="X176"/>
  <c r="W176"/>
  <c r="AD176"/>
  <c r="AB176"/>
  <c r="Z176"/>
  <c r="V176"/>
  <c r="BK176"/>
  <c r="P176"/>
  <c r="BE176"/>
  <c r="BI175"/>
  <c r="BH175"/>
  <c r="BG175"/>
  <c r="BF175"/>
  <c r="X175"/>
  <c r="W175"/>
  <c r="AD175"/>
  <c r="AB175"/>
  <c r="Z175"/>
  <c r="V175"/>
  <c r="BK175"/>
  <c r="P175"/>
  <c r="BE175"/>
  <c r="BI174"/>
  <c r="BH174"/>
  <c r="BG174"/>
  <c r="BF174"/>
  <c r="X174"/>
  <c r="W174"/>
  <c r="AD174"/>
  <c r="AB174"/>
  <c r="Z174"/>
  <c r="V174"/>
  <c r="BK174"/>
  <c r="P174"/>
  <c r="BE174"/>
  <c r="BI173"/>
  <c r="BH173"/>
  <c r="BG173"/>
  <c r="BF173"/>
  <c r="X173"/>
  <c r="W173"/>
  <c r="AD173"/>
  <c r="AB173"/>
  <c r="Z173"/>
  <c r="V173"/>
  <c r="BK173"/>
  <c r="P173"/>
  <c r="BE173"/>
  <c r="BI172"/>
  <c r="BH172"/>
  <c r="BG172"/>
  <c r="BF172"/>
  <c r="X172"/>
  <c r="W172"/>
  <c r="AD172"/>
  <c r="AB172"/>
  <c r="Z172"/>
  <c r="V172"/>
  <c r="BK172"/>
  <c r="P172"/>
  <c r="BE172"/>
  <c r="BI171"/>
  <c r="BH171"/>
  <c r="BG171"/>
  <c r="BF171"/>
  <c r="X171"/>
  <c r="W171"/>
  <c r="AD171"/>
  <c r="AB171"/>
  <c r="Z171"/>
  <c r="V171"/>
  <c r="BK171"/>
  <c r="P171"/>
  <c r="BE171"/>
  <c r="BI170"/>
  <c r="BH170"/>
  <c r="BG170"/>
  <c r="BF170"/>
  <c r="X170"/>
  <c r="W170"/>
  <c r="AD170"/>
  <c r="AB170"/>
  <c r="Z170"/>
  <c r="V170"/>
  <c r="BK170"/>
  <c r="P170"/>
  <c r="BE170"/>
  <c r="BI169"/>
  <c r="BH169"/>
  <c r="BG169"/>
  <c r="BF169"/>
  <c r="X169"/>
  <c r="W169"/>
  <c r="AD169"/>
  <c r="AB169"/>
  <c r="Z169"/>
  <c r="V169"/>
  <c r="BK169"/>
  <c r="P169"/>
  <c r="BE169"/>
  <c r="BI168"/>
  <c r="BH168"/>
  <c r="BG168"/>
  <c r="BF168"/>
  <c r="X168"/>
  <c r="W168"/>
  <c r="AD168"/>
  <c r="AB168"/>
  <c r="Z168"/>
  <c r="V168"/>
  <c r="BK168"/>
  <c r="P168"/>
  <c r="BE168"/>
  <c r="BI167"/>
  <c r="BH167"/>
  <c r="BG167"/>
  <c r="BF167"/>
  <c r="X167"/>
  <c r="W167"/>
  <c r="AD167"/>
  <c r="AB167"/>
  <c r="Z167"/>
  <c r="V167"/>
  <c r="BK167"/>
  <c r="P167"/>
  <c r="BE167"/>
  <c r="BI166"/>
  <c r="BH166"/>
  <c r="BG166"/>
  <c r="BF166"/>
  <c r="X166"/>
  <c r="W166"/>
  <c r="AD166"/>
  <c r="AB166"/>
  <c r="Z166"/>
  <c r="V166"/>
  <c r="BK166"/>
  <c r="P166"/>
  <c r="BE166"/>
  <c r="BI164"/>
  <c r="BH164"/>
  <c r="BG164"/>
  <c r="BF164"/>
  <c r="X164"/>
  <c r="W164"/>
  <c r="AD164"/>
  <c r="AB164"/>
  <c r="Z164"/>
  <c r="V164"/>
  <c r="BK164"/>
  <c r="P164"/>
  <c r="BE164"/>
  <c r="BI163"/>
  <c r="BH163"/>
  <c r="BG163"/>
  <c r="BF163"/>
  <c r="X163"/>
  <c r="W163"/>
  <c r="AD163"/>
  <c r="AB163"/>
  <c r="Z163"/>
  <c r="V163"/>
  <c r="BK163"/>
  <c r="P163"/>
  <c r="BE163"/>
  <c r="BI162"/>
  <c r="BH162"/>
  <c r="BG162"/>
  <c r="BF162"/>
  <c r="X162"/>
  <c r="W162"/>
  <c r="AD162"/>
  <c r="AB162"/>
  <c r="Z162"/>
  <c r="V162"/>
  <c r="BK162"/>
  <c r="P162"/>
  <c r="BE162"/>
  <c r="BI161"/>
  <c r="BH161"/>
  <c r="BG161"/>
  <c r="BF161"/>
  <c r="X161"/>
  <c r="W161"/>
  <c r="AD161"/>
  <c r="AB161"/>
  <c r="Z161"/>
  <c r="V161"/>
  <c r="BK161"/>
  <c r="P161"/>
  <c r="BE161"/>
  <c r="BI160"/>
  <c r="BH160"/>
  <c r="BG160"/>
  <c r="BF160"/>
  <c r="X160"/>
  <c r="W160"/>
  <c r="AD160"/>
  <c r="AB160"/>
  <c r="Z160"/>
  <c r="V160"/>
  <c r="BK160"/>
  <c r="P160"/>
  <c r="BE160"/>
  <c r="BI159"/>
  <c r="BH159"/>
  <c r="BG159"/>
  <c r="BF159"/>
  <c r="X159"/>
  <c r="W159"/>
  <c r="AD159"/>
  <c r="AB159"/>
  <c r="Z159"/>
  <c r="V159"/>
  <c r="BK159"/>
  <c r="P159"/>
  <c r="BE159"/>
  <c r="BI158"/>
  <c r="BH158"/>
  <c r="BG158"/>
  <c r="BF158"/>
  <c r="X158"/>
  <c r="W158"/>
  <c r="AD158"/>
  <c r="AB158"/>
  <c r="Z158"/>
  <c r="V158"/>
  <c r="BK158"/>
  <c r="P158"/>
  <c r="BE158"/>
  <c r="BI157"/>
  <c r="BH157"/>
  <c r="BG157"/>
  <c r="BF157"/>
  <c r="X157"/>
  <c r="W157"/>
  <c r="AD157"/>
  <c r="AB157"/>
  <c r="Z157"/>
  <c r="V157"/>
  <c r="BK157"/>
  <c r="P157"/>
  <c r="BE157"/>
  <c r="BI155"/>
  <c r="BH155"/>
  <c r="BG155"/>
  <c r="BF155"/>
  <c r="X155"/>
  <c r="W155"/>
  <c r="AD155"/>
  <c r="AB155"/>
  <c r="Z155"/>
  <c r="V155"/>
  <c r="BK155"/>
  <c r="P155"/>
  <c r="BE155"/>
  <c r="BI154"/>
  <c r="BH154"/>
  <c r="BG154"/>
  <c r="BF154"/>
  <c r="X154"/>
  <c r="W154"/>
  <c r="AD154"/>
  <c r="AB154"/>
  <c r="Z154"/>
  <c r="V154"/>
  <c r="BK154"/>
  <c r="P154"/>
  <c r="BE154"/>
  <c r="BI153"/>
  <c r="BH153"/>
  <c r="BG153"/>
  <c r="BF153"/>
  <c r="X153"/>
  <c r="W153"/>
  <c r="AD153"/>
  <c r="AB153"/>
  <c r="Z153"/>
  <c r="V153"/>
  <c r="BK153"/>
  <c r="P153"/>
  <c r="BE153"/>
  <c r="BI151"/>
  <c r="BH151"/>
  <c r="BG151"/>
  <c r="BF151"/>
  <c r="X151"/>
  <c r="W151"/>
  <c r="AD151"/>
  <c r="AB151"/>
  <c r="Z151"/>
  <c r="V151"/>
  <c r="BK151"/>
  <c r="P151"/>
  <c r="BE151"/>
  <c r="BI149"/>
  <c r="BH149"/>
  <c r="BG149"/>
  <c r="BF149"/>
  <c r="X149"/>
  <c r="W149"/>
  <c r="AD149"/>
  <c r="AB149"/>
  <c r="Z149"/>
  <c r="V149"/>
  <c r="BK149"/>
  <c r="P149"/>
  <c r="BE149"/>
  <c r="BI148"/>
  <c r="BH148"/>
  <c r="BG148"/>
  <c r="BF148"/>
  <c r="X148"/>
  <c r="W148"/>
  <c r="AD148"/>
  <c r="AB148"/>
  <c r="Z148"/>
  <c r="V148"/>
  <c r="BK148"/>
  <c r="P148"/>
  <c r="BE148"/>
  <c r="BI146"/>
  <c r="BH146"/>
  <c r="BG146"/>
  <c r="BF146"/>
  <c r="X146"/>
  <c r="W146"/>
  <c r="AD146"/>
  <c r="AB146"/>
  <c r="Z146"/>
  <c r="V146"/>
  <c r="BK146"/>
  <c r="P146"/>
  <c r="BE146"/>
  <c r="BI145"/>
  <c r="BH145"/>
  <c r="BG145"/>
  <c r="BF145"/>
  <c r="X145"/>
  <c r="W145"/>
  <c r="AD145"/>
  <c r="AB145"/>
  <c r="Z145"/>
  <c r="V145"/>
  <c r="BK145"/>
  <c r="P145"/>
  <c r="BE145"/>
  <c r="BI143"/>
  <c r="BH143"/>
  <c r="BG143"/>
  <c r="BF143"/>
  <c r="X143"/>
  <c r="W143"/>
  <c r="AD143"/>
  <c r="AB143"/>
  <c r="Z143"/>
  <c r="V143"/>
  <c r="BK143"/>
  <c r="P143"/>
  <c r="BE143"/>
  <c r="BI141"/>
  <c r="BH141"/>
  <c r="BG141"/>
  <c r="BF141"/>
  <c r="X141"/>
  <c r="W141"/>
  <c r="AD141"/>
  <c r="AB141"/>
  <c r="Z141"/>
  <c r="V141"/>
  <c r="BK141"/>
  <c r="P141"/>
  <c r="BE141"/>
  <c r="BI139"/>
  <c r="BH139"/>
  <c r="BG139"/>
  <c r="BF139"/>
  <c r="X139"/>
  <c r="W139"/>
  <c r="AD139"/>
  <c r="AB139"/>
  <c r="Z139"/>
  <c r="V139"/>
  <c r="BK139"/>
  <c r="P139"/>
  <c r="BE139"/>
  <c r="BI138"/>
  <c r="BH138"/>
  <c r="BG138"/>
  <c r="BF138"/>
  <c r="X138"/>
  <c r="W138"/>
  <c r="AD138"/>
  <c r="AB138"/>
  <c r="Z138"/>
  <c r="V138"/>
  <c r="BK138"/>
  <c r="P138"/>
  <c r="BE138"/>
  <c r="BI137"/>
  <c r="BH137"/>
  <c r="BG137"/>
  <c r="BF137"/>
  <c r="X137"/>
  <c r="W137"/>
  <c r="AD137"/>
  <c r="AB137"/>
  <c r="Z137"/>
  <c r="V137"/>
  <c r="BK137"/>
  <c r="P137"/>
  <c r="BE137"/>
  <c r="BI136"/>
  <c r="BH136"/>
  <c r="BG136"/>
  <c r="BF136"/>
  <c r="X136"/>
  <c r="W136"/>
  <c r="AD136"/>
  <c r="AB136"/>
  <c r="Z136"/>
  <c r="V136"/>
  <c r="BK136"/>
  <c r="P136"/>
  <c r="BE136"/>
  <c r="BI134"/>
  <c r="BH134"/>
  <c r="BG134"/>
  <c r="BF134"/>
  <c r="X134"/>
  <c r="W134"/>
  <c r="AD134"/>
  <c r="AB134"/>
  <c r="Z134"/>
  <c r="V134"/>
  <c r="BK134"/>
  <c r="P134"/>
  <c r="BE134"/>
  <c r="BI132"/>
  <c r="BH132"/>
  <c r="BG132"/>
  <c r="BF132"/>
  <c r="X132"/>
  <c r="W132"/>
  <c r="AD132"/>
  <c r="AB132"/>
  <c r="Z132"/>
  <c r="V132"/>
  <c r="BK132"/>
  <c r="P132"/>
  <c r="BE132"/>
  <c r="BI130"/>
  <c r="BH130"/>
  <c r="BG130"/>
  <c r="BF130"/>
  <c r="X130"/>
  <c r="W130"/>
  <c r="AD130"/>
  <c r="AB130"/>
  <c r="Z130"/>
  <c r="V130"/>
  <c r="BK130"/>
  <c r="P130"/>
  <c r="BE130"/>
  <c r="BI128"/>
  <c r="BH128"/>
  <c r="BG128"/>
  <c r="BF128"/>
  <c r="X128"/>
  <c r="W128"/>
  <c r="AD128"/>
  <c r="AB128"/>
  <c r="Z128"/>
  <c r="V128"/>
  <c r="BK128"/>
  <c r="P128"/>
  <c r="BE128"/>
  <c r="BI127"/>
  <c r="BH127"/>
  <c r="BG127"/>
  <c r="BF127"/>
  <c r="X127"/>
  <c r="W127"/>
  <c r="AD127"/>
  <c r="AB127"/>
  <c r="Z127"/>
  <c r="V127"/>
  <c r="BK127"/>
  <c r="P127"/>
  <c r="BE127"/>
  <c r="BI126"/>
  <c r="BH126"/>
  <c r="BG126"/>
  <c r="BF126"/>
  <c r="X126"/>
  <c r="W126"/>
  <c r="AD126"/>
  <c r="AB126"/>
  <c r="Z126"/>
  <c r="V126"/>
  <c r="BK126"/>
  <c r="P126"/>
  <c r="BE126"/>
  <c r="BI125"/>
  <c r="BH125"/>
  <c r="BG125"/>
  <c r="BF125"/>
  <c r="X125"/>
  <c r="W125"/>
  <c r="AD125"/>
  <c r="AB125"/>
  <c r="Z125"/>
  <c r="V125"/>
  <c r="BK125"/>
  <c r="P125"/>
  <c r="BE125"/>
  <c r="BI123"/>
  <c r="BH123"/>
  <c r="BG123"/>
  <c r="BF123"/>
  <c r="X123"/>
  <c r="X122"/>
  <c r="W123"/>
  <c r="W122"/>
  <c r="AD123"/>
  <c r="AD122"/>
  <c r="AB123"/>
  <c r="AB122"/>
  <c r="Z123"/>
  <c r="Z122"/>
  <c r="V123"/>
  <c r="BK123"/>
  <c r="BK122"/>
  <c r="M122"/>
  <c r="P123"/>
  <c r="BE123"/>
  <c r="M90"/>
  <c r="K90"/>
  <c r="H90"/>
  <c r="BI120"/>
  <c r="BH120"/>
  <c r="BG120"/>
  <c r="BF120"/>
  <c r="X120"/>
  <c r="W120"/>
  <c r="AD120"/>
  <c r="AB120"/>
  <c r="Z120"/>
  <c r="V120"/>
  <c r="BK120"/>
  <c r="P120"/>
  <c r="BE120"/>
  <c r="BI119"/>
  <c r="BH119"/>
  <c r="BG119"/>
  <c r="BF119"/>
  <c r="X119"/>
  <c r="X118"/>
  <c r="K89"/>
  <c r="W119"/>
  <c r="W118"/>
  <c r="H89"/>
  <c r="AD119"/>
  <c r="AD118"/>
  <c r="AB119"/>
  <c r="AB118"/>
  <c r="Z119"/>
  <c r="Z118"/>
  <c i="1" r="AW89"/>
  <c i="2" r="V119"/>
  <c r="BK119"/>
  <c r="BK118"/>
  <c r="M118"/>
  <c r="M89"/>
  <c r="P119"/>
  <c r="BE119"/>
  <c r="M115"/>
  <c r="F115"/>
  <c r="F112"/>
  <c r="F110"/>
  <c r="BI98"/>
  <c r="BH98"/>
  <c r="BG98"/>
  <c r="BF98"/>
  <c r="M98"/>
  <c r="BE98"/>
  <c r="BI97"/>
  <c r="BH97"/>
  <c r="BG97"/>
  <c r="BF97"/>
  <c r="M97"/>
  <c r="BE97"/>
  <c r="BI96"/>
  <c r="BH96"/>
  <c r="BG96"/>
  <c r="BF96"/>
  <c r="M96"/>
  <c r="BE96"/>
  <c r="BI95"/>
  <c r="BH95"/>
  <c r="BG95"/>
  <c r="BF95"/>
  <c r="M95"/>
  <c r="BE95"/>
  <c r="BI94"/>
  <c r="BH94"/>
  <c r="BG94"/>
  <c r="BF94"/>
  <c r="M94"/>
  <c r="BE94"/>
  <c r="BI93"/>
  <c r="H39"/>
  <c i="1" r="BF89"/>
  <c i="2" r="BH93"/>
  <c r="H38"/>
  <c i="1" r="BE89"/>
  <c i="2" r="BG93"/>
  <c r="H37"/>
  <c i="1" r="BD89"/>
  <c i="2" r="BF93"/>
  <c r="M36"/>
  <c i="1" r="AY89"/>
  <c i="2" r="H36"/>
  <c i="1" r="BC89"/>
  <c i="2" r="M93"/>
  <c r="M92"/>
  <c r="L100"/>
  <c r="BE93"/>
  <c r="M35"/>
  <c i="1" r="AX89"/>
  <c i="2" r="H35"/>
  <c i="1" r="BB89"/>
  <c i="2" r="M31"/>
  <c i="1" r="AU89"/>
  <c i="2" r="M30"/>
  <c i="1" r="AT89"/>
  <c i="2" r="M29"/>
  <c i="1" r="AS89"/>
  <c i="2" r="M28"/>
  <c r="M85"/>
  <c r="F85"/>
  <c r="F82"/>
  <c r="F80"/>
  <c r="M33"/>
  <c i="1" r="AG89"/>
  <c i="2" r="L41"/>
  <c r="O19"/>
  <c r="E19"/>
  <c r="M114"/>
  <c r="M84"/>
  <c r="O18"/>
  <c r="O13"/>
  <c r="E13"/>
  <c r="F114"/>
  <c r="F84"/>
  <c r="O12"/>
  <c r="O10"/>
  <c r="M112"/>
  <c r="M82"/>
  <c r="F6"/>
  <c r="F108"/>
  <c r="F78"/>
  <c i="1" r="CK98"/>
  <c r="CJ98"/>
  <c r="CI98"/>
  <c r="CC98"/>
  <c r="CH98"/>
  <c r="CB98"/>
  <c r="CG98"/>
  <c r="CA98"/>
  <c r="CF98"/>
  <c r="BZ98"/>
  <c r="CE98"/>
  <c r="CK97"/>
  <c r="CJ97"/>
  <c r="CI97"/>
  <c r="CC97"/>
  <c r="CH97"/>
  <c r="CB97"/>
  <c r="CG97"/>
  <c r="CA97"/>
  <c r="CF97"/>
  <c r="BZ97"/>
  <c r="CE97"/>
  <c r="CK96"/>
  <c r="CJ96"/>
  <c r="CI96"/>
  <c r="CC96"/>
  <c r="CH96"/>
  <c r="CB96"/>
  <c r="CG96"/>
  <c r="CA96"/>
  <c r="CF96"/>
  <c r="BZ96"/>
  <c r="CE96"/>
  <c r="CK95"/>
  <c r="CJ95"/>
  <c r="CI95"/>
  <c r="CH95"/>
  <c r="CG95"/>
  <c r="CF95"/>
  <c r="BZ95"/>
  <c r="CE95"/>
  <c r="BF90"/>
  <c r="BE90"/>
  <c r="BD90"/>
  <c r="BC90"/>
  <c r="BB90"/>
  <c r="BA90"/>
  <c r="AZ90"/>
  <c r="AY90"/>
  <c r="AX90"/>
  <c r="AW90"/>
  <c r="AV90"/>
  <c r="AU90"/>
  <c r="AT90"/>
  <c r="AS90"/>
  <c r="AG90"/>
  <c r="BF88"/>
  <c r="BE88"/>
  <c r="BD88"/>
  <c r="BC88"/>
  <c r="BB88"/>
  <c r="BA88"/>
  <c r="AZ88"/>
  <c r="AY88"/>
  <c r="AX88"/>
  <c r="AW88"/>
  <c r="AV88"/>
  <c r="AU88"/>
  <c r="AT88"/>
  <c r="AS88"/>
  <c r="AG88"/>
  <c r="BF87"/>
  <c r="W37"/>
  <c r="BE87"/>
  <c r="W36"/>
  <c r="BD87"/>
  <c r="W35"/>
  <c r="BC87"/>
  <c r="W34"/>
  <c r="BB87"/>
  <c r="BA87"/>
  <c r="AZ87"/>
  <c r="AY87"/>
  <c r="AK34"/>
  <c r="AX87"/>
  <c r="AW87"/>
  <c r="AV87"/>
  <c r="AU87"/>
  <c r="AT87"/>
  <c r="AK28"/>
  <c r="AS87"/>
  <c r="AK27"/>
  <c r="AG87"/>
  <c r="AK26"/>
  <c r="AG98"/>
  <c r="CD98"/>
  <c r="AV98"/>
  <c r="BY98"/>
  <c r="AN98"/>
  <c r="AG97"/>
  <c r="CD97"/>
  <c r="AV97"/>
  <c r="BY97"/>
  <c r="AN97"/>
  <c r="AG96"/>
  <c r="CD96"/>
  <c r="AV96"/>
  <c r="BY96"/>
  <c r="AN96"/>
  <c r="AG95"/>
  <c r="AG94"/>
  <c r="AK29"/>
  <c r="AG100"/>
  <c r="CD95"/>
  <c r="W33"/>
  <c r="AV95"/>
  <c r="BY95"/>
  <c r="AK33"/>
  <c r="AN95"/>
  <c r="AN94"/>
  <c r="AV92"/>
  <c r="AN92"/>
  <c r="AV91"/>
  <c r="AN91"/>
  <c r="AN90"/>
  <c r="AV89"/>
  <c r="AN89"/>
  <c r="AN88"/>
  <c r="AN87"/>
  <c r="AN100"/>
  <c r="AM83"/>
  <c r="L83"/>
  <c r="AM82"/>
  <c r="L82"/>
  <c r="AM80"/>
  <c r="L80"/>
  <c r="L78"/>
  <c r="L77"/>
  <c r="AK31"/>
  <c r="AK39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<sst xmlns="http://schemas.openxmlformats.org/spreadsheetml/2006/main">
  <si>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</si>
  <si>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</si>
  <si>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</si>
  <si>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</si>
  <si>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</si>
  <si>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</si>
  <si>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</si>
  <si>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True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</si>
  <si>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</si>
  <si>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</si>
  <si>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</si>
  <si>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</si>
  <si>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</si>
  <si>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</si>
  <si>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</si>
  <si>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</si>
  <si>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</si>
  <si>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</si>
  <si>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17-108-40-211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</si>
  <si>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</si>
  <si>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</si>
  <si>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Oprava dálkového ovládání žst. Pržno</t>
  </si>
  <si>
    <t>JKSO:</t>
  </si>
  <si>
    <t/>
  </si>
  <si>
    <t>CC-CZ:</t>
  </si>
  <si>
    <t>Místo:</t>
  </si>
  <si>
    <t xml:space="preserve"> </t>
  </si>
  <si>
    <t>Datum:</t>
  </si>
  <si>
    <t>26.9.2017</t>
  </si>
  <si>
    <t>Objednatel:</t>
  </si>
  <si>
    <t>IČ:</t>
  </si>
  <si>
    <t>DIČ:</t>
  </si>
  <si>
    <t>Zhotovitel:</t>
  </si>
  <si>
    <t>Vyplň údaj</t>
  </si>
  <si>
    <t>Projektant:</t>
  </si>
  <si>
    <t>Zpracovatel:</t>
  </si>
  <si>
    <t>Pavel Pospíšil,DiS.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</si>
  <si>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</si>
  <si>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</si>
  <si>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</si>
  <si>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</si>
  <si>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</si>
  <si>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</si>
  <si>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</si>
  <si>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</si>
  <si>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</si>
  <si>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</si>
  <si>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</si>
  <si>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</si>
  <si>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</si>
  <si>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</si>
  <si>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</si>
  <si>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</si>
  <si>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</si>
  <si>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</si>
  <si>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</si>
  <si>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</si>
  <si>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</si>
  <si>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</si>
  <si>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</si>
  <si>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</si>
  <si>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</si>
  <si>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</si>
  <si>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</si>
  <si>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</si>
  <si>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</si>
  <si>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</si>
  <si>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</si>
  <si>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</si>
  <si>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</si>
  <si>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</si>
  <si>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</si>
  <si>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</si>
  <si>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</si>
  <si>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</si>
  <si>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</si>
  <si>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</si>
  <si>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</si>
  <si>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</si>
  <si>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</si>
  <si>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</si>
  <si>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</si>
  <si>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</si>
  <si>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</si>
  <si>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{535fdab2-259c-45ea-9bb9-e08ee1c4e026}</t>
  </si>
  <si>
    <t>{00000000-0000-0000-0000-000000000000}</t>
  </si>
  <si>
    <t>01</t>
  </si>
  <si>
    <t>žst. Baška</t>
  </si>
  <si>
    <t>1</t>
  </si>
  <si>
    <t>{f7430a17-850f-4d2d-b4e2-cbc49d43198b}</t>
  </si>
  <si>
    <t>/</t>
  </si>
  <si>
    <t>Technologie zabezpečovacího zařízení</t>
  </si>
  <si>
    <t>2</t>
  </si>
  <si>
    <t>{36b0db1a-7e69-4d28-94f1-21dedf3d1cbb}</t>
  </si>
  <si>
    <t>02</t>
  </si>
  <si>
    <t>žst. Pržno</t>
  </si>
  <si>
    <t>{380acaa2-3e14-4f38-adb4-f569eb1352f4}</t>
  </si>
  <si>
    <t>{d88654ab-9d01-42d2-8785-b87ffec6d8a5}</t>
  </si>
  <si>
    <t>03</t>
  </si>
  <si>
    <t>VRN</t>
  </si>
  <si>
    <t>{01a0d57e-cd17-44df-8cff-9d09f3ed5648}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</si>
  <si>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</si>
  <si>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</si>
  <si>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</si>
  <si>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</si>
  <si>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</si>
  <si>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</si>
  <si>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</si>
  <si>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</si>
  <si>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</si>
  <si>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</si>
  <si>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</si>
  <si>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</si>
  <si>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</si>
  <si>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</si>
  <si>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</si>
  <si>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</si>
  <si>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01 - žst. Baška</t>
  </si>
  <si>
    <t>Část:</t>
  </si>
  <si>
    <t>01 - Technologie zabezpečovacího zařízení</t>
  </si>
  <si>
    <t>Signal Projekt, s.r.o.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</si>
  <si>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</si>
  <si>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</si>
  <si>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</si>
  <si>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</si>
  <si>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</si>
  <si>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</si>
  <si>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</si>
  <si>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</si>
  <si>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OST - Ostatní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</si>
  <si>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</si>
  <si>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</si>
  <si>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</si>
  <si>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</si>
  <si>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</si>
  <si>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</si>
  <si>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</si>
  <si>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</si>
  <si>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</si>
  <si>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</si>
  <si>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</si>
  <si>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</si>
  <si>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</si>
  <si>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</si>
  <si>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</si>
  <si>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</si>
  <si>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</si>
  <si>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</si>
  <si>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</si>
  <si>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</si>
  <si>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</si>
  <si>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</si>
  <si>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</si>
  <si>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</si>
  <si>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</si>
  <si>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</si>
  <si>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M</t>
  </si>
  <si>
    <t>7593320438</t>
  </si>
  <si>
    <t>Prvky Klávesnice CZ - PS/2 norma 80191DS031 (CV801915031)</t>
  </si>
  <si>
    <t>kus</t>
  </si>
  <si>
    <t>ROZPOCET</t>
  </si>
  <si>
    <t>1542257563</t>
  </si>
  <si>
    <t>7597100638</t>
  </si>
  <si>
    <t>EZS Rozšiřující modul pro ústřednu MaxSys Ovládací a programovací bezdrátová LCD klávesnice se čtečkou karet</t>
  </si>
  <si>
    <t>508280693</t>
  </si>
  <si>
    <t>Čtečka karet PIK pro výpravčího</t>
  </si>
  <si>
    <t>P</t>
  </si>
  <si>
    <t>4</t>
  </si>
  <si>
    <t>3</t>
  </si>
  <si>
    <t>7496700530</t>
  </si>
  <si>
    <t>DŘT, SKŘ, Elektrodispečink, DDTS DŘT a SKŘ skříně pro automatizaci Periférie Průmyslový panelový PC (15", i3 - 2,26GHz, 2GB, USB, RJ45, RS 232, VGA, SATA)</t>
  </si>
  <si>
    <t>8</t>
  </si>
  <si>
    <t>-1233225631</t>
  </si>
  <si>
    <t>Kabelizace k monitorům tech. počítačů</t>
  </si>
  <si>
    <t>7593320663</t>
  </si>
  <si>
    <t>Prvky Lišta nosná do skříně RACK</t>
  </si>
  <si>
    <t>-691996195</t>
  </si>
  <si>
    <t>5</t>
  </si>
  <si>
    <t>7596810520</t>
  </si>
  <si>
    <t>Telefonní zapojovače Malá sdělovací technika pro ČD Zálohovaný zdroj, 19" RACK 24V/17AH</t>
  </si>
  <si>
    <t>-925478590</t>
  </si>
  <si>
    <t>6</t>
  </si>
  <si>
    <t>7596810540</t>
  </si>
  <si>
    <t>Telefonní zapojovače Malá sdělovací technika pro ČD Baterie 12V, 17Ah - 2ks</t>
  </si>
  <si>
    <t>1091086139</t>
  </si>
  <si>
    <t>7</t>
  </si>
  <si>
    <t>7496700910</t>
  </si>
  <si>
    <t>DŘT, SKŘ, Elektrodispečink, DDTS DŘT a SKŘ skříně pro automatizaci Periférie Klávesnice Advantech 6312kB, provedení pro montážo do 19" Rack skříně</t>
  </si>
  <si>
    <t>1083947617</t>
  </si>
  <si>
    <t>Klávesnice ve skříni RACK</t>
  </si>
  <si>
    <t>7496701610</t>
  </si>
  <si>
    <t>DŘT, SKŘ, Elektrodispečink, DDTS DŘT a SKŘ skříně pro automatizaci PLC typ_6 (SIEMENS) RACK PC 19" řady SIMATIC, Core I7, 16 GB DDR3, Win 7 Ult 64,Gbit La, USB, COM, audio, DVI, display port, redundant nap. 230V, IPC547D</t>
  </si>
  <si>
    <t>-2058574047</t>
  </si>
  <si>
    <t xml:space="preserve">PC ve skříni RACK - 4x technologické PC (se zálohou)
                 </t>
  </si>
  <si>
    <t>9</t>
  </si>
  <si>
    <t>7496700560</t>
  </si>
  <si>
    <t>DŘT, SKŘ, Elektrodispečink, DDTS DŘT a SKŘ skříně pro automatizaci Periférie Průmyslové řídící PC - Řídící průmyslové PC umístěné v kompaktní odolné plechové šasí vybavené prachovým filtrem a kvalitními ventilátory. Osazen napájecím zdroje o výkonu 200W a</t>
  </si>
  <si>
    <t>-2130766430</t>
  </si>
  <si>
    <t>2x zadávací PC (zálohované)</t>
  </si>
  <si>
    <t>17</t>
  </si>
  <si>
    <t>7496700920</t>
  </si>
  <si>
    <t>DŘT, SKŘ, Elektrodispečink, DDTS DŘT a SKŘ skříně pro automatizaci PLC typ_1 (SAIA) Základní modul PLC automatu řady PCD2 - CPU, Cold Fire verze, Ethernet, USB, Switch, rozšiřitelná, max. ≤1024 I/O (například PCD2.M5540)</t>
  </si>
  <si>
    <t>128</t>
  </si>
  <si>
    <t>791943586</t>
  </si>
  <si>
    <t>ZMĚNA POLOŽKY: Servisní notebook vč. diagnostického SW</t>
  </si>
  <si>
    <t>18</t>
  </si>
  <si>
    <t>7593330070</t>
  </si>
  <si>
    <t>Výměnné díly Relé NMŠM 1-750 AgNi (HM0404221990410)</t>
  </si>
  <si>
    <t>-753852674</t>
  </si>
  <si>
    <t>19</t>
  </si>
  <si>
    <t>7593330120</t>
  </si>
  <si>
    <t>Výměnné díly Relé NMŠ 1-1500 AgNi (HM0404221990415)</t>
  </si>
  <si>
    <t>84094539</t>
  </si>
  <si>
    <t>20</t>
  </si>
  <si>
    <t>7593330040</t>
  </si>
  <si>
    <t>Výměnné díly Relé NMŠ 1-2000 AgNi (HM0404221990407)</t>
  </si>
  <si>
    <t>1156610475</t>
  </si>
  <si>
    <t>10</t>
  </si>
  <si>
    <t>7496700510</t>
  </si>
  <si>
    <t>DŘT, SKŘ, Elektrodispečink, DDTS DŘT a SKŘ skříně pro automatizaci Periférie LCD monitor s rozlišením 1280x1024(16"), vstupem HDMI, DVI, IPS panel s LED podsvícením.</t>
  </si>
  <si>
    <t>-183762146</t>
  </si>
  <si>
    <t xml:space="preserve">Monitor ve skříni RACK
</t>
  </si>
  <si>
    <t>11</t>
  </si>
  <si>
    <t>7496700010</t>
  </si>
  <si>
    <t>DŘT, SKŘ, Elektrodispečink, DDTS DŘT a SKŘ skříně pro automatizaci Skříň pro telemechanickou jednotku 600x2000, oboustranný přístup, vybavená</t>
  </si>
  <si>
    <t>817554366</t>
  </si>
  <si>
    <t>Skříň pro TPC a diagnostické PC</t>
  </si>
  <si>
    <t>27</t>
  </si>
  <si>
    <t>7596200004</t>
  </si>
  <si>
    <t>Indikátory horkoběžnosti Vybavení domku - stůl, židle apod.</t>
  </si>
  <si>
    <t>sada</t>
  </si>
  <si>
    <t>-1588617579</t>
  </si>
  <si>
    <t>Pracovní stůl dle dokumentace</t>
  </si>
  <si>
    <t>12</t>
  </si>
  <si>
    <t>7593320969</t>
  </si>
  <si>
    <t>Prvky Translátor TRN</t>
  </si>
  <si>
    <t>-1743053123</t>
  </si>
  <si>
    <t>13</t>
  </si>
  <si>
    <t>7590521245</t>
  </si>
  <si>
    <t>Venkovní vedení kabelová - metalické sítě Neplněné bez ochr. vodiče, stíněné TCEKFY 24 P 1,0 C</t>
  </si>
  <si>
    <t>m</t>
  </si>
  <si>
    <t>1611573731</t>
  </si>
  <si>
    <t>ZMĚNA POLOŽKY: Kabel TCEKEY 24p1</t>
  </si>
  <si>
    <t>14</t>
  </si>
  <si>
    <t>7590540775</t>
  </si>
  <si>
    <t>Slaboproudé rozvody, kabely pro přívod a vnitřní instalaci Spojky metalických kabelů a příslušenství Teplem smrštitelná zesílená spojka pro netlakované kabely XAGA 500-43/8-300/EY</t>
  </si>
  <si>
    <t>513213381</t>
  </si>
  <si>
    <t>7593311040</t>
  </si>
  <si>
    <t>Konstrukční díly Svorkovnice WAGO 10-ti dílná norma 72122DS081 (CV721225081)</t>
  </si>
  <si>
    <t>18072419</t>
  </si>
  <si>
    <t>ZMĚNA POLOŽKY: Svorkovnice WAGO 280-520 šestice</t>
  </si>
  <si>
    <t>47</t>
  </si>
  <si>
    <t>K</t>
  </si>
  <si>
    <t>7499151010</t>
  </si>
  <si>
    <t xml:space="preserve">Dokončovací práce na elektrickém zařízení      </t>
  </si>
  <si>
    <t>hod</t>
  </si>
  <si>
    <t>512</t>
  </si>
  <si>
    <t>2107949755</t>
  </si>
  <si>
    <t>Montážní práce oceněné HZS</t>
  </si>
  <si>
    <t>95</t>
  </si>
  <si>
    <t>7592503010</t>
  </si>
  <si>
    <t>Úprava adresného SW stanice TEDIS, ústředny MEDIS</t>
  </si>
  <si>
    <t>2052933372</t>
  </si>
  <si>
    <t>94</t>
  </si>
  <si>
    <t>7592505070</t>
  </si>
  <si>
    <t>Montáž SW adresného BGSM, B2000-02, B2000-12, ZZ Medis, DoSPA, stanice TEDIS, ústředny MEDIS</t>
  </si>
  <si>
    <t>547923422</t>
  </si>
  <si>
    <t>29</t>
  </si>
  <si>
    <t>7592505100</t>
  </si>
  <si>
    <t>Zkouška sestavy</t>
  </si>
  <si>
    <t>1861434454</t>
  </si>
  <si>
    <t xml:space="preserve">TEDIS 4x30 hod.
</t>
  </si>
  <si>
    <t>93</t>
  </si>
  <si>
    <t>7592505110</t>
  </si>
  <si>
    <t>SW REMOTE 96, REMOTE 98</t>
  </si>
  <si>
    <t>1993537762</t>
  </si>
  <si>
    <t>30</t>
  </si>
  <si>
    <t>7593305785</t>
  </si>
  <si>
    <t>Montáž zapojení skříně RACK 4</t>
  </si>
  <si>
    <t>-802739066</t>
  </si>
  <si>
    <t>31</t>
  </si>
  <si>
    <t>7593315330</t>
  </si>
  <si>
    <t>Montáž datové skříně rack</t>
  </si>
  <si>
    <t>-34635497</t>
  </si>
  <si>
    <t>32</t>
  </si>
  <si>
    <t>7593315386</t>
  </si>
  <si>
    <t>Montáž panelu pro stanici TEDIS</t>
  </si>
  <si>
    <t>2080591617</t>
  </si>
  <si>
    <t>33</t>
  </si>
  <si>
    <t>7593315390</t>
  </si>
  <si>
    <t>Montáž panelu (kazety, vany desek plošných spojů) plast do RACKU 19"</t>
  </si>
  <si>
    <t>-444359273</t>
  </si>
  <si>
    <t>36</t>
  </si>
  <si>
    <t>7593315425</t>
  </si>
  <si>
    <t>Zhotovení jednoho zapojení při volné vazbě</t>
  </si>
  <si>
    <t>-979130794</t>
  </si>
  <si>
    <t>37</t>
  </si>
  <si>
    <t>7593317010</t>
  </si>
  <si>
    <t>Zrušení jednoho zapojení při volné vazbě</t>
  </si>
  <si>
    <t>-791884905</t>
  </si>
  <si>
    <t>38</t>
  </si>
  <si>
    <t>7590521225</t>
  </si>
  <si>
    <t>Venkovní vedení kabelová - metalické sítě Neplněné bez ochr. vodiče, stíněné TCEKFY 6 P 1,0 C</t>
  </si>
  <si>
    <t>-1629696702</t>
  </si>
  <si>
    <t>ZMĚNA POLOŽKY: Kabel TCEKY 6p</t>
  </si>
  <si>
    <t>34</t>
  </si>
  <si>
    <t>7593317100</t>
  </si>
  <si>
    <t>Demontáž zabezpečovacího stojanu</t>
  </si>
  <si>
    <t>834614099</t>
  </si>
  <si>
    <t>39</t>
  </si>
  <si>
    <t>7593335040</t>
  </si>
  <si>
    <t>Montáž malorozměrného relé</t>
  </si>
  <si>
    <t>1878708468</t>
  </si>
  <si>
    <t>35</t>
  </si>
  <si>
    <t>7593337040</t>
  </si>
  <si>
    <t>Demontáž malorozměrného relé</t>
  </si>
  <si>
    <t>1562190826</t>
  </si>
  <si>
    <t>16</t>
  </si>
  <si>
    <t>7596007050</t>
  </si>
  <si>
    <t>Demontáž sady ovládacího pultu</t>
  </si>
  <si>
    <t>1270221210</t>
  </si>
  <si>
    <t>7593310450</t>
  </si>
  <si>
    <t>Konstrukční díly Panel volné vazby úplný norma 72571C (CV725719003M)</t>
  </si>
  <si>
    <t>57001846</t>
  </si>
  <si>
    <t>22</t>
  </si>
  <si>
    <t>7593311200</t>
  </si>
  <si>
    <t>Konstrukční díly Zásuvka ESP ocínovaná norma 71101DS024 (CV711015024)</t>
  </si>
  <si>
    <t>277152389</t>
  </si>
  <si>
    <t>23</t>
  </si>
  <si>
    <t>7593320975</t>
  </si>
  <si>
    <t>Prvky Kazeta FAK28</t>
  </si>
  <si>
    <t>1375801477</t>
  </si>
  <si>
    <t>24</t>
  </si>
  <si>
    <t>7593320993</t>
  </si>
  <si>
    <t>Prvky RDN1H F - reléová deska návěstidel hlavních</t>
  </si>
  <si>
    <t>-255493132</t>
  </si>
  <si>
    <t>25</t>
  </si>
  <si>
    <t>7593320999</t>
  </si>
  <si>
    <t>Prvky RDN1S F - reléová deska návěstidel seřaďovacích</t>
  </si>
  <si>
    <t>-1617140017</t>
  </si>
  <si>
    <t>26</t>
  </si>
  <si>
    <t>7593321005</t>
  </si>
  <si>
    <t>Prvky RDV1 F - reléová deska výměn</t>
  </si>
  <si>
    <t>851877575</t>
  </si>
  <si>
    <t>28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</si>
  <si>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</si>
  <si>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dat).
Srovnatel</t>
  </si>
  <si>
    <t>1774762108</t>
  </si>
  <si>
    <t xml:space="preserve">Srovnatelný příklad : Remote 98
</t>
  </si>
  <si>
    <t>40</t>
  </si>
  <si>
    <t>7593310880</t>
  </si>
  <si>
    <t>Konstrukční díly Stojanova řada pro 1 stoj. - 19POLI INOV. norma 723679018 (HM0404215990311)</t>
  </si>
  <si>
    <t>-1237839093</t>
  </si>
  <si>
    <t xml:space="preserve">Rám stojanu </t>
  </si>
  <si>
    <t>41</t>
  </si>
  <si>
    <t>7593310420</t>
  </si>
  <si>
    <t>Konstrukční díly Panel sestavený (RAL 7032) norma 72726DS003 (CV727265003)</t>
  </si>
  <si>
    <t>2124222855</t>
  </si>
  <si>
    <t>Panel pro upevnění kabelů, uzemňovací svorkovnice</t>
  </si>
  <si>
    <t>42</t>
  </si>
  <si>
    <t>7593310430</t>
  </si>
  <si>
    <t>Konstrukční díly Panel svorkovnicový norma 72595A (CV725959001)</t>
  </si>
  <si>
    <t>1198399215</t>
  </si>
  <si>
    <t xml:space="preserve">Svorkovnicový panel WAGO </t>
  </si>
  <si>
    <t>43</t>
  </si>
  <si>
    <t>7593311050</t>
  </si>
  <si>
    <t>Konstrukční díly Svorkovnice WAGO 12-ti dílná norma 72122DS082 (CV721225082)</t>
  </si>
  <si>
    <t>-1815042423</t>
  </si>
  <si>
    <t>44</t>
  </si>
  <si>
    <t>7593310400</t>
  </si>
  <si>
    <t>Konstrukční díly Panel odporů a pojistek norma 72643B (CV726439002M)</t>
  </si>
  <si>
    <t>-1498313360</t>
  </si>
  <si>
    <t>45</t>
  </si>
  <si>
    <t>7593310100</t>
  </si>
  <si>
    <t>Konstrukční díly Izolace stojanu úplná norma 72368DS005 (CV723685005M)</t>
  </si>
  <si>
    <t>-568849150</t>
  </si>
  <si>
    <t>46</t>
  </si>
  <si>
    <t>-607889691</t>
  </si>
  <si>
    <t>49</t>
  </si>
  <si>
    <t>7593320687</t>
  </si>
  <si>
    <t>Prvky Panel 5 patrový pro 3x kazeta TEDIS19",FISCHER</t>
  </si>
  <si>
    <t>-1027305642</t>
  </si>
  <si>
    <t>48</t>
  </si>
  <si>
    <t>7593320699</t>
  </si>
  <si>
    <t>Prvky Panel 2.patrový pro kazetu TEDIS19",FISCHER</t>
  </si>
  <si>
    <t>1104040288</t>
  </si>
  <si>
    <t>50</t>
  </si>
  <si>
    <t>7596001540</t>
  </si>
  <si>
    <t>Rádiová zařízení Translátor inkový 600:600 Ω, 4kV</t>
  </si>
  <si>
    <t>1391572164</t>
  </si>
  <si>
    <t>51</t>
  </si>
  <si>
    <t>7593320126</t>
  </si>
  <si>
    <t>Prvky Pojistka zástrčková 0,5A norma 71903A (CV719039001)</t>
  </si>
  <si>
    <t>1822732594</t>
  </si>
  <si>
    <t>52</t>
  </si>
  <si>
    <t>7593320129</t>
  </si>
  <si>
    <t>Prvky Pojistka zástrčková 1A norma 71903B (CV719039002)</t>
  </si>
  <si>
    <t>115698663</t>
  </si>
  <si>
    <t>53</t>
  </si>
  <si>
    <t>7593320132</t>
  </si>
  <si>
    <t>Prvky Pojistka zástrčková 2A norma 71903C (CV719039003)</t>
  </si>
  <si>
    <t>2054260705</t>
  </si>
  <si>
    <t>54</t>
  </si>
  <si>
    <t>7593320135</t>
  </si>
  <si>
    <t>Prvky Pojistka zástrčková 5A norma 71903D (CV719039004)</t>
  </si>
  <si>
    <t>-597192497</t>
  </si>
  <si>
    <t>55</t>
  </si>
  <si>
    <t>7593320099</t>
  </si>
  <si>
    <t>Prvky Pásek zdíř.pro zástrč.poj. 0,5A norma 71902A (CV719029001)</t>
  </si>
  <si>
    <t>-1198691201</t>
  </si>
  <si>
    <t>56</t>
  </si>
  <si>
    <t>7593320102</t>
  </si>
  <si>
    <t>Prvky Pásek zdíř.pro zástrč.poj. 1,0A norma 71902B (CV719029002)</t>
  </si>
  <si>
    <t>-564910899</t>
  </si>
  <si>
    <t>57</t>
  </si>
  <si>
    <t>7593320105</t>
  </si>
  <si>
    <t>Prvky Pásek zdíř.pro zástrč.poj. 2A norma 71902C (CV719029003)</t>
  </si>
  <si>
    <t>-1724034861</t>
  </si>
  <si>
    <t>58</t>
  </si>
  <si>
    <t>7593320108</t>
  </si>
  <si>
    <t>Prvky Pásek zdíř.pro zástrč.poj. 5A norma 71902D (CV719029004)</t>
  </si>
  <si>
    <t>-36439651</t>
  </si>
  <si>
    <t>59</t>
  </si>
  <si>
    <t>7593320570</t>
  </si>
  <si>
    <t>Prvky Kazeta TEDIS15 v provedení 19"eurocard</t>
  </si>
  <si>
    <t>1812446542</t>
  </si>
  <si>
    <t>60</t>
  </si>
  <si>
    <t>7593320573</t>
  </si>
  <si>
    <t>Prvky Kazeta TEDIS21 v provedení 19"eurocard</t>
  </si>
  <si>
    <t>923061612</t>
  </si>
  <si>
    <t>61</t>
  </si>
  <si>
    <t>7593320567</t>
  </si>
  <si>
    <t>Prvky Kazeta TEDIS9 v provedení 19"eurocard</t>
  </si>
  <si>
    <t>1403438900</t>
  </si>
  <si>
    <t>ZMĚNA POLOŽKY. Kazeta pro jednotky BPS4, URD1 a el. střed baterie</t>
  </si>
  <si>
    <t>62</t>
  </si>
  <si>
    <t>7593320576</t>
  </si>
  <si>
    <t>Prvky TBRP - Jednotka napáječe a opakovače sběrnice</t>
  </si>
  <si>
    <t>-875795422</t>
  </si>
  <si>
    <t>63</t>
  </si>
  <si>
    <t>7593320579</t>
  </si>
  <si>
    <t>Prvky TDCC – řídící jednotka sběrnice</t>
  </si>
  <si>
    <t>-2005882780</t>
  </si>
  <si>
    <t>64</t>
  </si>
  <si>
    <t>7593320585</t>
  </si>
  <si>
    <t>Prvky TDMD – Komunikační modemová jednotka</t>
  </si>
  <si>
    <t>1646919495</t>
  </si>
  <si>
    <t>65</t>
  </si>
  <si>
    <t>7593320594</t>
  </si>
  <si>
    <t>Prvky TDO8 – Jednotka 8 digitálních výstupů</t>
  </si>
  <si>
    <t>-1493152382</t>
  </si>
  <si>
    <t>66</t>
  </si>
  <si>
    <t>7593320588</t>
  </si>
  <si>
    <t>Prvky TDI8s – Jednotka 8 bezpečných digitálních vstupů</t>
  </si>
  <si>
    <t>-2040159777</t>
  </si>
  <si>
    <t>ZMĚNA POLOŽKY: Jednotka TDI8</t>
  </si>
  <si>
    <t>67</t>
  </si>
  <si>
    <t>7593320597</t>
  </si>
  <si>
    <t>Prvky TDO8s – Jednotka 8 bezpečných digitálních výstupů</t>
  </si>
  <si>
    <t>-709829239</t>
  </si>
  <si>
    <t>68</t>
  </si>
  <si>
    <t>7593320591</t>
  </si>
  <si>
    <t>Prvky TDI16 – Jednotka 16 digitálních vstupů</t>
  </si>
  <si>
    <t>-679256497</t>
  </si>
  <si>
    <t>69</t>
  </si>
  <si>
    <t>7593320606</t>
  </si>
  <si>
    <t>Prvky TAI8 – Jednotka 8 analogových napěťových vstupů</t>
  </si>
  <si>
    <t>-669073689</t>
  </si>
  <si>
    <t>70</t>
  </si>
  <si>
    <t>7593320600</t>
  </si>
  <si>
    <t>Prvky Jednotka BPS4 F</t>
  </si>
  <si>
    <t>250871096</t>
  </si>
  <si>
    <t>71</t>
  </si>
  <si>
    <t>7593320753</t>
  </si>
  <si>
    <t>Prvky Přechodová deska URD1 F</t>
  </si>
  <si>
    <t>-2145405674</t>
  </si>
  <si>
    <t>72</t>
  </si>
  <si>
    <t>7593320747</t>
  </si>
  <si>
    <t>Prvky ESB2 F - elektronický střed baterie</t>
  </si>
  <si>
    <t>1770457816</t>
  </si>
  <si>
    <t>73</t>
  </si>
  <si>
    <t>7590610150</t>
  </si>
  <si>
    <t>Indikační a kolejové desky a ovládací pulty Řadič třípolohový 2x45st. norma 72068A (CV720689001)</t>
  </si>
  <si>
    <t>-160930971</t>
  </si>
  <si>
    <t>74</t>
  </si>
  <si>
    <t>7590610180</t>
  </si>
  <si>
    <t>Indikační a kolejové desky a ovládací pulty Tlačítko dvoupoloh. vratné norma 72076A (CV720769001)</t>
  </si>
  <si>
    <t>-998512660</t>
  </si>
  <si>
    <t>75</t>
  </si>
  <si>
    <t>7590610210</t>
  </si>
  <si>
    <t>Indikační a kolejové desky a ovládací pulty Tlačítko dvoupol.nevratné norma 72077A (CV720779001)</t>
  </si>
  <si>
    <t>-1577512304</t>
  </si>
  <si>
    <t>76</t>
  </si>
  <si>
    <t>7590610020</t>
  </si>
  <si>
    <t>Indikační a kolejové desky a ovládací pulty Buňka světelná jednožárovková norma 72040B (CV720409002)</t>
  </si>
  <si>
    <t>-404331684</t>
  </si>
  <si>
    <t>77</t>
  </si>
  <si>
    <t>7590610440</t>
  </si>
  <si>
    <t>Indikační a kolejové desky a ovládací pulty Deska kolejová |1035x540x230| 72122C</t>
  </si>
  <si>
    <t>472217065</t>
  </si>
  <si>
    <t>ZMĚNA POLOŽKY: Doeska nouzových obsluh (sklopná do stolu) 640x520mm</t>
  </si>
  <si>
    <t>78</t>
  </si>
  <si>
    <t>7590610370</t>
  </si>
  <si>
    <t>Indikační a kolejové desky a ovládací pulty Stínítko rudé norma 72040D-010 (HM0321720400010)</t>
  </si>
  <si>
    <t>-817512467</t>
  </si>
  <si>
    <t>79</t>
  </si>
  <si>
    <t>7590610380</t>
  </si>
  <si>
    <t>Indikační a kolejové desky a ovládací pulty Stínítko zelené norma 72040D-011 (HM0321720400011)</t>
  </si>
  <si>
    <t>275020544</t>
  </si>
  <si>
    <t>80</t>
  </si>
  <si>
    <t>7590610410</t>
  </si>
  <si>
    <t>Indikační a kolejové desky a ovládací pulty Stínítko žluté norma 72040D-014 (HM0321720400014)</t>
  </si>
  <si>
    <t>-1045023429</t>
  </si>
  <si>
    <t>81</t>
  </si>
  <si>
    <t>7590610400</t>
  </si>
  <si>
    <t>Indikační a kolejové desky a ovládací pulty Stínítko čiré norma 72040D-013 (HM0321720400013)</t>
  </si>
  <si>
    <t>-898392406</t>
  </si>
  <si>
    <t>82</t>
  </si>
  <si>
    <t>-1232388234</t>
  </si>
  <si>
    <t>ZMĚNA POLOŽKY: hlavice ZB5-AG6; kontakty ZBE 101 (3ks); spojovací díl ZB5 AZ009</t>
  </si>
  <si>
    <t>83</t>
  </si>
  <si>
    <t>7590610200</t>
  </si>
  <si>
    <t>Indikační a kolejové desky a ovládací pulty Tlačítko dvoupoloh.vratné norma 72076C (CV720769003)</t>
  </si>
  <si>
    <t>-350226095</t>
  </si>
  <si>
    <t>ZMĚNA POLOŽKY: Tlačítko AMTEC s hmatníkem v červené barvě</t>
  </si>
  <si>
    <t>84</t>
  </si>
  <si>
    <t>7598095125</t>
  </si>
  <si>
    <t>Přezkoušení a regulace diagnostiky</t>
  </si>
  <si>
    <t>-330565649</t>
  </si>
  <si>
    <t>92</t>
  </si>
  <si>
    <t>7590615040</t>
  </si>
  <si>
    <t>Montáž tlačítka, světelné buňky, počitadla, zvonku, relé, R, C do kolejové desky nebo pultu za provozu</t>
  </si>
  <si>
    <t>-1696483450</t>
  </si>
  <si>
    <t>85</t>
  </si>
  <si>
    <t>7598095185</t>
  </si>
  <si>
    <t>Přezkoušení vlakových cest (vlakových i posunových) za 1 vlakovou cestu</t>
  </si>
  <si>
    <t>378798855</t>
  </si>
  <si>
    <t>86</t>
  </si>
  <si>
    <t>7598095375</t>
  </si>
  <si>
    <t>Oživení a funkční zkoušení stanice TEDIS</t>
  </si>
  <si>
    <t>823748622</t>
  </si>
  <si>
    <t>87</t>
  </si>
  <si>
    <t>7598095390</t>
  </si>
  <si>
    <t>Příprava ke komplexním zkouškám za 1 jízdní cestu do 30 výhybek</t>
  </si>
  <si>
    <t>115915846</t>
  </si>
  <si>
    <t>88</t>
  </si>
  <si>
    <t>7598095460</t>
  </si>
  <si>
    <t>Komplexní zkouška za 1 jízdní cestu do 30 výhybek</t>
  </si>
  <si>
    <t>-1649475750</t>
  </si>
  <si>
    <t>89</t>
  </si>
  <si>
    <t>7598095541</t>
  </si>
  <si>
    <t>Vyhotovení protokolu UTZ pro SZZ mechanické do 5 výhybkových jednotek</t>
  </si>
  <si>
    <t>1855579009</t>
  </si>
  <si>
    <t>90</t>
  </si>
  <si>
    <t>7598095620</t>
  </si>
  <si>
    <t>Vyhotovení revizní správy SZZ reléové do 10 přestavníků</t>
  </si>
  <si>
    <t>-925025311</t>
  </si>
  <si>
    <t>VP - Vícepráce</t>
  </si>
  <si>
    <t>PN</t>
  </si>
  <si>
    <t>02 - žst. Pržno</t>
  </si>
  <si>
    <t>1359792160</t>
  </si>
  <si>
    <t>1353591638</t>
  </si>
  <si>
    <t>7494351010</t>
  </si>
  <si>
    <t>Montáž jističů (do 10 kA) jednopólových do 20 A</t>
  </si>
  <si>
    <t>1598270442</t>
  </si>
  <si>
    <t>-167962507</t>
  </si>
  <si>
    <t>-1877050606</t>
  </si>
  <si>
    <t>-61531479</t>
  </si>
  <si>
    <t>-2030648741</t>
  </si>
  <si>
    <t>-1151214990</t>
  </si>
  <si>
    <t>-1483231941</t>
  </si>
  <si>
    <t>-1985379979</t>
  </si>
  <si>
    <t>-664449573</t>
  </si>
  <si>
    <t>1306394411</t>
  </si>
  <si>
    <t>288796220</t>
  </si>
  <si>
    <t>1534362926</t>
  </si>
  <si>
    <t>-704559255</t>
  </si>
  <si>
    <t>216342945</t>
  </si>
  <si>
    <t>707114190</t>
  </si>
  <si>
    <t>1492394460</t>
  </si>
  <si>
    <t>-1781471770</t>
  </si>
  <si>
    <t>-842512729</t>
  </si>
  <si>
    <t>582099237</t>
  </si>
  <si>
    <t>11866016</t>
  </si>
  <si>
    <t>-1447189388</t>
  </si>
  <si>
    <t>1702307099</t>
  </si>
  <si>
    <t>1490255268</t>
  </si>
  <si>
    <t>217503143</t>
  </si>
  <si>
    <t>141076567</t>
  </si>
  <si>
    <t>-1627624800</t>
  </si>
  <si>
    <t>-546407630</t>
  </si>
  <si>
    <t>1189252264</t>
  </si>
  <si>
    <t>-363110612</t>
  </si>
  <si>
    <t>-7015648</t>
  </si>
  <si>
    <t>-1513401795</t>
  </si>
  <si>
    <t>398310681</t>
  </si>
  <si>
    <t>-209052905</t>
  </si>
  <si>
    <t>1443382821</t>
  </si>
  <si>
    <t>1246932195</t>
  </si>
  <si>
    <t>7596810580</t>
  </si>
  <si>
    <t>Telefonní zapojovače Malá sdělovací technika pro ČD DC/DC měnič 24 V/12V/48W</t>
  </si>
  <si>
    <t>623746176</t>
  </si>
  <si>
    <t>ZMĚNA POLOŽKY: Konvertor DC/DC PCMG15 24T515</t>
  </si>
  <si>
    <t>7494003050</t>
  </si>
  <si>
    <t>Modulární přístroje Jističe do 63 A; 6 kA 2-pólové In 2 A, Ue AC 230/400 V / DC 144 V, charakteristika C, 2pól, Icn 6 kA</t>
  </si>
  <si>
    <t>-627207664</t>
  </si>
  <si>
    <t>7494003314</t>
  </si>
  <si>
    <t>Modulární přístroje Jističe do 80 A; 10 kA 2-pólové In 1 A, Ue AC 230/400 V / DC 144 V, charakteristika C, 2pól, Icn 10 kA</t>
  </si>
  <si>
    <t>-1928669444</t>
  </si>
  <si>
    <t>315140097</t>
  </si>
  <si>
    <t>7593310070</t>
  </si>
  <si>
    <t>Konstrukční díly Deska pro součástky norma 72571DS003 (CV725715003M)</t>
  </si>
  <si>
    <t>939947366</t>
  </si>
  <si>
    <t>7590610390</t>
  </si>
  <si>
    <t>Indikační a kolejové desky a ovládací pulty Stínítko modré norma 72040D-012 (HM0321720400012)</t>
  </si>
  <si>
    <t>-12323618</t>
  </si>
  <si>
    <t>7593320960</t>
  </si>
  <si>
    <t>Prvky Časová jednotka CAS1-A</t>
  </si>
  <si>
    <t>770837111</t>
  </si>
  <si>
    <t>848196873</t>
  </si>
  <si>
    <t>-2012021503</t>
  </si>
  <si>
    <t>-1168669850</t>
  </si>
  <si>
    <t>-1318732365</t>
  </si>
  <si>
    <t>1414892382</t>
  </si>
  <si>
    <t>-1767945718</t>
  </si>
  <si>
    <t>-1222633281</t>
  </si>
  <si>
    <t>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</si>
  <si>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</si>
  <si>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</si>
  <si>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</si>
  <si>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</si>
  <si>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</si>
  <si>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VRN8 - Přesun stavebních kapacit</t>
  </si>
  <si>
    <t>013203000</t>
  </si>
  <si>
    <t>Dokumentace stavby bez rozlišení</t>
  </si>
  <si>
    <t>1837577943</t>
  </si>
  <si>
    <t>013254000</t>
  </si>
  <si>
    <t>Dokumentace skutečného provedení stavby</t>
  </si>
  <si>
    <t>126496414</t>
  </si>
  <si>
    <t>030001000</t>
  </si>
  <si>
    <t>-641227940</t>
  </si>
  <si>
    <t>049103000</t>
  </si>
  <si>
    <t>Náklady vzniklé v souvislosti s realizací stavby</t>
  </si>
  <si>
    <t>kpl</t>
  </si>
  <si>
    <t>1669189411</t>
  </si>
  <si>
    <t>065002000</t>
  </si>
  <si>
    <t>Mimostaveništní doprava materiálů</t>
  </si>
  <si>
    <t>1024</t>
  </si>
  <si>
    <t>-912614812</t>
  </si>
  <si>
    <t>081002000</t>
  </si>
  <si>
    <t>Doprava zaměstnanců</t>
  </si>
  <si>
    <t>368967008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</si>
</sst>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10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4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4" fontId="8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4" fontId="8" fillId="4" borderId="0" xfId="0" applyNumberFormat="1" applyFont="1" applyFill="1" applyBorder="1" applyAlignment="1" applyProtection="1">
      <alignment vertical="center"/>
      <protection locked="0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Protection="1"/>
    <xf numFmtId="0" fontId="2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left" vertical="center"/>
    </xf>
    <xf numFmtId="0" fontId="30" fillId="0" borderId="0" xfId="0" applyFont="1" applyBorder="1" applyAlignment="1" applyProtection="1">
      <alignment horizontal="left" vertical="center"/>
    </xf>
    <xf numFmtId="4" fontId="30" fillId="0" borderId="0" xfId="0" applyNumberFormat="1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3" fillId="0" borderId="23" xfId="0" applyNumberFormat="1" applyFont="1" applyBorder="1" applyAlignment="1" applyProtection="1"/>
    <xf numFmtId="4" fontId="3" fillId="0" borderId="23" xfId="0" applyNumberFormat="1" applyFont="1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4" fontId="34" fillId="4" borderId="25" xfId="0" applyNumberFormat="1" applyFont="1" applyFill="1" applyBorder="1" applyAlignment="1" applyProtection="1">
      <alignment vertical="center"/>
      <protection locked="0"/>
    </xf>
    <xf numFmtId="0" fontId="34" fillId="0" borderId="25" xfId="0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5" fillId="0" borderId="12" xfId="0" applyFont="1" applyBorder="1" applyAlignment="1" applyProtection="1">
      <alignment vertical="center" wrapText="1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6" fillId="0" borderId="12" xfId="0" applyNumberFormat="1" applyFont="1" applyBorder="1" applyAlignment="1" applyProtection="1"/>
    <xf numFmtId="4" fontId="24" fillId="0" borderId="12" xfId="0" applyNumberFormat="1" applyFont="1" applyBorder="1" applyAlignment="1" applyProtection="1">
      <alignment vertical="center"/>
    </xf>
    <xf numFmtId="4" fontId="7" fillId="0" borderId="17" xfId="0" applyNumberFormat="1" applyFont="1" applyBorder="1" applyAlignment="1" applyProtection="1"/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" fontId="6" fillId="0" borderId="0" xfId="0" applyNumberFormat="1" applyFont="1" applyBorder="1" applyAlignment="1" applyProtection="1"/>
    <xf numFmtId="0" fontId="8" fillId="0" borderId="0" xfId="0" applyFont="1" applyBorder="1" applyAlignment="1" applyProtection="1">
      <alignment horizontal="left"/>
    </xf>
    <xf numFmtId="4" fontId="7" fillId="0" borderId="17" xfId="0" applyNumberFormat="1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" hidden="1" customWidth="1"/>
    <col min="50" max="50" width="21.67" hidden="1" customWidth="1"/>
    <col min="51" max="51" width="21.67" hidden="1" customWidth="1"/>
    <col min="52" max="52" width="21.67" hidden="1" customWidth="1"/>
    <col min="53" max="53" width="21.67" hidden="1" customWidth="1"/>
    <col min="54" max="54" width="21.67" hidden="1" customWidth="1"/>
    <col min="55" max="55" width="19.17" hidden="1" customWidth="1"/>
    <col min="56" max="56" width="25" hidden="1" customWidth="1"/>
    <col min="57" max="57" width="19.1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7</v>
      </c>
    </row>
    <row r="2" ht="36.96" customHeight="1">
      <c r="C2" s="18" t="s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R2" s="20" t="s">
        <v>9</v>
      </c>
      <c r="BS2" s="21" t="s">
        <v>10</v>
      </c>
      <c r="BT2" s="21" t="s">
        <v>11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10</v>
      </c>
      <c r="BT3" s="21" t="s">
        <v>12</v>
      </c>
    </row>
    <row r="4" ht="36.96" customHeight="1">
      <c r="B4" s="25"/>
      <c r="C4" s="26" t="s">
        <v>13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8"/>
      <c r="AS4" s="19" t="s">
        <v>14</v>
      </c>
      <c r="BG4" s="29" t="s">
        <v>15</v>
      </c>
      <c r="BS4" s="21" t="s">
        <v>16</v>
      </c>
    </row>
    <row r="5" ht="14.4" customHeight="1">
      <c r="B5" s="25"/>
      <c r="C5" s="30"/>
      <c r="D5" s="31" t="s">
        <v>17</v>
      </c>
      <c r="E5" s="30"/>
      <c r="F5" s="30"/>
      <c r="G5" s="30"/>
      <c r="H5" s="30"/>
      <c r="I5" s="30"/>
      <c r="J5" s="30"/>
      <c r="K5" s="32" t="s">
        <v>18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28"/>
      <c r="BG5" s="33" t="s">
        <v>19</v>
      </c>
      <c r="BS5" s="21" t="s">
        <v>10</v>
      </c>
    </row>
    <row r="6" ht="36.96" customHeight="1">
      <c r="B6" s="25"/>
      <c r="C6" s="30"/>
      <c r="D6" s="34" t="s">
        <v>20</v>
      </c>
      <c r="E6" s="30"/>
      <c r="F6" s="30"/>
      <c r="G6" s="30"/>
      <c r="H6" s="30"/>
      <c r="I6" s="30"/>
      <c r="J6" s="30"/>
      <c r="K6" s="35" t="s">
        <v>21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28"/>
      <c r="BG6" s="36"/>
      <c r="BS6" s="21" t="s">
        <v>10</v>
      </c>
    </row>
    <row r="7" ht="14.4" customHeight="1">
      <c r="B7" s="25"/>
      <c r="C7" s="30"/>
      <c r="D7" s="37" t="s">
        <v>22</v>
      </c>
      <c r="E7" s="30"/>
      <c r="F7" s="30"/>
      <c r="G7" s="30"/>
      <c r="H7" s="30"/>
      <c r="I7" s="30"/>
      <c r="J7" s="30"/>
      <c r="K7" s="32" t="s">
        <v>23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7" t="s">
        <v>24</v>
      </c>
      <c r="AL7" s="30"/>
      <c r="AM7" s="30"/>
      <c r="AN7" s="32" t="s">
        <v>23</v>
      </c>
      <c r="AO7" s="30"/>
      <c r="AP7" s="30"/>
      <c r="AQ7" s="28"/>
      <c r="BG7" s="36"/>
      <c r="BS7" s="21" t="s">
        <v>10</v>
      </c>
    </row>
    <row r="8" ht="14.4" customHeight="1">
      <c r="B8" s="25"/>
      <c r="C8" s="30"/>
      <c r="D8" s="37" t="s">
        <v>25</v>
      </c>
      <c r="E8" s="30"/>
      <c r="F8" s="30"/>
      <c r="G8" s="30"/>
      <c r="H8" s="30"/>
      <c r="I8" s="30"/>
      <c r="J8" s="30"/>
      <c r="K8" s="32" t="s">
        <v>26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7" t="s">
        <v>27</v>
      </c>
      <c r="AL8" s="30"/>
      <c r="AM8" s="30"/>
      <c r="AN8" s="38" t="s">
        <v>28</v>
      </c>
      <c r="AO8" s="30"/>
      <c r="AP8" s="30"/>
      <c r="AQ8" s="28"/>
      <c r="BG8" s="36"/>
      <c r="BS8" s="21" t="s">
        <v>10</v>
      </c>
    </row>
    <row r="9" ht="14.4" customHeight="1">
      <c r="B9" s="25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28"/>
      <c r="BG9" s="36"/>
      <c r="BS9" s="21" t="s">
        <v>10</v>
      </c>
    </row>
    <row r="10" ht="14.4" customHeight="1">
      <c r="B10" s="25"/>
      <c r="C10" s="30"/>
      <c r="D10" s="37" t="s">
        <v>29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7" t="s">
        <v>30</v>
      </c>
      <c r="AL10" s="30"/>
      <c r="AM10" s="30"/>
      <c r="AN10" s="32" t="s">
        <v>23</v>
      </c>
      <c r="AO10" s="30"/>
      <c r="AP10" s="30"/>
      <c r="AQ10" s="28"/>
      <c r="BG10" s="36"/>
      <c r="BS10" s="21" t="s">
        <v>10</v>
      </c>
    </row>
    <row r="11" ht="18.48" customHeight="1">
      <c r="B11" s="25"/>
      <c r="C11" s="30"/>
      <c r="D11" s="30"/>
      <c r="E11" s="32" t="s">
        <v>26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7" t="s">
        <v>31</v>
      </c>
      <c r="AL11" s="30"/>
      <c r="AM11" s="30"/>
      <c r="AN11" s="32" t="s">
        <v>23</v>
      </c>
      <c r="AO11" s="30"/>
      <c r="AP11" s="30"/>
      <c r="AQ11" s="28"/>
      <c r="BG11" s="36"/>
      <c r="BS11" s="21" t="s">
        <v>10</v>
      </c>
    </row>
    <row r="12" ht="6.96" customHeight="1">
      <c r="B12" s="25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28"/>
      <c r="BG12" s="36"/>
      <c r="BS12" s="21" t="s">
        <v>10</v>
      </c>
    </row>
    <row r="13" ht="14.4" customHeight="1">
      <c r="B13" s="25"/>
      <c r="C13" s="30"/>
      <c r="D13" s="37" t="s">
        <v>32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7" t="s">
        <v>30</v>
      </c>
      <c r="AL13" s="30"/>
      <c r="AM13" s="30"/>
      <c r="AN13" s="39" t="s">
        <v>33</v>
      </c>
      <c r="AO13" s="30"/>
      <c r="AP13" s="30"/>
      <c r="AQ13" s="28"/>
      <c r="BG13" s="36"/>
      <c r="BS13" s="21" t="s">
        <v>10</v>
      </c>
    </row>
    <row r="14">
      <c r="B14" s="25"/>
      <c r="C14" s="30"/>
      <c r="D14" s="30"/>
      <c r="E14" s="39" t="s">
        <v>33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37" t="s">
        <v>31</v>
      </c>
      <c r="AL14" s="30"/>
      <c r="AM14" s="30"/>
      <c r="AN14" s="39" t="s">
        <v>33</v>
      </c>
      <c r="AO14" s="30"/>
      <c r="AP14" s="30"/>
      <c r="AQ14" s="28"/>
      <c r="BG14" s="36"/>
      <c r="BS14" s="21" t="s">
        <v>10</v>
      </c>
    </row>
    <row r="15" ht="6.96" customHeight="1">
      <c r="B15" s="25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28"/>
      <c r="BG15" s="36"/>
      <c r="BS15" s="21" t="s">
        <v>6</v>
      </c>
    </row>
    <row r="16" ht="14.4" customHeight="1">
      <c r="B16" s="25"/>
      <c r="C16" s="30"/>
      <c r="D16" s="37" t="s">
        <v>34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7" t="s">
        <v>30</v>
      </c>
      <c r="AL16" s="30"/>
      <c r="AM16" s="30"/>
      <c r="AN16" s="32" t="s">
        <v>23</v>
      </c>
      <c r="AO16" s="30"/>
      <c r="AP16" s="30"/>
      <c r="AQ16" s="28"/>
      <c r="BG16" s="36"/>
      <c r="BS16" s="21" t="s">
        <v>6</v>
      </c>
    </row>
    <row r="17" ht="18.48" customHeight="1">
      <c r="B17" s="25"/>
      <c r="C17" s="30"/>
      <c r="D17" s="30"/>
      <c r="E17" s="32" t="s">
        <v>26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7" t="s">
        <v>31</v>
      </c>
      <c r="AL17" s="30"/>
      <c r="AM17" s="30"/>
      <c r="AN17" s="32" t="s">
        <v>23</v>
      </c>
      <c r="AO17" s="30"/>
      <c r="AP17" s="30"/>
      <c r="AQ17" s="28"/>
      <c r="BG17" s="36"/>
      <c r="BS17" s="21" t="s">
        <v>7</v>
      </c>
    </row>
    <row r="18" ht="6.96" customHeight="1">
      <c r="B18" s="25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28"/>
      <c r="BG18" s="36"/>
      <c r="BS18" s="21" t="s">
        <v>10</v>
      </c>
    </row>
    <row r="19" ht="14.4" customHeight="1">
      <c r="B19" s="25"/>
      <c r="C19" s="30"/>
      <c r="D19" s="37" t="s">
        <v>35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7" t="s">
        <v>30</v>
      </c>
      <c r="AL19" s="30"/>
      <c r="AM19" s="30"/>
      <c r="AN19" s="32" t="s">
        <v>23</v>
      </c>
      <c r="AO19" s="30"/>
      <c r="AP19" s="30"/>
      <c r="AQ19" s="28"/>
      <c r="BG19" s="36"/>
      <c r="BS19" s="21" t="s">
        <v>10</v>
      </c>
    </row>
    <row r="20" ht="18.48" customHeight="1">
      <c r="B20" s="25"/>
      <c r="C20" s="30"/>
      <c r="D20" s="30"/>
      <c r="E20" s="32" t="s">
        <v>36</v>
      </c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7" t="s">
        <v>31</v>
      </c>
      <c r="AL20" s="30"/>
      <c r="AM20" s="30"/>
      <c r="AN20" s="32" t="s">
        <v>23</v>
      </c>
      <c r="AO20" s="30"/>
      <c r="AP20" s="30"/>
      <c r="AQ20" s="28"/>
      <c r="BG20" s="36"/>
    </row>
    <row r="21" ht="6.96" customHeight="1">
      <c r="B21" s="25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28"/>
      <c r="BG21" s="36"/>
    </row>
    <row r="22">
      <c r="B22" s="25"/>
      <c r="C22" s="30"/>
      <c r="D22" s="37" t="s">
        <v>37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28"/>
      <c r="BG22" s="36"/>
    </row>
    <row r="23" ht="16.5" customHeight="1">
      <c r="B23" s="25"/>
      <c r="C23" s="30"/>
      <c r="D23" s="30"/>
      <c r="E23" s="41" t="s">
        <v>23</v>
      </c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30"/>
      <c r="AP23" s="30"/>
      <c r="AQ23" s="28"/>
      <c r="BG23" s="36"/>
    </row>
    <row r="24" ht="6.96" customHeight="1">
      <c r="B24" s="25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28"/>
      <c r="BG24" s="36"/>
    </row>
    <row r="25" ht="6.96" customHeight="1">
      <c r="B25" s="25"/>
      <c r="C25" s="30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30"/>
      <c r="AQ25" s="28"/>
      <c r="BG25" s="36"/>
    </row>
    <row r="26" ht="14.4" customHeight="1">
      <c r="B26" s="25"/>
      <c r="C26" s="30"/>
      <c r="D26" s="43" t="s">
        <v>38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44">
        <f>ROUND(AG87,2)</f>
        <v>0</v>
      </c>
      <c r="AL26" s="30"/>
      <c r="AM26" s="30"/>
      <c r="AN26" s="30"/>
      <c r="AO26" s="30"/>
      <c r="AP26" s="30"/>
      <c r="AQ26" s="28"/>
      <c r="BG26" s="36"/>
    </row>
    <row r="27">
      <c r="B27" s="25"/>
      <c r="C27" s="30"/>
      <c r="D27" s="30"/>
      <c r="E27" s="37" t="s">
        <v>39</v>
      </c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45">
        <f>AS87</f>
        <v>0</v>
      </c>
      <c r="AL27" s="45"/>
      <c r="AM27" s="45"/>
      <c r="AN27" s="45"/>
      <c r="AO27" s="45"/>
      <c r="AP27" s="30"/>
      <c r="AQ27" s="28"/>
      <c r="BG27" s="36"/>
    </row>
    <row r="28" s="1" customFormat="1">
      <c r="B28" s="46"/>
      <c r="C28" s="47"/>
      <c r="D28" s="47"/>
      <c r="E28" s="37" t="s">
        <v>40</v>
      </c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5">
        <f>ROUND(AT87,2)</f>
        <v>0</v>
      </c>
      <c r="AL28" s="45"/>
      <c r="AM28" s="45"/>
      <c r="AN28" s="45"/>
      <c r="AO28" s="45"/>
      <c r="AP28" s="47"/>
      <c r="AQ28" s="48"/>
      <c r="BG28" s="36"/>
    </row>
    <row r="29" s="1" customFormat="1" ht="14.4" customHeight="1">
      <c r="B29" s="46"/>
      <c r="C29" s="47"/>
      <c r="D29" s="43" t="s">
        <v>41</v>
      </c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4">
        <f>ROUND(AG94,2)</f>
        <v>0</v>
      </c>
      <c r="AL29" s="44"/>
      <c r="AM29" s="44"/>
      <c r="AN29" s="44"/>
      <c r="AO29" s="44"/>
      <c r="AP29" s="47"/>
      <c r="AQ29" s="48"/>
      <c r="BG29" s="36"/>
    </row>
    <row r="30" s="1" customFormat="1" ht="6.96" customHeight="1"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8"/>
      <c r="BG30" s="36"/>
    </row>
    <row r="31" s="1" customFormat="1" ht="25.92" customHeight="1">
      <c r="B31" s="46"/>
      <c r="C31" s="47"/>
      <c r="D31" s="49" t="s">
        <v>42</v>
      </c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1">
        <f>ROUND(AK26+AK29,2)</f>
        <v>0</v>
      </c>
      <c r="AL31" s="50"/>
      <c r="AM31" s="50"/>
      <c r="AN31" s="50"/>
      <c r="AO31" s="50"/>
      <c r="AP31" s="47"/>
      <c r="AQ31" s="48"/>
      <c r="BG31" s="36"/>
    </row>
    <row r="32" s="1" customFormat="1" ht="6.96" customHeight="1"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8"/>
      <c r="BG32" s="36"/>
    </row>
    <row r="33" s="2" customFormat="1" ht="14.4" customHeight="1">
      <c r="B33" s="52"/>
      <c r="C33" s="53"/>
      <c r="D33" s="54" t="s">
        <v>43</v>
      </c>
      <c r="E33" s="53"/>
      <c r="F33" s="54" t="s">
        <v>44</v>
      </c>
      <c r="G33" s="53"/>
      <c r="H33" s="53"/>
      <c r="I33" s="53"/>
      <c r="J33" s="53"/>
      <c r="K33" s="53"/>
      <c r="L33" s="55">
        <v>0.20999999999999999</v>
      </c>
      <c r="M33" s="53"/>
      <c r="N33" s="53"/>
      <c r="O33" s="53"/>
      <c r="P33" s="53"/>
      <c r="Q33" s="53"/>
      <c r="R33" s="53"/>
      <c r="S33" s="53"/>
      <c r="T33" s="56" t="s">
        <v>45</v>
      </c>
      <c r="U33" s="53"/>
      <c r="V33" s="53"/>
      <c r="W33" s="57">
        <f>ROUND(BB87+SUM(CD95:CD99),2)</f>
        <v>0</v>
      </c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7">
        <f>ROUND(AX87+SUM(BY95:BY99),2)</f>
        <v>0</v>
      </c>
      <c r="AL33" s="53"/>
      <c r="AM33" s="53"/>
      <c r="AN33" s="53"/>
      <c r="AO33" s="53"/>
      <c r="AP33" s="53"/>
      <c r="AQ33" s="58"/>
      <c r="BG33" s="36"/>
    </row>
    <row r="34" s="2" customFormat="1" ht="14.4" customHeight="1">
      <c r="B34" s="52"/>
      <c r="C34" s="53"/>
      <c r="D34" s="53"/>
      <c r="E34" s="53"/>
      <c r="F34" s="54" t="s">
        <v>46</v>
      </c>
      <c r="G34" s="53"/>
      <c r="H34" s="53"/>
      <c r="I34" s="53"/>
      <c r="J34" s="53"/>
      <c r="K34" s="53"/>
      <c r="L34" s="55">
        <v>0.14999999999999999</v>
      </c>
      <c r="M34" s="53"/>
      <c r="N34" s="53"/>
      <c r="O34" s="53"/>
      <c r="P34" s="53"/>
      <c r="Q34" s="53"/>
      <c r="R34" s="53"/>
      <c r="S34" s="53"/>
      <c r="T34" s="56" t="s">
        <v>45</v>
      </c>
      <c r="U34" s="53"/>
      <c r="V34" s="53"/>
      <c r="W34" s="57">
        <f>ROUND(BC87+SUM(CE95:CE99),2)</f>
        <v>0</v>
      </c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7">
        <f>ROUND(AY87+SUM(BZ95:BZ99),2)</f>
        <v>0</v>
      </c>
      <c r="AL34" s="53"/>
      <c r="AM34" s="53"/>
      <c r="AN34" s="53"/>
      <c r="AO34" s="53"/>
      <c r="AP34" s="53"/>
      <c r="AQ34" s="58"/>
      <c r="BG34" s="36"/>
    </row>
    <row r="35" hidden="1" s="2" customFormat="1" ht="14.4" customHeight="1">
      <c r="B35" s="52"/>
      <c r="C35" s="53"/>
      <c r="D35" s="53"/>
      <c r="E35" s="53"/>
      <c r="F35" s="54" t="s">
        <v>47</v>
      </c>
      <c r="G35" s="53"/>
      <c r="H35" s="53"/>
      <c r="I35" s="53"/>
      <c r="J35" s="53"/>
      <c r="K35" s="53"/>
      <c r="L35" s="55">
        <v>0.20999999999999999</v>
      </c>
      <c r="M35" s="53"/>
      <c r="N35" s="53"/>
      <c r="O35" s="53"/>
      <c r="P35" s="53"/>
      <c r="Q35" s="53"/>
      <c r="R35" s="53"/>
      <c r="S35" s="53"/>
      <c r="T35" s="56" t="s">
        <v>45</v>
      </c>
      <c r="U35" s="53"/>
      <c r="V35" s="53"/>
      <c r="W35" s="57">
        <f>ROUND(BD87+SUM(CF95:CF99),2)</f>
        <v>0</v>
      </c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7">
        <v>0</v>
      </c>
      <c r="AL35" s="53"/>
      <c r="AM35" s="53"/>
      <c r="AN35" s="53"/>
      <c r="AO35" s="53"/>
      <c r="AP35" s="53"/>
      <c r="AQ35" s="58"/>
    </row>
    <row r="36" hidden="1" s="2" customFormat="1" ht="14.4" customHeight="1">
      <c r="B36" s="52"/>
      <c r="C36" s="53"/>
      <c r="D36" s="53"/>
      <c r="E36" s="53"/>
      <c r="F36" s="54" t="s">
        <v>48</v>
      </c>
      <c r="G36" s="53"/>
      <c r="H36" s="53"/>
      <c r="I36" s="53"/>
      <c r="J36" s="53"/>
      <c r="K36" s="53"/>
      <c r="L36" s="55">
        <v>0.14999999999999999</v>
      </c>
      <c r="M36" s="53"/>
      <c r="N36" s="53"/>
      <c r="O36" s="53"/>
      <c r="P36" s="53"/>
      <c r="Q36" s="53"/>
      <c r="R36" s="53"/>
      <c r="S36" s="53"/>
      <c r="T36" s="56" t="s">
        <v>45</v>
      </c>
      <c r="U36" s="53"/>
      <c r="V36" s="53"/>
      <c r="W36" s="57">
        <f>ROUND(BE87+SUM(CG95:CG99),2)</f>
        <v>0</v>
      </c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7">
        <v>0</v>
      </c>
      <c r="AL36" s="53"/>
      <c r="AM36" s="53"/>
      <c r="AN36" s="53"/>
      <c r="AO36" s="53"/>
      <c r="AP36" s="53"/>
      <c r="AQ36" s="58"/>
    </row>
    <row r="37" hidden="1" s="2" customFormat="1" ht="14.4" customHeight="1">
      <c r="B37" s="52"/>
      <c r="C37" s="53"/>
      <c r="D37" s="53"/>
      <c r="E37" s="53"/>
      <c r="F37" s="54" t="s">
        <v>49</v>
      </c>
      <c r="G37" s="53"/>
      <c r="H37" s="53"/>
      <c r="I37" s="53"/>
      <c r="J37" s="53"/>
      <c r="K37" s="53"/>
      <c r="L37" s="55">
        <v>0</v>
      </c>
      <c r="M37" s="53"/>
      <c r="N37" s="53"/>
      <c r="O37" s="53"/>
      <c r="P37" s="53"/>
      <c r="Q37" s="53"/>
      <c r="R37" s="53"/>
      <c r="S37" s="53"/>
      <c r="T37" s="56" t="s">
        <v>45</v>
      </c>
      <c r="U37" s="53"/>
      <c r="V37" s="53"/>
      <c r="W37" s="57">
        <f>ROUND(BF87+SUM(CH95:CH99),2)</f>
        <v>0</v>
      </c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7">
        <v>0</v>
      </c>
      <c r="AL37" s="53"/>
      <c r="AM37" s="53"/>
      <c r="AN37" s="53"/>
      <c r="AO37" s="53"/>
      <c r="AP37" s="53"/>
      <c r="AQ37" s="58"/>
    </row>
    <row r="38" s="1" customFormat="1" ht="6.96" customHeight="1"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8"/>
    </row>
    <row r="39" s="1" customFormat="1" ht="25.92" customHeight="1">
      <c r="B39" s="46"/>
      <c r="C39" s="59"/>
      <c r="D39" s="60" t="s">
        <v>50</v>
      </c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2" t="s">
        <v>51</v>
      </c>
      <c r="U39" s="61"/>
      <c r="V39" s="61"/>
      <c r="W39" s="61"/>
      <c r="X39" s="63" t="s">
        <v>52</v>
      </c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4">
        <f>SUM(AK31:AK37)</f>
        <v>0</v>
      </c>
      <c r="AL39" s="61"/>
      <c r="AM39" s="61"/>
      <c r="AN39" s="61"/>
      <c r="AO39" s="65"/>
      <c r="AP39" s="59"/>
      <c r="AQ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8"/>
    </row>
    <row r="41">
      <c r="B41" s="25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28"/>
    </row>
    <row r="42">
      <c r="B42" s="2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28"/>
    </row>
    <row r="43">
      <c r="B43" s="25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28"/>
    </row>
    <row r="44">
      <c r="B44" s="2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28"/>
    </row>
    <row r="45">
      <c r="B45" s="2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28"/>
    </row>
    <row r="46">
      <c r="B46" s="25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28"/>
    </row>
    <row r="47">
      <c r="B47" s="25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28"/>
    </row>
    <row r="48">
      <c r="B48" s="25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28"/>
    </row>
    <row r="49" s="1" customFormat="1">
      <c r="B49" s="46"/>
      <c r="C49" s="47"/>
      <c r="D49" s="66" t="s">
        <v>53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8"/>
      <c r="AA49" s="47"/>
      <c r="AB49" s="47"/>
      <c r="AC49" s="66" t="s">
        <v>54</v>
      </c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8"/>
      <c r="AP49" s="47"/>
      <c r="AQ49" s="48"/>
    </row>
    <row r="50">
      <c r="B50" s="25"/>
      <c r="C50" s="30"/>
      <c r="D50" s="69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70"/>
      <c r="AA50" s="30"/>
      <c r="AB50" s="30"/>
      <c r="AC50" s="69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70"/>
      <c r="AP50" s="30"/>
      <c r="AQ50" s="28"/>
    </row>
    <row r="51">
      <c r="B51" s="25"/>
      <c r="C51" s="30"/>
      <c r="D51" s="69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70"/>
      <c r="AA51" s="30"/>
      <c r="AB51" s="30"/>
      <c r="AC51" s="69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70"/>
      <c r="AP51" s="30"/>
      <c r="AQ51" s="28"/>
    </row>
    <row r="52">
      <c r="B52" s="25"/>
      <c r="C52" s="30"/>
      <c r="D52" s="69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70"/>
      <c r="AA52" s="30"/>
      <c r="AB52" s="30"/>
      <c r="AC52" s="69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70"/>
      <c r="AP52" s="30"/>
      <c r="AQ52" s="28"/>
    </row>
    <row r="53">
      <c r="B53" s="25"/>
      <c r="C53" s="30"/>
      <c r="D53" s="69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70"/>
      <c r="AA53" s="30"/>
      <c r="AB53" s="30"/>
      <c r="AC53" s="69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70"/>
      <c r="AP53" s="30"/>
      <c r="AQ53" s="28"/>
    </row>
    <row r="54">
      <c r="B54" s="25"/>
      <c r="C54" s="30"/>
      <c r="D54" s="69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70"/>
      <c r="AA54" s="30"/>
      <c r="AB54" s="30"/>
      <c r="AC54" s="69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70"/>
      <c r="AP54" s="30"/>
      <c r="AQ54" s="28"/>
    </row>
    <row r="55">
      <c r="B55" s="25"/>
      <c r="C55" s="30"/>
      <c r="D55" s="69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70"/>
      <c r="AA55" s="30"/>
      <c r="AB55" s="30"/>
      <c r="AC55" s="69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70"/>
      <c r="AP55" s="30"/>
      <c r="AQ55" s="28"/>
    </row>
    <row r="56">
      <c r="B56" s="25"/>
      <c r="C56" s="30"/>
      <c r="D56" s="69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70"/>
      <c r="AA56" s="30"/>
      <c r="AB56" s="30"/>
      <c r="AC56" s="69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70"/>
      <c r="AP56" s="30"/>
      <c r="AQ56" s="28"/>
    </row>
    <row r="57">
      <c r="B57" s="25"/>
      <c r="C57" s="30"/>
      <c r="D57" s="69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70"/>
      <c r="AA57" s="30"/>
      <c r="AB57" s="30"/>
      <c r="AC57" s="69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70"/>
      <c r="AP57" s="30"/>
      <c r="AQ57" s="28"/>
    </row>
    <row r="58" s="1" customFormat="1">
      <c r="B58" s="46"/>
      <c r="C58" s="47"/>
      <c r="D58" s="71" t="s">
        <v>55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3" t="s">
        <v>56</v>
      </c>
      <c r="S58" s="72"/>
      <c r="T58" s="72"/>
      <c r="U58" s="72"/>
      <c r="V58" s="72"/>
      <c r="W58" s="72"/>
      <c r="X58" s="72"/>
      <c r="Y58" s="72"/>
      <c r="Z58" s="74"/>
      <c r="AA58" s="47"/>
      <c r="AB58" s="47"/>
      <c r="AC58" s="71" t="s">
        <v>55</v>
      </c>
      <c r="AD58" s="72"/>
      <c r="AE58" s="72"/>
      <c r="AF58" s="72"/>
      <c r="AG58" s="72"/>
      <c r="AH58" s="72"/>
      <c r="AI58" s="72"/>
      <c r="AJ58" s="72"/>
      <c r="AK58" s="72"/>
      <c r="AL58" s="72"/>
      <c r="AM58" s="73" t="s">
        <v>56</v>
      </c>
      <c r="AN58" s="72"/>
      <c r="AO58" s="74"/>
      <c r="AP58" s="47"/>
      <c r="AQ58" s="48"/>
    </row>
    <row r="59">
      <c r="B59" s="25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28"/>
    </row>
    <row r="60" s="1" customFormat="1">
      <c r="B60" s="46"/>
      <c r="C60" s="47"/>
      <c r="D60" s="66" t="s">
        <v>57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47"/>
      <c r="AB60" s="47"/>
      <c r="AC60" s="66" t="s">
        <v>58</v>
      </c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8"/>
      <c r="AP60" s="47"/>
      <c r="AQ60" s="48"/>
    </row>
    <row r="61">
      <c r="B61" s="25"/>
      <c r="C61" s="30"/>
      <c r="D61" s="69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70"/>
      <c r="AA61" s="30"/>
      <c r="AB61" s="30"/>
      <c r="AC61" s="69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70"/>
      <c r="AP61" s="30"/>
      <c r="AQ61" s="28"/>
    </row>
    <row r="62">
      <c r="B62" s="25"/>
      <c r="C62" s="30"/>
      <c r="D62" s="69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70"/>
      <c r="AA62" s="30"/>
      <c r="AB62" s="30"/>
      <c r="AC62" s="69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70"/>
      <c r="AP62" s="30"/>
      <c r="AQ62" s="28"/>
    </row>
    <row r="63">
      <c r="B63" s="25"/>
      <c r="C63" s="30"/>
      <c r="D63" s="69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70"/>
      <c r="AA63" s="30"/>
      <c r="AB63" s="30"/>
      <c r="AC63" s="69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70"/>
      <c r="AP63" s="30"/>
      <c r="AQ63" s="28"/>
    </row>
    <row r="64">
      <c r="B64" s="25"/>
      <c r="C64" s="30"/>
      <c r="D64" s="69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70"/>
      <c r="AA64" s="30"/>
      <c r="AB64" s="30"/>
      <c r="AC64" s="69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70"/>
      <c r="AP64" s="30"/>
      <c r="AQ64" s="28"/>
    </row>
    <row r="65">
      <c r="B65" s="25"/>
      <c r="C65" s="30"/>
      <c r="D65" s="69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70"/>
      <c r="AA65" s="30"/>
      <c r="AB65" s="30"/>
      <c r="AC65" s="69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70"/>
      <c r="AP65" s="30"/>
      <c r="AQ65" s="28"/>
    </row>
    <row r="66">
      <c r="B66" s="25"/>
      <c r="C66" s="30"/>
      <c r="D66" s="69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70"/>
      <c r="AA66" s="30"/>
      <c r="AB66" s="30"/>
      <c r="AC66" s="69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70"/>
      <c r="AP66" s="30"/>
      <c r="AQ66" s="28"/>
    </row>
    <row r="67">
      <c r="B67" s="25"/>
      <c r="C67" s="30"/>
      <c r="D67" s="69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70"/>
      <c r="AA67" s="30"/>
      <c r="AB67" s="30"/>
      <c r="AC67" s="69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70"/>
      <c r="AP67" s="30"/>
      <c r="AQ67" s="28"/>
    </row>
    <row r="68">
      <c r="B68" s="25"/>
      <c r="C68" s="30"/>
      <c r="D68" s="69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70"/>
      <c r="AA68" s="30"/>
      <c r="AB68" s="30"/>
      <c r="AC68" s="69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70"/>
      <c r="AP68" s="30"/>
      <c r="AQ68" s="28"/>
    </row>
    <row r="69" s="1" customFormat="1">
      <c r="B69" s="46"/>
      <c r="C69" s="47"/>
      <c r="D69" s="71" t="s">
        <v>55</v>
      </c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3" t="s">
        <v>56</v>
      </c>
      <c r="S69" s="72"/>
      <c r="T69" s="72"/>
      <c r="U69" s="72"/>
      <c r="V69" s="72"/>
      <c r="W69" s="72"/>
      <c r="X69" s="72"/>
      <c r="Y69" s="72"/>
      <c r="Z69" s="74"/>
      <c r="AA69" s="47"/>
      <c r="AB69" s="47"/>
      <c r="AC69" s="71" t="s">
        <v>55</v>
      </c>
      <c r="AD69" s="72"/>
      <c r="AE69" s="72"/>
      <c r="AF69" s="72"/>
      <c r="AG69" s="72"/>
      <c r="AH69" s="72"/>
      <c r="AI69" s="72"/>
      <c r="AJ69" s="72"/>
      <c r="AK69" s="72"/>
      <c r="AL69" s="72"/>
      <c r="AM69" s="73" t="s">
        <v>56</v>
      </c>
      <c r="AN69" s="72"/>
      <c r="AO69" s="74"/>
      <c r="AP69" s="47"/>
      <c r="AQ69" s="48"/>
    </row>
    <row r="70" s="1" customFormat="1" ht="6.96" customHeight="1"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8"/>
    </row>
    <row r="71" s="1" customFormat="1" ht="6.96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7"/>
    </row>
    <row r="75" s="1" customFormat="1" ht="6.96" customHeight="1">
      <c r="B75" s="78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80"/>
    </row>
    <row r="76" s="1" customFormat="1" ht="36.96" customHeight="1">
      <c r="B76" s="46"/>
      <c r="C76" s="26" t="s">
        <v>59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48"/>
    </row>
    <row r="77" s="3" customFormat="1" ht="14.4" customHeight="1">
      <c r="B77" s="81"/>
      <c r="C77" s="37" t="s">
        <v>17</v>
      </c>
      <c r="D77" s="82"/>
      <c r="E77" s="82"/>
      <c r="F77" s="82"/>
      <c r="G77" s="82"/>
      <c r="H77" s="82"/>
      <c r="I77" s="82"/>
      <c r="J77" s="82"/>
      <c r="K77" s="82"/>
      <c r="L77" s="82" t="str">
        <f>K5</f>
        <v>17-108-40-211</v>
      </c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3"/>
    </row>
    <row r="78" s="4" customFormat="1" ht="36.96" customHeight="1">
      <c r="B78" s="84"/>
      <c r="C78" s="85" t="s">
        <v>20</v>
      </c>
      <c r="D78" s="86"/>
      <c r="E78" s="86"/>
      <c r="F78" s="86"/>
      <c r="G78" s="86"/>
      <c r="H78" s="86"/>
      <c r="I78" s="86"/>
      <c r="J78" s="86"/>
      <c r="K78" s="86"/>
      <c r="L78" s="87" t="str">
        <f>K6</f>
        <v>Oprava dálkového ovládání žst. Pržno</v>
      </c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8"/>
    </row>
    <row r="79" s="1" customFormat="1" ht="6.96" customHeight="1"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8"/>
    </row>
    <row r="80" s="1" customFormat="1">
      <c r="B80" s="46"/>
      <c r="C80" s="37" t="s">
        <v>25</v>
      </c>
      <c r="D80" s="47"/>
      <c r="E80" s="47"/>
      <c r="F80" s="47"/>
      <c r="G80" s="47"/>
      <c r="H80" s="47"/>
      <c r="I80" s="47"/>
      <c r="J80" s="47"/>
      <c r="K80" s="47"/>
      <c r="L80" s="89" t="str">
        <f>IF(K8="","",K8)</f>
        <v xml:space="preserve"> </v>
      </c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37" t="s">
        <v>27</v>
      </c>
      <c r="AJ80" s="47"/>
      <c r="AK80" s="47"/>
      <c r="AL80" s="47"/>
      <c r="AM80" s="90" t="str">
        <f> IF(AN8= "","",AN8)</f>
        <v>26.9.2017</v>
      </c>
      <c r="AN80" s="47"/>
      <c r="AO80" s="47"/>
      <c r="AP80" s="47"/>
      <c r="AQ80" s="48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8"/>
    </row>
    <row r="82" s="1" customFormat="1">
      <c r="B82" s="46"/>
      <c r="C82" s="37" t="s">
        <v>29</v>
      </c>
      <c r="D82" s="47"/>
      <c r="E82" s="47"/>
      <c r="F82" s="47"/>
      <c r="G82" s="47"/>
      <c r="H82" s="47"/>
      <c r="I82" s="47"/>
      <c r="J82" s="47"/>
      <c r="K82" s="47"/>
      <c r="L82" s="82" t="str">
        <f>IF(E11= "","",E11)</f>
        <v xml:space="preserve"> </v>
      </c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37" t="s">
        <v>34</v>
      </c>
      <c r="AJ82" s="47"/>
      <c r="AK82" s="47"/>
      <c r="AL82" s="47"/>
      <c r="AM82" s="82" t="str">
        <f>IF(E17="","",E17)</f>
        <v xml:space="preserve"> </v>
      </c>
      <c r="AN82" s="82"/>
      <c r="AO82" s="82"/>
      <c r="AP82" s="82"/>
      <c r="AQ82" s="48"/>
      <c r="AS82" s="91" t="s">
        <v>60</v>
      </c>
      <c r="AT82" s="92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4"/>
    </row>
    <row r="83" s="1" customFormat="1">
      <c r="B83" s="46"/>
      <c r="C83" s="37" t="s">
        <v>32</v>
      </c>
      <c r="D83" s="47"/>
      <c r="E83" s="47"/>
      <c r="F83" s="47"/>
      <c r="G83" s="47"/>
      <c r="H83" s="47"/>
      <c r="I83" s="47"/>
      <c r="J83" s="47"/>
      <c r="K83" s="47"/>
      <c r="L83" s="82" t="str">
        <f>IF(E14= "Vyplň údaj","",E14)</f>
        <v/>
      </c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37" t="s">
        <v>35</v>
      </c>
      <c r="AJ83" s="47"/>
      <c r="AK83" s="47"/>
      <c r="AL83" s="47"/>
      <c r="AM83" s="82" t="str">
        <f>IF(E20="","",E20)</f>
        <v>Pavel Pospíšil,DiS.</v>
      </c>
      <c r="AN83" s="82"/>
      <c r="AO83" s="82"/>
      <c r="AP83" s="82"/>
      <c r="AQ83" s="48"/>
      <c r="AS83" s="95"/>
      <c r="AT83" s="96"/>
      <c r="AU83" s="97"/>
      <c r="AV83" s="97"/>
      <c r="AW83" s="97"/>
      <c r="AX83" s="97"/>
      <c r="AY83" s="97"/>
      <c r="AZ83" s="97"/>
      <c r="BA83" s="97"/>
      <c r="BB83" s="97"/>
      <c r="BC83" s="97"/>
      <c r="BD83" s="97"/>
      <c r="BE83" s="97"/>
      <c r="BF83" s="98"/>
    </row>
    <row r="84" s="1" customFormat="1" ht="10.8" customHeight="1"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8"/>
      <c r="AS84" s="99"/>
      <c r="AT84" s="54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100"/>
    </row>
    <row r="85" s="1" customFormat="1" ht="29.28" customHeight="1">
      <c r="B85" s="46"/>
      <c r="C85" s="101" t="s">
        <v>61</v>
      </c>
      <c r="D85" s="102"/>
      <c r="E85" s="102"/>
      <c r="F85" s="102"/>
      <c r="G85" s="102"/>
      <c r="H85" s="103"/>
      <c r="I85" s="104" t="s">
        <v>62</v>
      </c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4" t="s">
        <v>63</v>
      </c>
      <c r="AH85" s="102"/>
      <c r="AI85" s="102"/>
      <c r="AJ85" s="102"/>
      <c r="AK85" s="102"/>
      <c r="AL85" s="102"/>
      <c r="AM85" s="102"/>
      <c r="AN85" s="104" t="s">
        <v>64</v>
      </c>
      <c r="AO85" s="102"/>
      <c r="AP85" s="105"/>
      <c r="AQ85" s="48"/>
      <c r="AS85" s="106" t="s">
        <v>65</v>
      </c>
      <c r="AT85" s="107" t="s">
        <v>66</v>
      </c>
      <c r="AU85" s="107" t="s">
        <v>67</v>
      </c>
      <c r="AV85" s="107" t="s">
        <v>68</v>
      </c>
      <c r="AW85" s="107" t="s">
        <v>69</v>
      </c>
      <c r="AX85" s="107" t="s">
        <v>70</v>
      </c>
      <c r="AY85" s="107" t="s">
        <v>71</v>
      </c>
      <c r="AZ85" s="107" t="s">
        <v>72</v>
      </c>
      <c r="BA85" s="107" t="s">
        <v>73</v>
      </c>
      <c r="BB85" s="107" t="s">
        <v>74</v>
      </c>
      <c r="BC85" s="107" t="s">
        <v>75</v>
      </c>
      <c r="BD85" s="107" t="s">
        <v>76</v>
      </c>
      <c r="BE85" s="107" t="s">
        <v>77</v>
      </c>
      <c r="BF85" s="108" t="s">
        <v>78</v>
      </c>
    </row>
    <row r="86" s="1" customFormat="1" ht="10.8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8"/>
      <c r="AS86" s="109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8"/>
    </row>
    <row r="87" s="4" customFormat="1" ht="32.4" customHeight="1">
      <c r="B87" s="84"/>
      <c r="C87" s="110" t="s">
        <v>79</v>
      </c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2">
        <f>ROUND(AG88+AG90+AG92,2)</f>
        <v>0</v>
      </c>
      <c r="AH87" s="112"/>
      <c r="AI87" s="112"/>
      <c r="AJ87" s="112"/>
      <c r="AK87" s="112"/>
      <c r="AL87" s="112"/>
      <c r="AM87" s="112"/>
      <c r="AN87" s="113">
        <f>SUM(AG87,AV87)</f>
        <v>0</v>
      </c>
      <c r="AO87" s="113"/>
      <c r="AP87" s="113"/>
      <c r="AQ87" s="88"/>
      <c r="AS87" s="114">
        <f>ROUND(AS88+AS90+AS92,2)</f>
        <v>0</v>
      </c>
      <c r="AT87" s="115">
        <f>ROUND(AT88+AT90+AT92,2)</f>
        <v>0</v>
      </c>
      <c r="AU87" s="116">
        <f>ROUND(AU88+AU90+AU92,2)</f>
        <v>0</v>
      </c>
      <c r="AV87" s="116">
        <f>ROUND(SUM(AX87:AY87),2)</f>
        <v>0</v>
      </c>
      <c r="AW87" s="117">
        <f>ROUND(AW88+AW90+AW92,5)</f>
        <v>0</v>
      </c>
      <c r="AX87" s="116">
        <f>ROUND(BB87*L33,2)</f>
        <v>0</v>
      </c>
      <c r="AY87" s="116">
        <f>ROUND(BC87*L34,2)</f>
        <v>0</v>
      </c>
      <c r="AZ87" s="116">
        <f>ROUND(BD87*L33,2)</f>
        <v>0</v>
      </c>
      <c r="BA87" s="116">
        <f>ROUND(BE87*L34,2)</f>
        <v>0</v>
      </c>
      <c r="BB87" s="116">
        <f>ROUND(BB88+BB90+BB92,2)</f>
        <v>0</v>
      </c>
      <c r="BC87" s="116">
        <f>ROUND(BC88+BC90+BC92,2)</f>
        <v>0</v>
      </c>
      <c r="BD87" s="116">
        <f>ROUND(BD88+BD90+BD92,2)</f>
        <v>0</v>
      </c>
      <c r="BE87" s="116">
        <f>ROUND(BE88+BE90+BE92,2)</f>
        <v>0</v>
      </c>
      <c r="BF87" s="118">
        <f>ROUND(BF88+BF90+BF92,2)</f>
        <v>0</v>
      </c>
      <c r="BS87" s="119" t="s">
        <v>80</v>
      </c>
      <c r="BT87" s="119" t="s">
        <v>81</v>
      </c>
      <c r="BU87" s="120" t="s">
        <v>82</v>
      </c>
      <c r="BV87" s="119" t="s">
        <v>83</v>
      </c>
      <c r="BW87" s="119" t="s">
        <v>84</v>
      </c>
      <c r="BX87" s="119" t="s">
        <v>85</v>
      </c>
    </row>
    <row r="88" s="5" customFormat="1" ht="16.5" customHeight="1">
      <c r="B88" s="121"/>
      <c r="C88" s="122"/>
      <c r="D88" s="123" t="s">
        <v>86</v>
      </c>
      <c r="E88" s="123"/>
      <c r="F88" s="123"/>
      <c r="G88" s="123"/>
      <c r="H88" s="123"/>
      <c r="I88" s="124"/>
      <c r="J88" s="123" t="s">
        <v>87</v>
      </c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  <c r="AF88" s="123"/>
      <c r="AG88" s="125">
        <f>ROUND(AG89,2)</f>
        <v>0</v>
      </c>
      <c r="AH88" s="124"/>
      <c r="AI88" s="124"/>
      <c r="AJ88" s="124"/>
      <c r="AK88" s="124"/>
      <c r="AL88" s="124"/>
      <c r="AM88" s="124"/>
      <c r="AN88" s="126">
        <f>SUM(AG88,AV88)</f>
        <v>0</v>
      </c>
      <c r="AO88" s="124"/>
      <c r="AP88" s="124"/>
      <c r="AQ88" s="127"/>
      <c r="AS88" s="128">
        <f>ROUND(AS89,2)</f>
        <v>0</v>
      </c>
      <c r="AT88" s="129">
        <f>ROUND(AT89,2)</f>
        <v>0</v>
      </c>
      <c r="AU88" s="130">
        <f>ROUND(AU89,2)</f>
        <v>0</v>
      </c>
      <c r="AV88" s="130">
        <f>ROUND(SUM(AX88:AY88),2)</f>
        <v>0</v>
      </c>
      <c r="AW88" s="131">
        <f>ROUND(AW89,5)</f>
        <v>0</v>
      </c>
      <c r="AX88" s="130">
        <f>ROUND(BB88*L33,2)</f>
        <v>0</v>
      </c>
      <c r="AY88" s="130">
        <f>ROUND(BC88*L34,2)</f>
        <v>0</v>
      </c>
      <c r="AZ88" s="130">
        <f>ROUND(BD88*L33,2)</f>
        <v>0</v>
      </c>
      <c r="BA88" s="130">
        <f>ROUND(BE88*L34,2)</f>
        <v>0</v>
      </c>
      <c r="BB88" s="130">
        <f>ROUND(BB89,2)</f>
        <v>0</v>
      </c>
      <c r="BC88" s="130">
        <f>ROUND(BC89,2)</f>
        <v>0</v>
      </c>
      <c r="BD88" s="130">
        <f>ROUND(BD89,2)</f>
        <v>0</v>
      </c>
      <c r="BE88" s="130">
        <f>ROUND(BE89,2)</f>
        <v>0</v>
      </c>
      <c r="BF88" s="132">
        <f>ROUND(BF89,2)</f>
        <v>0</v>
      </c>
      <c r="BS88" s="133" t="s">
        <v>80</v>
      </c>
      <c r="BT88" s="133" t="s">
        <v>88</v>
      </c>
      <c r="BU88" s="133" t="s">
        <v>82</v>
      </c>
      <c r="BV88" s="133" t="s">
        <v>83</v>
      </c>
      <c r="BW88" s="133" t="s">
        <v>89</v>
      </c>
      <c r="BX88" s="133" t="s">
        <v>84</v>
      </c>
    </row>
    <row r="89" s="6" customFormat="1" ht="16.5" customHeight="1">
      <c r="A89" s="134" t="s">
        <v>90</v>
      </c>
      <c r="B89" s="135"/>
      <c r="C89" s="136"/>
      <c r="D89" s="136"/>
      <c r="E89" s="137" t="s">
        <v>86</v>
      </c>
      <c r="F89" s="137"/>
      <c r="G89" s="137"/>
      <c r="H89" s="137"/>
      <c r="I89" s="137"/>
      <c r="J89" s="136"/>
      <c r="K89" s="137" t="s">
        <v>91</v>
      </c>
      <c r="L89" s="137"/>
      <c r="M89" s="137"/>
      <c r="N89" s="137"/>
      <c r="O89" s="137"/>
      <c r="P89" s="137"/>
      <c r="Q89" s="137"/>
      <c r="R89" s="137"/>
      <c r="S89" s="137"/>
      <c r="T89" s="137"/>
      <c r="U89" s="137"/>
      <c r="V89" s="137"/>
      <c r="W89" s="137"/>
      <c r="X89" s="137"/>
      <c r="Y89" s="137"/>
      <c r="Z89" s="137"/>
      <c r="AA89" s="137"/>
      <c r="AB89" s="137"/>
      <c r="AC89" s="137"/>
      <c r="AD89" s="137"/>
      <c r="AE89" s="137"/>
      <c r="AF89" s="137"/>
      <c r="AG89" s="138">
        <f>'01 - Technologie zabezpeč...'!M33</f>
        <v>0</v>
      </c>
      <c r="AH89" s="136"/>
      <c r="AI89" s="136"/>
      <c r="AJ89" s="136"/>
      <c r="AK89" s="136"/>
      <c r="AL89" s="136"/>
      <c r="AM89" s="136"/>
      <c r="AN89" s="138">
        <f>SUM(AG89,AV89)</f>
        <v>0</v>
      </c>
      <c r="AO89" s="136"/>
      <c r="AP89" s="136"/>
      <c r="AQ89" s="139"/>
      <c r="AS89" s="140">
        <f>'01 - Technologie zabezpeč...'!M29</f>
        <v>0</v>
      </c>
      <c r="AT89" s="141">
        <f>'01 - Technologie zabezpeč...'!M30</f>
        <v>0</v>
      </c>
      <c r="AU89" s="141">
        <f>'01 - Technologie zabezpeč...'!M31</f>
        <v>0</v>
      </c>
      <c r="AV89" s="141">
        <f>ROUND(SUM(AX89:AY89),2)</f>
        <v>0</v>
      </c>
      <c r="AW89" s="142">
        <f>'01 - Technologie zabezpeč...'!Z118</f>
        <v>0</v>
      </c>
      <c r="AX89" s="141">
        <f>'01 - Technologie zabezpeč...'!M35</f>
        <v>0</v>
      </c>
      <c r="AY89" s="141">
        <f>'01 - Technologie zabezpeč...'!M36</f>
        <v>0</v>
      </c>
      <c r="AZ89" s="141">
        <f>'01 - Technologie zabezpeč...'!M37</f>
        <v>0</v>
      </c>
      <c r="BA89" s="141">
        <f>'01 - Technologie zabezpeč...'!M38</f>
        <v>0</v>
      </c>
      <c r="BB89" s="141">
        <f>'01 - Technologie zabezpeč...'!H35</f>
        <v>0</v>
      </c>
      <c r="BC89" s="141">
        <f>'01 - Technologie zabezpeč...'!H36</f>
        <v>0</v>
      </c>
      <c r="BD89" s="141">
        <f>'01 - Technologie zabezpeč...'!H37</f>
        <v>0</v>
      </c>
      <c r="BE89" s="141">
        <f>'01 - Technologie zabezpeč...'!H38</f>
        <v>0</v>
      </c>
      <c r="BF89" s="143">
        <f>'01 - Technologie zabezpeč...'!H39</f>
        <v>0</v>
      </c>
      <c r="BT89" s="144" t="s">
        <v>92</v>
      </c>
      <c r="BV89" s="144" t="s">
        <v>83</v>
      </c>
      <c r="BW89" s="144" t="s">
        <v>93</v>
      </c>
      <c r="BX89" s="144" t="s">
        <v>89</v>
      </c>
    </row>
    <row r="90" s="5" customFormat="1" ht="16.5" customHeight="1">
      <c r="B90" s="121"/>
      <c r="C90" s="122"/>
      <c r="D90" s="123" t="s">
        <v>94</v>
      </c>
      <c r="E90" s="123"/>
      <c r="F90" s="123"/>
      <c r="G90" s="123"/>
      <c r="H90" s="123"/>
      <c r="I90" s="124"/>
      <c r="J90" s="123" t="s">
        <v>95</v>
      </c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123"/>
      <c r="W90" s="123"/>
      <c r="X90" s="123"/>
      <c r="Y90" s="123"/>
      <c r="Z90" s="123"/>
      <c r="AA90" s="123"/>
      <c r="AB90" s="123"/>
      <c r="AC90" s="123"/>
      <c r="AD90" s="123"/>
      <c r="AE90" s="123"/>
      <c r="AF90" s="123"/>
      <c r="AG90" s="125">
        <f>ROUND(AG91,2)</f>
        <v>0</v>
      </c>
      <c r="AH90" s="124"/>
      <c r="AI90" s="124"/>
      <c r="AJ90" s="124"/>
      <c r="AK90" s="124"/>
      <c r="AL90" s="124"/>
      <c r="AM90" s="124"/>
      <c r="AN90" s="126">
        <f>SUM(AG90,AV90)</f>
        <v>0</v>
      </c>
      <c r="AO90" s="124"/>
      <c r="AP90" s="124"/>
      <c r="AQ90" s="127"/>
      <c r="AS90" s="128">
        <f>ROUND(AS91,2)</f>
        <v>0</v>
      </c>
      <c r="AT90" s="129">
        <f>ROUND(AT91,2)</f>
        <v>0</v>
      </c>
      <c r="AU90" s="130">
        <f>ROUND(AU91,2)</f>
        <v>0</v>
      </c>
      <c r="AV90" s="130">
        <f>ROUND(SUM(AX90:AY90),2)</f>
        <v>0</v>
      </c>
      <c r="AW90" s="131">
        <f>ROUND(AW91,5)</f>
        <v>0</v>
      </c>
      <c r="AX90" s="130">
        <f>ROUND(BB90*L33,2)</f>
        <v>0</v>
      </c>
      <c r="AY90" s="130">
        <f>ROUND(BC90*L34,2)</f>
        <v>0</v>
      </c>
      <c r="AZ90" s="130">
        <f>ROUND(BD90*L33,2)</f>
        <v>0</v>
      </c>
      <c r="BA90" s="130">
        <f>ROUND(BE90*L34,2)</f>
        <v>0</v>
      </c>
      <c r="BB90" s="130">
        <f>ROUND(BB91,2)</f>
        <v>0</v>
      </c>
      <c r="BC90" s="130">
        <f>ROUND(BC91,2)</f>
        <v>0</v>
      </c>
      <c r="BD90" s="130">
        <f>ROUND(BD91,2)</f>
        <v>0</v>
      </c>
      <c r="BE90" s="130">
        <f>ROUND(BE91,2)</f>
        <v>0</v>
      </c>
      <c r="BF90" s="132">
        <f>ROUND(BF91,2)</f>
        <v>0</v>
      </c>
      <c r="BS90" s="133" t="s">
        <v>80</v>
      </c>
      <c r="BT90" s="133" t="s">
        <v>88</v>
      </c>
      <c r="BU90" s="133" t="s">
        <v>82</v>
      </c>
      <c r="BV90" s="133" t="s">
        <v>83</v>
      </c>
      <c r="BW90" s="133" t="s">
        <v>96</v>
      </c>
      <c r="BX90" s="133" t="s">
        <v>84</v>
      </c>
    </row>
    <row r="91" s="6" customFormat="1" ht="16.5" customHeight="1">
      <c r="A91" s="134" t="s">
        <v>90</v>
      </c>
      <c r="B91" s="135"/>
      <c r="C91" s="136"/>
      <c r="D91" s="136"/>
      <c r="E91" s="137" t="s">
        <v>86</v>
      </c>
      <c r="F91" s="137"/>
      <c r="G91" s="137"/>
      <c r="H91" s="137"/>
      <c r="I91" s="137"/>
      <c r="J91" s="136"/>
      <c r="K91" s="137" t="s">
        <v>91</v>
      </c>
      <c r="L91" s="137"/>
      <c r="M91" s="137"/>
      <c r="N91" s="137"/>
      <c r="O91" s="137"/>
      <c r="P91" s="137"/>
      <c r="Q91" s="137"/>
      <c r="R91" s="137"/>
      <c r="S91" s="137"/>
      <c r="T91" s="137"/>
      <c r="U91" s="137"/>
      <c r="V91" s="137"/>
      <c r="W91" s="137"/>
      <c r="X91" s="137"/>
      <c r="Y91" s="137"/>
      <c r="Z91" s="137"/>
      <c r="AA91" s="137"/>
      <c r="AB91" s="137"/>
      <c r="AC91" s="137"/>
      <c r="AD91" s="137"/>
      <c r="AE91" s="137"/>
      <c r="AF91" s="137"/>
      <c r="AG91" s="138">
        <f>'01 - Technologie zabezpeč..._01'!M33</f>
        <v>0</v>
      </c>
      <c r="AH91" s="136"/>
      <c r="AI91" s="136"/>
      <c r="AJ91" s="136"/>
      <c r="AK91" s="136"/>
      <c r="AL91" s="136"/>
      <c r="AM91" s="136"/>
      <c r="AN91" s="138">
        <f>SUM(AG91,AV91)</f>
        <v>0</v>
      </c>
      <c r="AO91" s="136"/>
      <c r="AP91" s="136"/>
      <c r="AQ91" s="139"/>
      <c r="AS91" s="140">
        <f>'01 - Technologie zabezpeč..._01'!M29</f>
        <v>0</v>
      </c>
      <c r="AT91" s="141">
        <f>'01 - Technologie zabezpeč..._01'!M30</f>
        <v>0</v>
      </c>
      <c r="AU91" s="141">
        <f>'01 - Technologie zabezpeč..._01'!M31</f>
        <v>0</v>
      </c>
      <c r="AV91" s="141">
        <f>ROUND(SUM(AX91:AY91),2)</f>
        <v>0</v>
      </c>
      <c r="AW91" s="142">
        <f>'01 - Technologie zabezpeč..._01'!Z118</f>
        <v>0</v>
      </c>
      <c r="AX91" s="141">
        <f>'01 - Technologie zabezpeč..._01'!M35</f>
        <v>0</v>
      </c>
      <c r="AY91" s="141">
        <f>'01 - Technologie zabezpeč..._01'!M36</f>
        <v>0</v>
      </c>
      <c r="AZ91" s="141">
        <f>'01 - Technologie zabezpeč..._01'!M37</f>
        <v>0</v>
      </c>
      <c r="BA91" s="141">
        <f>'01 - Technologie zabezpeč..._01'!M38</f>
        <v>0</v>
      </c>
      <c r="BB91" s="141">
        <f>'01 - Technologie zabezpeč..._01'!H35</f>
        <v>0</v>
      </c>
      <c r="BC91" s="141">
        <f>'01 - Technologie zabezpeč..._01'!H36</f>
        <v>0</v>
      </c>
      <c r="BD91" s="141">
        <f>'01 - Technologie zabezpeč..._01'!H37</f>
        <v>0</v>
      </c>
      <c r="BE91" s="141">
        <f>'01 - Technologie zabezpeč..._01'!H38</f>
        <v>0</v>
      </c>
      <c r="BF91" s="143">
        <f>'01 - Technologie zabezpeč..._01'!H39</f>
        <v>0</v>
      </c>
      <c r="BT91" s="144" t="s">
        <v>92</v>
      </c>
      <c r="BV91" s="144" t="s">
        <v>83</v>
      </c>
      <c r="BW91" s="144" t="s">
        <v>97</v>
      </c>
      <c r="BX91" s="144" t="s">
        <v>96</v>
      </c>
    </row>
    <row r="92" s="5" customFormat="1" ht="16.5" customHeight="1">
      <c r="A92" s="134" t="s">
        <v>90</v>
      </c>
      <c r="B92" s="121"/>
      <c r="C92" s="122"/>
      <c r="D92" s="123" t="s">
        <v>98</v>
      </c>
      <c r="E92" s="123"/>
      <c r="F92" s="123"/>
      <c r="G92" s="123"/>
      <c r="H92" s="123"/>
      <c r="I92" s="124"/>
      <c r="J92" s="123" t="s">
        <v>99</v>
      </c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23"/>
      <c r="V92" s="123"/>
      <c r="W92" s="123"/>
      <c r="X92" s="123"/>
      <c r="Y92" s="123"/>
      <c r="Z92" s="123"/>
      <c r="AA92" s="123"/>
      <c r="AB92" s="123"/>
      <c r="AC92" s="123"/>
      <c r="AD92" s="123"/>
      <c r="AE92" s="123"/>
      <c r="AF92" s="123"/>
      <c r="AG92" s="126">
        <f>'03 - VRN'!M32</f>
        <v>0</v>
      </c>
      <c r="AH92" s="124"/>
      <c r="AI92" s="124"/>
      <c r="AJ92" s="124"/>
      <c r="AK92" s="124"/>
      <c r="AL92" s="124"/>
      <c r="AM92" s="124"/>
      <c r="AN92" s="126">
        <f>SUM(AG92,AV92)</f>
        <v>0</v>
      </c>
      <c r="AO92" s="124"/>
      <c r="AP92" s="124"/>
      <c r="AQ92" s="127"/>
      <c r="AS92" s="145">
        <f>'03 - VRN'!M28</f>
        <v>0</v>
      </c>
      <c r="AT92" s="146">
        <f>'03 - VRN'!M29</f>
        <v>0</v>
      </c>
      <c r="AU92" s="146">
        <f>'03 - VRN'!M30</f>
        <v>0</v>
      </c>
      <c r="AV92" s="146">
        <f>ROUND(SUM(AX92:AY92),2)</f>
        <v>0</v>
      </c>
      <c r="AW92" s="147">
        <f>'03 - VRN'!Z121</f>
        <v>0</v>
      </c>
      <c r="AX92" s="146">
        <f>'03 - VRN'!M34</f>
        <v>0</v>
      </c>
      <c r="AY92" s="146">
        <f>'03 - VRN'!M35</f>
        <v>0</v>
      </c>
      <c r="AZ92" s="146">
        <f>'03 - VRN'!M36</f>
        <v>0</v>
      </c>
      <c r="BA92" s="146">
        <f>'03 - VRN'!M37</f>
        <v>0</v>
      </c>
      <c r="BB92" s="146">
        <f>'03 - VRN'!H34</f>
        <v>0</v>
      </c>
      <c r="BC92" s="146">
        <f>'03 - VRN'!H35</f>
        <v>0</v>
      </c>
      <c r="BD92" s="146">
        <f>'03 - VRN'!H36</f>
        <v>0</v>
      </c>
      <c r="BE92" s="146">
        <f>'03 - VRN'!H37</f>
        <v>0</v>
      </c>
      <c r="BF92" s="148">
        <f>'03 - VRN'!H38</f>
        <v>0</v>
      </c>
      <c r="BT92" s="133" t="s">
        <v>88</v>
      </c>
      <c r="BV92" s="133" t="s">
        <v>83</v>
      </c>
      <c r="BW92" s="133" t="s">
        <v>100</v>
      </c>
      <c r="BX92" s="133" t="s">
        <v>84</v>
      </c>
    </row>
    <row r="93">
      <c r="B93" s="25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28"/>
    </row>
    <row r="94" s="1" customFormat="1" ht="30" customHeight="1">
      <c r="B94" s="46"/>
      <c r="C94" s="110" t="s">
        <v>101</v>
      </c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113">
        <f>ROUND(SUM(AG95:AG98),2)</f>
        <v>0</v>
      </c>
      <c r="AH94" s="113"/>
      <c r="AI94" s="113"/>
      <c r="AJ94" s="113"/>
      <c r="AK94" s="113"/>
      <c r="AL94" s="113"/>
      <c r="AM94" s="113"/>
      <c r="AN94" s="113">
        <f>ROUND(SUM(AN95:AN98),2)</f>
        <v>0</v>
      </c>
      <c r="AO94" s="113"/>
      <c r="AP94" s="113"/>
      <c r="AQ94" s="48"/>
      <c r="AS94" s="106" t="s">
        <v>102</v>
      </c>
      <c r="AT94" s="107" t="s">
        <v>103</v>
      </c>
      <c r="AU94" s="107" t="s">
        <v>43</v>
      </c>
      <c r="AV94" s="108" t="s">
        <v>68</v>
      </c>
    </row>
    <row r="95" s="1" customFormat="1" ht="19.92" customHeight="1">
      <c r="B95" s="46"/>
      <c r="C95" s="47"/>
      <c r="D95" s="149" t="s">
        <v>104</v>
      </c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150">
        <f>ROUND(AG87*AS95,2)</f>
        <v>0</v>
      </c>
      <c r="AH95" s="138"/>
      <c r="AI95" s="138"/>
      <c r="AJ95" s="138"/>
      <c r="AK95" s="138"/>
      <c r="AL95" s="138"/>
      <c r="AM95" s="138"/>
      <c r="AN95" s="138">
        <f>ROUND(AG95+AV95,2)</f>
        <v>0</v>
      </c>
      <c r="AO95" s="138"/>
      <c r="AP95" s="138"/>
      <c r="AQ95" s="48"/>
      <c r="AS95" s="151">
        <v>0</v>
      </c>
      <c r="AT95" s="152" t="s">
        <v>105</v>
      </c>
      <c r="AU95" s="152" t="s">
        <v>44</v>
      </c>
      <c r="AV95" s="153">
        <f>ROUND(IF(AU95="základní",AG95*L33,IF(AU95="snížená",AG95*L34,0)),2)</f>
        <v>0</v>
      </c>
      <c r="BV95" s="21" t="s">
        <v>106</v>
      </c>
      <c r="BY95" s="154">
        <f>IF(AU95="základní",AV95,0)</f>
        <v>0</v>
      </c>
      <c r="BZ95" s="154">
        <f>IF(AU95="snížená",AV95,0)</f>
        <v>0</v>
      </c>
      <c r="CA95" s="154">
        <v>0</v>
      </c>
      <c r="CB95" s="154">
        <v>0</v>
      </c>
      <c r="CC95" s="154">
        <v>0</v>
      </c>
      <c r="CD95" s="154">
        <f>IF(AU95="základní",AG95,0)</f>
        <v>0</v>
      </c>
      <c r="CE95" s="154">
        <f>IF(AU95="snížená",AG95,0)</f>
        <v>0</v>
      </c>
      <c r="CF95" s="154">
        <f>IF(AU95="zákl. přenesená",AG95,0)</f>
        <v>0</v>
      </c>
      <c r="CG95" s="154">
        <f>IF(AU95="sníž. přenesená",AG95,0)</f>
        <v>0</v>
      </c>
      <c r="CH95" s="154">
        <f>IF(AU95="nulová",AG95,0)</f>
        <v>0</v>
      </c>
      <c r="CI95" s="21">
        <f>IF(AU95="základní",1,IF(AU95="snížená",2,IF(AU95="zákl. přenesená",4,IF(AU95="sníž. přenesená",5,3))))</f>
        <v>1</v>
      </c>
      <c r="CJ95" s="21">
        <f>IF(AT95="stavební čast",1,IF(8895="investiční čast",2,3))</f>
        <v>1</v>
      </c>
      <c r="CK95" s="21" t="str">
        <f>IF(D95="Vyplň vlastní","","x")</f>
        <v>x</v>
      </c>
    </row>
    <row r="96" s="1" customFormat="1" ht="19.92" customHeight="1">
      <c r="B96" s="46"/>
      <c r="C96" s="47"/>
      <c r="D96" s="155" t="s">
        <v>107</v>
      </c>
      <c r="E96" s="149"/>
      <c r="F96" s="149"/>
      <c r="G96" s="149"/>
      <c r="H96" s="149"/>
      <c r="I96" s="149"/>
      <c r="J96" s="149"/>
      <c r="K96" s="149"/>
      <c r="L96" s="149"/>
      <c r="M96" s="149"/>
      <c r="N96" s="149"/>
      <c r="O96" s="149"/>
      <c r="P96" s="149"/>
      <c r="Q96" s="149"/>
      <c r="R96" s="149"/>
      <c r="S96" s="149"/>
      <c r="T96" s="149"/>
      <c r="U96" s="149"/>
      <c r="V96" s="149"/>
      <c r="W96" s="149"/>
      <c r="X96" s="149"/>
      <c r="Y96" s="149"/>
      <c r="Z96" s="149"/>
      <c r="AA96" s="149"/>
      <c r="AB96" s="149"/>
      <c r="AC96" s="47"/>
      <c r="AD96" s="47"/>
      <c r="AE96" s="47"/>
      <c r="AF96" s="47"/>
      <c r="AG96" s="150">
        <f>AG87*AS96</f>
        <v>0</v>
      </c>
      <c r="AH96" s="138"/>
      <c r="AI96" s="138"/>
      <c r="AJ96" s="138"/>
      <c r="AK96" s="138"/>
      <c r="AL96" s="138"/>
      <c r="AM96" s="138"/>
      <c r="AN96" s="138">
        <f>AG96+AV96</f>
        <v>0</v>
      </c>
      <c r="AO96" s="138"/>
      <c r="AP96" s="138"/>
      <c r="AQ96" s="48"/>
      <c r="AS96" s="156">
        <v>0</v>
      </c>
      <c r="AT96" s="157" t="s">
        <v>105</v>
      </c>
      <c r="AU96" s="157" t="s">
        <v>44</v>
      </c>
      <c r="AV96" s="143">
        <f>ROUND(IF(AU96="nulová",0,IF(OR(AU96="základní",AU96="zákl. přenesená"),AG96*L33,AG96*L34)),2)</f>
        <v>0</v>
      </c>
      <c r="BV96" s="21" t="s">
        <v>108</v>
      </c>
      <c r="BY96" s="154">
        <f>IF(AU96="základní",AV96,0)</f>
        <v>0</v>
      </c>
      <c r="BZ96" s="154">
        <f>IF(AU96="snížená",AV96,0)</f>
        <v>0</v>
      </c>
      <c r="CA96" s="154">
        <f>IF(AU96="zákl. přenesená",AV96,0)</f>
        <v>0</v>
      </c>
      <c r="CB96" s="154">
        <f>IF(AU96="sníž. přenesená",AV96,0)</f>
        <v>0</v>
      </c>
      <c r="CC96" s="154">
        <f>IF(AU96="nulová",AV96,0)</f>
        <v>0</v>
      </c>
      <c r="CD96" s="154">
        <f>IF(AU96="základní",AG96,0)</f>
        <v>0</v>
      </c>
      <c r="CE96" s="154">
        <f>IF(AU96="snížená",AG96,0)</f>
        <v>0</v>
      </c>
      <c r="CF96" s="154">
        <f>IF(AU96="zákl. přenesená",AG96,0)</f>
        <v>0</v>
      </c>
      <c r="CG96" s="154">
        <f>IF(AU96="sníž. přenesená",AG96,0)</f>
        <v>0</v>
      </c>
      <c r="CH96" s="154">
        <f>IF(AU96="nulová",AG96,0)</f>
        <v>0</v>
      </c>
      <c r="CI96" s="21">
        <f>IF(AU96="základní",1,IF(AU96="snížená",2,IF(AU96="zákl. přenesená",4,IF(AU96="sníž. přenesená",5,3))))</f>
        <v>1</v>
      </c>
      <c r="CJ96" s="21">
        <f>IF(AT96="stavební čast",1,IF(8896="investiční čast",2,3))</f>
        <v>1</v>
      </c>
      <c r="CK96" s="21" t="str">
        <f>IF(D96="Vyplň vlastní","","x")</f>
        <v/>
      </c>
    </row>
    <row r="97" s="1" customFormat="1" ht="19.92" customHeight="1">
      <c r="B97" s="46"/>
      <c r="C97" s="47"/>
      <c r="D97" s="155" t="s">
        <v>107</v>
      </c>
      <c r="E97" s="149"/>
      <c r="F97" s="149"/>
      <c r="G97" s="149"/>
      <c r="H97" s="149"/>
      <c r="I97" s="149"/>
      <c r="J97" s="149"/>
      <c r="K97" s="149"/>
      <c r="L97" s="149"/>
      <c r="M97" s="149"/>
      <c r="N97" s="149"/>
      <c r="O97" s="149"/>
      <c r="P97" s="149"/>
      <c r="Q97" s="149"/>
      <c r="R97" s="149"/>
      <c r="S97" s="149"/>
      <c r="T97" s="149"/>
      <c r="U97" s="149"/>
      <c r="V97" s="149"/>
      <c r="W97" s="149"/>
      <c r="X97" s="149"/>
      <c r="Y97" s="149"/>
      <c r="Z97" s="149"/>
      <c r="AA97" s="149"/>
      <c r="AB97" s="149"/>
      <c r="AC97" s="47"/>
      <c r="AD97" s="47"/>
      <c r="AE97" s="47"/>
      <c r="AF97" s="47"/>
      <c r="AG97" s="150">
        <f>AG87*AS97</f>
        <v>0</v>
      </c>
      <c r="AH97" s="138"/>
      <c r="AI97" s="138"/>
      <c r="AJ97" s="138"/>
      <c r="AK97" s="138"/>
      <c r="AL97" s="138"/>
      <c r="AM97" s="138"/>
      <c r="AN97" s="138">
        <f>AG97+AV97</f>
        <v>0</v>
      </c>
      <c r="AO97" s="138"/>
      <c r="AP97" s="138"/>
      <c r="AQ97" s="48"/>
      <c r="AS97" s="156">
        <v>0</v>
      </c>
      <c r="AT97" s="157" t="s">
        <v>105</v>
      </c>
      <c r="AU97" s="157" t="s">
        <v>44</v>
      </c>
      <c r="AV97" s="143">
        <f>ROUND(IF(AU97="nulová",0,IF(OR(AU97="základní",AU97="zákl. přenesená"),AG97*L33,AG97*L34)),2)</f>
        <v>0</v>
      </c>
      <c r="BV97" s="21" t="s">
        <v>108</v>
      </c>
      <c r="BY97" s="154">
        <f>IF(AU97="základní",AV97,0)</f>
        <v>0</v>
      </c>
      <c r="BZ97" s="154">
        <f>IF(AU97="snížená",AV97,0)</f>
        <v>0</v>
      </c>
      <c r="CA97" s="154">
        <f>IF(AU97="zákl. přenesená",AV97,0)</f>
        <v>0</v>
      </c>
      <c r="CB97" s="154">
        <f>IF(AU97="sníž. přenesená",AV97,0)</f>
        <v>0</v>
      </c>
      <c r="CC97" s="154">
        <f>IF(AU97="nulová",AV97,0)</f>
        <v>0</v>
      </c>
      <c r="CD97" s="154">
        <f>IF(AU97="základní",AG97,0)</f>
        <v>0</v>
      </c>
      <c r="CE97" s="154">
        <f>IF(AU97="snížená",AG97,0)</f>
        <v>0</v>
      </c>
      <c r="CF97" s="154">
        <f>IF(AU97="zákl. přenesená",AG97,0)</f>
        <v>0</v>
      </c>
      <c r="CG97" s="154">
        <f>IF(AU97="sníž. přenesená",AG97,0)</f>
        <v>0</v>
      </c>
      <c r="CH97" s="154">
        <f>IF(AU97="nulová",AG97,0)</f>
        <v>0</v>
      </c>
      <c r="CI97" s="21">
        <f>IF(AU97="základní",1,IF(AU97="snížená",2,IF(AU97="zákl. přenesená",4,IF(AU97="sníž. přenesená",5,3))))</f>
        <v>1</v>
      </c>
      <c r="CJ97" s="21">
        <f>IF(AT97="stavební čast",1,IF(8897="investiční čast",2,3))</f>
        <v>1</v>
      </c>
      <c r="CK97" s="21" t="str">
        <f>IF(D97="Vyplň vlastní","","x")</f>
        <v/>
      </c>
    </row>
    <row r="98" s="1" customFormat="1" ht="19.92" customHeight="1">
      <c r="B98" s="46"/>
      <c r="C98" s="47"/>
      <c r="D98" s="155" t="s">
        <v>107</v>
      </c>
      <c r="E98" s="149"/>
      <c r="F98" s="149"/>
      <c r="G98" s="149"/>
      <c r="H98" s="149"/>
      <c r="I98" s="149"/>
      <c r="J98" s="149"/>
      <c r="K98" s="149"/>
      <c r="L98" s="149"/>
      <c r="M98" s="149"/>
      <c r="N98" s="149"/>
      <c r="O98" s="149"/>
      <c r="P98" s="149"/>
      <c r="Q98" s="149"/>
      <c r="R98" s="149"/>
      <c r="S98" s="149"/>
      <c r="T98" s="149"/>
      <c r="U98" s="149"/>
      <c r="V98" s="149"/>
      <c r="W98" s="149"/>
      <c r="X98" s="149"/>
      <c r="Y98" s="149"/>
      <c r="Z98" s="149"/>
      <c r="AA98" s="149"/>
      <c r="AB98" s="149"/>
      <c r="AC98" s="47"/>
      <c r="AD98" s="47"/>
      <c r="AE98" s="47"/>
      <c r="AF98" s="47"/>
      <c r="AG98" s="150">
        <f>AG87*AS98</f>
        <v>0</v>
      </c>
      <c r="AH98" s="138"/>
      <c r="AI98" s="138"/>
      <c r="AJ98" s="138"/>
      <c r="AK98" s="138"/>
      <c r="AL98" s="138"/>
      <c r="AM98" s="138"/>
      <c r="AN98" s="138">
        <f>AG98+AV98</f>
        <v>0</v>
      </c>
      <c r="AO98" s="138"/>
      <c r="AP98" s="138"/>
      <c r="AQ98" s="48"/>
      <c r="AS98" s="158">
        <v>0</v>
      </c>
      <c r="AT98" s="159" t="s">
        <v>105</v>
      </c>
      <c r="AU98" s="159" t="s">
        <v>44</v>
      </c>
      <c r="AV98" s="160">
        <f>ROUND(IF(AU98="nulová",0,IF(OR(AU98="základní",AU98="zákl. přenesená"),AG98*L33,AG98*L34)),2)</f>
        <v>0</v>
      </c>
      <c r="BV98" s="21" t="s">
        <v>108</v>
      </c>
      <c r="BY98" s="154">
        <f>IF(AU98="základní",AV98,0)</f>
        <v>0</v>
      </c>
      <c r="BZ98" s="154">
        <f>IF(AU98="snížená",AV98,0)</f>
        <v>0</v>
      </c>
      <c r="CA98" s="154">
        <f>IF(AU98="zákl. přenesená",AV98,0)</f>
        <v>0</v>
      </c>
      <c r="CB98" s="154">
        <f>IF(AU98="sníž. přenesená",AV98,0)</f>
        <v>0</v>
      </c>
      <c r="CC98" s="154">
        <f>IF(AU98="nulová",AV98,0)</f>
        <v>0</v>
      </c>
      <c r="CD98" s="154">
        <f>IF(AU98="základní",AG98,0)</f>
        <v>0</v>
      </c>
      <c r="CE98" s="154">
        <f>IF(AU98="snížená",AG98,0)</f>
        <v>0</v>
      </c>
      <c r="CF98" s="154">
        <f>IF(AU98="zákl. přenesená",AG98,0)</f>
        <v>0</v>
      </c>
      <c r="CG98" s="154">
        <f>IF(AU98="sníž. přenesená",AG98,0)</f>
        <v>0</v>
      </c>
      <c r="CH98" s="154">
        <f>IF(AU98="nulová",AG98,0)</f>
        <v>0</v>
      </c>
      <c r="CI98" s="21">
        <f>IF(AU98="základní",1,IF(AU98="snížená",2,IF(AU98="zákl. přenesená",4,IF(AU98="sníž. přenesená",5,3))))</f>
        <v>1</v>
      </c>
      <c r="CJ98" s="21">
        <f>IF(AT98="stavební čast",1,IF(8898="investiční čast",2,3))</f>
        <v>1</v>
      </c>
      <c r="CK98" s="21" t="str">
        <f>IF(D98="Vyplň vlastní","","x")</f>
        <v/>
      </c>
    </row>
    <row r="99" s="1" customFormat="1" ht="10.8" customHeight="1"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8"/>
    </row>
    <row r="100" s="1" customFormat="1" ht="30" customHeight="1">
      <c r="B100" s="46"/>
      <c r="C100" s="161" t="s">
        <v>109</v>
      </c>
      <c r="D100" s="162"/>
      <c r="E100" s="162"/>
      <c r="F100" s="162"/>
      <c r="G100" s="162"/>
      <c r="H100" s="162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62"/>
      <c r="Z100" s="162"/>
      <c r="AA100" s="162"/>
      <c r="AB100" s="162"/>
      <c r="AC100" s="162"/>
      <c r="AD100" s="162"/>
      <c r="AE100" s="162"/>
      <c r="AF100" s="162"/>
      <c r="AG100" s="163">
        <f>ROUND(AG87+AG94,2)</f>
        <v>0</v>
      </c>
      <c r="AH100" s="163"/>
      <c r="AI100" s="163"/>
      <c r="AJ100" s="163"/>
      <c r="AK100" s="163"/>
      <c r="AL100" s="163"/>
      <c r="AM100" s="163"/>
      <c r="AN100" s="163">
        <f>AN87+AN94</f>
        <v>0</v>
      </c>
      <c r="AO100" s="163"/>
      <c r="AP100" s="163"/>
      <c r="AQ100" s="48"/>
    </row>
    <row r="101" s="1" customFormat="1" ht="6.96" customHeight="1">
      <c r="B101" s="75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/>
      <c r="AJ101" s="76"/>
      <c r="AK101" s="76"/>
      <c r="AL101" s="76"/>
      <c r="AM101" s="76"/>
      <c r="AN101" s="76"/>
      <c r="AO101" s="76"/>
      <c r="AP101" s="76"/>
      <c r="AQ101" s="77"/>
    </row>
  </sheetData>
  <sheetProtection sheet="1" formatColumns="0" formatRows="0" objects="1" scenarios="1" spinCount="10" saltValue="2v6i5kFR245PAak/oFebL1s2nw6ED0/u4U3kaRahA0pBLg5wTsUpYGo9MCg5YIXHc921IxHpfL5Dt23IJ1ZVIw==" hashValue="fqIPr4qJMtAuTPjOJH+mpPPq4nO2Sh8HQ9ANcV83g4w2+rKyNTQeDs0SNqxhRZ1bzalG9onq5NbbPteNbAhRCA==" algorithmName="SHA-512" password="CC35"/>
  <mergeCells count="76">
    <mergeCell ref="C2:AP2"/>
    <mergeCell ref="C4:AP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L36:O36"/>
    <mergeCell ref="W36:AE36"/>
    <mergeCell ref="AK36:AO36"/>
    <mergeCell ref="L37:O37"/>
    <mergeCell ref="W37:AE37"/>
    <mergeCell ref="AK37:AO37"/>
    <mergeCell ref="X39:AB39"/>
    <mergeCell ref="AK39:AO39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E89:I89"/>
    <mergeCell ref="K89:AF89"/>
    <mergeCell ref="AN90:AP90"/>
    <mergeCell ref="AG90:AM90"/>
    <mergeCell ref="D90:H90"/>
    <mergeCell ref="J90:AF90"/>
    <mergeCell ref="AN91:AP91"/>
    <mergeCell ref="AG91:AM91"/>
    <mergeCell ref="E91:I91"/>
    <mergeCell ref="K91:AF91"/>
    <mergeCell ref="AN92:AP92"/>
    <mergeCell ref="AG92:AM92"/>
    <mergeCell ref="D92:H92"/>
    <mergeCell ref="J92:AF92"/>
    <mergeCell ref="AG95:AM95"/>
    <mergeCell ref="AN95:AP95"/>
    <mergeCell ref="D96:AB96"/>
    <mergeCell ref="AG96:AM96"/>
    <mergeCell ref="AN96:AP96"/>
    <mergeCell ref="D97:AB97"/>
    <mergeCell ref="AG97:AM97"/>
    <mergeCell ref="AN97:AP97"/>
    <mergeCell ref="D98:AB98"/>
    <mergeCell ref="AG98:AM98"/>
    <mergeCell ref="AN98:AP98"/>
    <mergeCell ref="AG87:AM87"/>
    <mergeCell ref="AN87:AP87"/>
    <mergeCell ref="AG94:AM94"/>
    <mergeCell ref="AN94:AP94"/>
    <mergeCell ref="AG100:AM100"/>
    <mergeCell ref="AN100:AP100"/>
    <mergeCell ref="AR2:BG2"/>
  </mergeCells>
  <dataValidations count="2">
    <dataValidation type="list" allowBlank="1" showInputMessage="1" showErrorMessage="1" error="Povoleny jsou hodnoty základní, snížená, zákl. přenesená, sníž. přenesená, nulová." sqref="AU95:AU99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5:AT99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9" location="'01 - Technologie zabezpeč...'!C2" display="/"/>
    <hyperlink ref="A91" location="'01 - Technologie zabezpeč..._01'!C2" display="/"/>
    <hyperlink ref="A92" location="'03 - VRN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hidden="1" customWidth="1"/>
    <col min="27" max="27" width="12.33" hidden="1" customWidth="1"/>
    <col min="28" max="28" width="15" hidden="1" customWidth="1"/>
    <col min="29" max="29" width="11" hidden="1" customWidth="1"/>
    <col min="30" max="30" width="15" hidden="1" customWidth="1"/>
    <col min="31" max="31" width="16.33" hidden="1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4"/>
      <c r="B1" s="12"/>
      <c r="C1" s="12"/>
      <c r="D1" s="13" t="s">
        <v>1</v>
      </c>
      <c r="E1" s="12"/>
      <c r="F1" s="14" t="s">
        <v>110</v>
      </c>
      <c r="G1" s="14"/>
      <c r="H1" s="165" t="s">
        <v>111</v>
      </c>
      <c r="I1" s="165"/>
      <c r="J1" s="165"/>
      <c r="K1" s="165"/>
      <c r="L1" s="14" t="s">
        <v>112</v>
      </c>
      <c r="M1" s="12"/>
      <c r="N1" s="12"/>
      <c r="O1" s="13" t="s">
        <v>113</v>
      </c>
      <c r="P1" s="12"/>
      <c r="Q1" s="12"/>
      <c r="R1" s="12"/>
      <c r="S1" s="14" t="s">
        <v>114</v>
      </c>
      <c r="T1" s="14"/>
      <c r="U1" s="164"/>
      <c r="V1" s="164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ht="36.96" customHeight="1">
      <c r="C2" s="18" t="s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S2" s="20" t="s">
        <v>9</v>
      </c>
      <c r="AT2" s="21" t="s">
        <v>93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92</v>
      </c>
    </row>
    <row r="4" ht="36.96" customHeight="1">
      <c r="B4" s="25"/>
      <c r="C4" s="26" t="s">
        <v>115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/>
      <c r="T4" s="19" t="s">
        <v>14</v>
      </c>
      <c r="AT4" s="21" t="s">
        <v>6</v>
      </c>
    </row>
    <row r="5" ht="6.96" customHeight="1">
      <c r="B5" s="25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ht="25.44" customHeight="1">
      <c r="B6" s="25"/>
      <c r="C6" s="30"/>
      <c r="D6" s="37" t="s">
        <v>20</v>
      </c>
      <c r="E6" s="30"/>
      <c r="F6" s="166" t="str">
        <f>'Rekapitulace stavby'!K6</f>
        <v>Oprava dálkového ovládání žst. Pržno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0"/>
      <c r="R6" s="28"/>
    </row>
    <row r="7" ht="25.44" customHeight="1">
      <c r="B7" s="25"/>
      <c r="C7" s="30"/>
      <c r="D7" s="37" t="s">
        <v>116</v>
      </c>
      <c r="E7" s="30"/>
      <c r="F7" s="166" t="s">
        <v>117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28"/>
    </row>
    <row r="8" s="1" customFormat="1" ht="32.88" customHeight="1">
      <c r="B8" s="46"/>
      <c r="C8" s="47"/>
      <c r="D8" s="34" t="s">
        <v>118</v>
      </c>
      <c r="E8" s="47"/>
      <c r="F8" s="35" t="s">
        <v>119</v>
      </c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8"/>
    </row>
    <row r="9" s="1" customFormat="1" ht="14.4" customHeight="1">
      <c r="B9" s="46"/>
      <c r="C9" s="47"/>
      <c r="D9" s="37" t="s">
        <v>22</v>
      </c>
      <c r="E9" s="47"/>
      <c r="F9" s="32" t="s">
        <v>23</v>
      </c>
      <c r="G9" s="47"/>
      <c r="H9" s="47"/>
      <c r="I9" s="47"/>
      <c r="J9" s="47"/>
      <c r="K9" s="47"/>
      <c r="L9" s="47"/>
      <c r="M9" s="37" t="s">
        <v>24</v>
      </c>
      <c r="N9" s="47"/>
      <c r="O9" s="32" t="s">
        <v>23</v>
      </c>
      <c r="P9" s="47"/>
      <c r="Q9" s="47"/>
      <c r="R9" s="48"/>
    </row>
    <row r="10" s="1" customFormat="1" ht="14.4" customHeight="1">
      <c r="B10" s="46"/>
      <c r="C10" s="47"/>
      <c r="D10" s="37" t="s">
        <v>25</v>
      </c>
      <c r="E10" s="47"/>
      <c r="F10" s="32" t="s">
        <v>26</v>
      </c>
      <c r="G10" s="47"/>
      <c r="H10" s="47"/>
      <c r="I10" s="47"/>
      <c r="J10" s="47"/>
      <c r="K10" s="47"/>
      <c r="L10" s="47"/>
      <c r="M10" s="37" t="s">
        <v>27</v>
      </c>
      <c r="N10" s="47"/>
      <c r="O10" s="167" t="str">
        <f>'Rekapitulace stavby'!AN8</f>
        <v>26.9.2017</v>
      </c>
      <c r="P10" s="90"/>
      <c r="Q10" s="47"/>
      <c r="R10" s="48"/>
    </row>
    <row r="11" s="1" customFormat="1" ht="10.8" customHeight="1">
      <c r="B11" s="46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8"/>
    </row>
    <row r="12" s="1" customFormat="1" ht="14.4" customHeight="1">
      <c r="B12" s="46"/>
      <c r="C12" s="47"/>
      <c r="D12" s="37" t="s">
        <v>29</v>
      </c>
      <c r="E12" s="47"/>
      <c r="F12" s="47"/>
      <c r="G12" s="47"/>
      <c r="H12" s="47"/>
      <c r="I12" s="47"/>
      <c r="J12" s="47"/>
      <c r="K12" s="47"/>
      <c r="L12" s="47"/>
      <c r="M12" s="37" t="s">
        <v>30</v>
      </c>
      <c r="N12" s="47"/>
      <c r="O12" s="32" t="str">
        <f>IF('Rekapitulace stavby'!AN10="","",'Rekapitulace stavby'!AN10)</f>
        <v/>
      </c>
      <c r="P12" s="32"/>
      <c r="Q12" s="47"/>
      <c r="R12" s="48"/>
    </row>
    <row r="13" s="1" customFormat="1" ht="18" customHeight="1">
      <c r="B13" s="46"/>
      <c r="C13" s="47"/>
      <c r="D13" s="47"/>
      <c r="E13" s="32" t="str">
        <f>IF('Rekapitulace stavby'!E11="","",'Rekapitulace stavby'!E11)</f>
        <v xml:space="preserve"> </v>
      </c>
      <c r="F13" s="47"/>
      <c r="G13" s="47"/>
      <c r="H13" s="47"/>
      <c r="I13" s="47"/>
      <c r="J13" s="47"/>
      <c r="K13" s="47"/>
      <c r="L13" s="47"/>
      <c r="M13" s="37" t="s">
        <v>31</v>
      </c>
      <c r="N13" s="47"/>
      <c r="O13" s="32" t="str">
        <f>IF('Rekapitulace stavby'!AN11="","",'Rekapitulace stavby'!AN11)</f>
        <v/>
      </c>
      <c r="P13" s="32"/>
      <c r="Q13" s="47"/>
      <c r="R13" s="48"/>
    </row>
    <row r="14" s="1" customFormat="1" ht="6.96" customHeight="1">
      <c r="B14" s="46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8"/>
    </row>
    <row r="15" s="1" customFormat="1" ht="14.4" customHeight="1">
      <c r="B15" s="46"/>
      <c r="C15" s="47"/>
      <c r="D15" s="37" t="s">
        <v>32</v>
      </c>
      <c r="E15" s="47"/>
      <c r="F15" s="47"/>
      <c r="G15" s="47"/>
      <c r="H15" s="47"/>
      <c r="I15" s="47"/>
      <c r="J15" s="47"/>
      <c r="K15" s="47"/>
      <c r="L15" s="47"/>
      <c r="M15" s="37" t="s">
        <v>30</v>
      </c>
      <c r="N15" s="47"/>
      <c r="O15" s="38" t="s">
        <v>23</v>
      </c>
      <c r="P15" s="32"/>
      <c r="Q15" s="47"/>
      <c r="R15" s="48"/>
    </row>
    <row r="16" s="1" customFormat="1" ht="18" customHeight="1">
      <c r="B16" s="46"/>
      <c r="C16" s="47"/>
      <c r="D16" s="47"/>
      <c r="E16" s="38" t="s">
        <v>120</v>
      </c>
      <c r="F16" s="168"/>
      <c r="G16" s="168"/>
      <c r="H16" s="168"/>
      <c r="I16" s="168"/>
      <c r="J16" s="168"/>
      <c r="K16" s="168"/>
      <c r="L16" s="168"/>
      <c r="M16" s="37" t="s">
        <v>31</v>
      </c>
      <c r="N16" s="47"/>
      <c r="O16" s="38" t="s">
        <v>23</v>
      </c>
      <c r="P16" s="32"/>
      <c r="Q16" s="47"/>
      <c r="R16" s="48"/>
    </row>
    <row r="17" s="1" customFormat="1" ht="6.96" customHeight="1">
      <c r="B17" s="46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8"/>
    </row>
    <row r="18" s="1" customFormat="1" ht="14.4" customHeight="1">
      <c r="B18" s="46"/>
      <c r="C18" s="47"/>
      <c r="D18" s="37" t="s">
        <v>34</v>
      </c>
      <c r="E18" s="47"/>
      <c r="F18" s="47"/>
      <c r="G18" s="47"/>
      <c r="H18" s="47"/>
      <c r="I18" s="47"/>
      <c r="J18" s="47"/>
      <c r="K18" s="47"/>
      <c r="L18" s="47"/>
      <c r="M18" s="37" t="s">
        <v>30</v>
      </c>
      <c r="N18" s="47"/>
      <c r="O18" s="32" t="str">
        <f>IF('Rekapitulace stavby'!AN16="","",'Rekapitulace stavby'!AN16)</f>
        <v/>
      </c>
      <c r="P18" s="32"/>
      <c r="Q18" s="47"/>
      <c r="R18" s="48"/>
    </row>
    <row r="19" s="1" customFormat="1" ht="18" customHeight="1">
      <c r="B19" s="46"/>
      <c r="C19" s="47"/>
      <c r="D19" s="47"/>
      <c r="E19" s="32" t="str">
        <f>IF('Rekapitulace stavby'!E17="","",'Rekapitulace stavby'!E17)</f>
        <v xml:space="preserve"> </v>
      </c>
      <c r="F19" s="47"/>
      <c r="G19" s="47"/>
      <c r="H19" s="47"/>
      <c r="I19" s="47"/>
      <c r="J19" s="47"/>
      <c r="K19" s="47"/>
      <c r="L19" s="47"/>
      <c r="M19" s="37" t="s">
        <v>31</v>
      </c>
      <c r="N19" s="47"/>
      <c r="O19" s="32" t="str">
        <f>IF('Rekapitulace stavby'!AN17="","",'Rekapitulace stavby'!AN17)</f>
        <v/>
      </c>
      <c r="P19" s="32"/>
      <c r="Q19" s="47"/>
      <c r="R19" s="48"/>
    </row>
    <row r="20" s="1" customFormat="1" ht="6.96" customHeight="1"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8"/>
    </row>
    <row r="21" s="1" customFormat="1" ht="14.4" customHeight="1">
      <c r="B21" s="46"/>
      <c r="C21" s="47"/>
      <c r="D21" s="37" t="s">
        <v>35</v>
      </c>
      <c r="E21" s="47"/>
      <c r="F21" s="47"/>
      <c r="G21" s="47"/>
      <c r="H21" s="47"/>
      <c r="I21" s="47"/>
      <c r="J21" s="47"/>
      <c r="K21" s="47"/>
      <c r="L21" s="47"/>
      <c r="M21" s="37" t="s">
        <v>30</v>
      </c>
      <c r="N21" s="47"/>
      <c r="O21" s="32" t="s">
        <v>23</v>
      </c>
      <c r="P21" s="32"/>
      <c r="Q21" s="47"/>
      <c r="R21" s="48"/>
    </row>
    <row r="22" s="1" customFormat="1" ht="18" customHeight="1">
      <c r="B22" s="46"/>
      <c r="C22" s="47"/>
      <c r="D22" s="47"/>
      <c r="E22" s="32" t="s">
        <v>36</v>
      </c>
      <c r="F22" s="47"/>
      <c r="G22" s="47"/>
      <c r="H22" s="47"/>
      <c r="I22" s="47"/>
      <c r="J22" s="47"/>
      <c r="K22" s="47"/>
      <c r="L22" s="47"/>
      <c r="M22" s="37" t="s">
        <v>31</v>
      </c>
      <c r="N22" s="47"/>
      <c r="O22" s="32" t="s">
        <v>23</v>
      </c>
      <c r="P22" s="32"/>
      <c r="Q22" s="47"/>
      <c r="R22" s="48"/>
    </row>
    <row r="23" s="1" customFormat="1" ht="6.96" customHeight="1">
      <c r="B23" s="46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4.4" customHeight="1">
      <c r="B24" s="46"/>
      <c r="C24" s="47"/>
      <c r="D24" s="37" t="s">
        <v>37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8"/>
    </row>
    <row r="25" s="1" customFormat="1" ht="16.5" customHeight="1">
      <c r="B25" s="46"/>
      <c r="C25" s="47"/>
      <c r="D25" s="47"/>
      <c r="E25" s="41" t="s">
        <v>23</v>
      </c>
      <c r="F25" s="41"/>
      <c r="G25" s="41"/>
      <c r="H25" s="41"/>
      <c r="I25" s="41"/>
      <c r="J25" s="41"/>
      <c r="K25" s="41"/>
      <c r="L25" s="41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8"/>
    </row>
    <row r="27" s="1" customFormat="1" ht="6.96" customHeight="1">
      <c r="B27" s="46"/>
      <c r="C27" s="4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47"/>
      <c r="R27" s="48"/>
    </row>
    <row r="28" s="1" customFormat="1" ht="14.4" customHeight="1">
      <c r="B28" s="46"/>
      <c r="C28" s="47"/>
      <c r="D28" s="169" t="s">
        <v>121</v>
      </c>
      <c r="E28" s="47"/>
      <c r="F28" s="47"/>
      <c r="G28" s="47"/>
      <c r="H28" s="47"/>
      <c r="I28" s="47"/>
      <c r="J28" s="47"/>
      <c r="K28" s="47"/>
      <c r="L28" s="47"/>
      <c r="M28" s="44">
        <f>M89</f>
        <v>0</v>
      </c>
      <c r="N28" s="44"/>
      <c r="O28" s="44"/>
      <c r="P28" s="44"/>
      <c r="Q28" s="47"/>
      <c r="R28" s="48"/>
    </row>
    <row r="29" s="1" customFormat="1">
      <c r="B29" s="46"/>
      <c r="C29" s="47"/>
      <c r="D29" s="47"/>
      <c r="E29" s="37" t="s">
        <v>39</v>
      </c>
      <c r="F29" s="47"/>
      <c r="G29" s="47"/>
      <c r="H29" s="47"/>
      <c r="I29" s="47"/>
      <c r="J29" s="47"/>
      <c r="K29" s="47"/>
      <c r="L29" s="47"/>
      <c r="M29" s="45">
        <f>H89</f>
        <v>0</v>
      </c>
      <c r="N29" s="45"/>
      <c r="O29" s="45"/>
      <c r="P29" s="45"/>
      <c r="Q29" s="47"/>
      <c r="R29" s="48"/>
    </row>
    <row r="30" s="1" customFormat="1">
      <c r="B30" s="46"/>
      <c r="C30" s="47"/>
      <c r="D30" s="47"/>
      <c r="E30" s="37" t="s">
        <v>40</v>
      </c>
      <c r="F30" s="47"/>
      <c r="G30" s="47"/>
      <c r="H30" s="47"/>
      <c r="I30" s="47"/>
      <c r="J30" s="47"/>
      <c r="K30" s="47"/>
      <c r="L30" s="47"/>
      <c r="M30" s="45">
        <f>K89</f>
        <v>0</v>
      </c>
      <c r="N30" s="45"/>
      <c r="O30" s="45"/>
      <c r="P30" s="45"/>
      <c r="Q30" s="47"/>
      <c r="R30" s="48"/>
    </row>
    <row r="31" s="1" customFormat="1" ht="14.4" customHeight="1">
      <c r="B31" s="46"/>
      <c r="C31" s="47"/>
      <c r="D31" s="43" t="s">
        <v>104</v>
      </c>
      <c r="E31" s="47"/>
      <c r="F31" s="47"/>
      <c r="G31" s="47"/>
      <c r="H31" s="47"/>
      <c r="I31" s="47"/>
      <c r="J31" s="47"/>
      <c r="K31" s="47"/>
      <c r="L31" s="47"/>
      <c r="M31" s="44">
        <f>M92</f>
        <v>0</v>
      </c>
      <c r="N31" s="44"/>
      <c r="O31" s="44"/>
      <c r="P31" s="44"/>
      <c r="Q31" s="47"/>
      <c r="R31" s="48"/>
    </row>
    <row r="32" s="1" customFormat="1" ht="6.96" customHeight="1"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8"/>
    </row>
    <row r="33" s="1" customFormat="1" ht="25.44" customHeight="1">
      <c r="B33" s="46"/>
      <c r="C33" s="47"/>
      <c r="D33" s="170" t="s">
        <v>42</v>
      </c>
      <c r="E33" s="47"/>
      <c r="F33" s="47"/>
      <c r="G33" s="47"/>
      <c r="H33" s="47"/>
      <c r="I33" s="47"/>
      <c r="J33" s="47"/>
      <c r="K33" s="47"/>
      <c r="L33" s="47"/>
      <c r="M33" s="171">
        <f>ROUND(M28+M31,2)</f>
        <v>0</v>
      </c>
      <c r="N33" s="47"/>
      <c r="O33" s="47"/>
      <c r="P33" s="47"/>
      <c r="Q33" s="47"/>
      <c r="R33" s="48"/>
    </row>
    <row r="34" s="1" customFormat="1" ht="6.96" customHeight="1">
      <c r="B34" s="46"/>
      <c r="C34" s="4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47"/>
      <c r="R34" s="48"/>
    </row>
    <row r="35" s="1" customFormat="1" ht="14.4" customHeight="1">
      <c r="B35" s="46"/>
      <c r="C35" s="47"/>
      <c r="D35" s="54" t="s">
        <v>43</v>
      </c>
      <c r="E35" s="54" t="s">
        <v>44</v>
      </c>
      <c r="F35" s="55">
        <v>0.20999999999999999</v>
      </c>
      <c r="G35" s="172" t="s">
        <v>45</v>
      </c>
      <c r="H35" s="173">
        <f>(SUM(BE92:BE99)+SUM(BE118:BE236))</f>
        <v>0</v>
      </c>
      <c r="I35" s="47"/>
      <c r="J35" s="47"/>
      <c r="K35" s="47"/>
      <c r="L35" s="47"/>
      <c r="M35" s="173">
        <f>ROUND((SUM(BE92:BE99)+SUM(BE118:BE236)), 2)*F35</f>
        <v>0</v>
      </c>
      <c r="N35" s="47"/>
      <c r="O35" s="47"/>
      <c r="P35" s="47"/>
      <c r="Q35" s="47"/>
      <c r="R35" s="48"/>
    </row>
    <row r="36" s="1" customFormat="1" ht="14.4" customHeight="1">
      <c r="B36" s="46"/>
      <c r="C36" s="47"/>
      <c r="D36" s="47"/>
      <c r="E36" s="54" t="s">
        <v>46</v>
      </c>
      <c r="F36" s="55">
        <v>0.14999999999999999</v>
      </c>
      <c r="G36" s="172" t="s">
        <v>45</v>
      </c>
      <c r="H36" s="173">
        <f>(SUM(BF92:BF99)+SUM(BF118:BF236))</f>
        <v>0</v>
      </c>
      <c r="I36" s="47"/>
      <c r="J36" s="47"/>
      <c r="K36" s="47"/>
      <c r="L36" s="47"/>
      <c r="M36" s="173">
        <f>ROUND((SUM(BF92:BF99)+SUM(BF118:BF236)), 2)*F36</f>
        <v>0</v>
      </c>
      <c r="N36" s="47"/>
      <c r="O36" s="47"/>
      <c r="P36" s="47"/>
      <c r="Q36" s="47"/>
      <c r="R36" s="48"/>
    </row>
    <row r="37" hidden="1" s="1" customFormat="1" ht="14.4" customHeight="1">
      <c r="B37" s="46"/>
      <c r="C37" s="47"/>
      <c r="D37" s="47"/>
      <c r="E37" s="54" t="s">
        <v>47</v>
      </c>
      <c r="F37" s="55">
        <v>0.20999999999999999</v>
      </c>
      <c r="G37" s="172" t="s">
        <v>45</v>
      </c>
      <c r="H37" s="173">
        <f>(SUM(BG92:BG99)+SUM(BG118:BG236))</f>
        <v>0</v>
      </c>
      <c r="I37" s="47"/>
      <c r="J37" s="47"/>
      <c r="K37" s="47"/>
      <c r="L37" s="47"/>
      <c r="M37" s="173">
        <v>0</v>
      </c>
      <c r="N37" s="47"/>
      <c r="O37" s="47"/>
      <c r="P37" s="47"/>
      <c r="Q37" s="47"/>
      <c r="R37" s="48"/>
    </row>
    <row r="38" hidden="1" s="1" customFormat="1" ht="14.4" customHeight="1">
      <c r="B38" s="46"/>
      <c r="C38" s="47"/>
      <c r="D38" s="47"/>
      <c r="E38" s="54" t="s">
        <v>48</v>
      </c>
      <c r="F38" s="55">
        <v>0.14999999999999999</v>
      </c>
      <c r="G38" s="172" t="s">
        <v>45</v>
      </c>
      <c r="H38" s="173">
        <f>(SUM(BH92:BH99)+SUM(BH118:BH236))</f>
        <v>0</v>
      </c>
      <c r="I38" s="47"/>
      <c r="J38" s="47"/>
      <c r="K38" s="47"/>
      <c r="L38" s="47"/>
      <c r="M38" s="173">
        <v>0</v>
      </c>
      <c r="N38" s="47"/>
      <c r="O38" s="47"/>
      <c r="P38" s="47"/>
      <c r="Q38" s="47"/>
      <c r="R38" s="48"/>
    </row>
    <row r="39" hidden="1" s="1" customFormat="1" ht="14.4" customHeight="1">
      <c r="B39" s="46"/>
      <c r="C39" s="47"/>
      <c r="D39" s="47"/>
      <c r="E39" s="54" t="s">
        <v>49</v>
      </c>
      <c r="F39" s="55">
        <v>0</v>
      </c>
      <c r="G39" s="172" t="s">
        <v>45</v>
      </c>
      <c r="H39" s="173">
        <f>(SUM(BI92:BI99)+SUM(BI118:BI236))</f>
        <v>0</v>
      </c>
      <c r="I39" s="47"/>
      <c r="J39" s="47"/>
      <c r="K39" s="47"/>
      <c r="L39" s="47"/>
      <c r="M39" s="173">
        <v>0</v>
      </c>
      <c r="N39" s="47"/>
      <c r="O39" s="47"/>
      <c r="P39" s="47"/>
      <c r="Q39" s="47"/>
      <c r="R39" s="48"/>
    </row>
    <row r="40" s="1" customFormat="1" ht="6.96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 s="1" customFormat="1" ht="25.44" customHeight="1">
      <c r="B41" s="46"/>
      <c r="C41" s="162"/>
      <c r="D41" s="174" t="s">
        <v>50</v>
      </c>
      <c r="E41" s="103"/>
      <c r="F41" s="103"/>
      <c r="G41" s="175" t="s">
        <v>51</v>
      </c>
      <c r="H41" s="176" t="s">
        <v>52</v>
      </c>
      <c r="I41" s="103"/>
      <c r="J41" s="103"/>
      <c r="K41" s="103"/>
      <c r="L41" s="177">
        <f>SUM(M33:M39)</f>
        <v>0</v>
      </c>
      <c r="M41" s="177"/>
      <c r="N41" s="177"/>
      <c r="O41" s="177"/>
      <c r="P41" s="178"/>
      <c r="Q41" s="162"/>
      <c r="R41" s="48"/>
    </row>
    <row r="42" s="1" customFormat="1" ht="14.4" customHeight="1"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8"/>
    </row>
    <row r="43" s="1" customFormat="1" ht="14.4" customHeight="1">
      <c r="B43" s="46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8"/>
    </row>
    <row r="44">
      <c r="B44" s="2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>
      <c r="B45" s="2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>
      <c r="B46" s="25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>
      <c r="B47" s="25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>
      <c r="B48" s="25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>
      <c r="B49" s="25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="1" customFormat="1">
      <c r="B50" s="46"/>
      <c r="C50" s="47"/>
      <c r="D50" s="66" t="s">
        <v>53</v>
      </c>
      <c r="E50" s="67"/>
      <c r="F50" s="67"/>
      <c r="G50" s="67"/>
      <c r="H50" s="68"/>
      <c r="I50" s="47"/>
      <c r="J50" s="66" t="s">
        <v>54</v>
      </c>
      <c r="K50" s="67"/>
      <c r="L50" s="67"/>
      <c r="M50" s="67"/>
      <c r="N50" s="67"/>
      <c r="O50" s="67"/>
      <c r="P50" s="68"/>
      <c r="Q50" s="47"/>
      <c r="R50" s="48"/>
    </row>
    <row r="51">
      <c r="B51" s="25"/>
      <c r="C51" s="30"/>
      <c r="D51" s="69"/>
      <c r="E51" s="30"/>
      <c r="F51" s="30"/>
      <c r="G51" s="30"/>
      <c r="H51" s="70"/>
      <c r="I51" s="30"/>
      <c r="J51" s="69"/>
      <c r="K51" s="30"/>
      <c r="L51" s="30"/>
      <c r="M51" s="30"/>
      <c r="N51" s="30"/>
      <c r="O51" s="30"/>
      <c r="P51" s="70"/>
      <c r="Q51" s="30"/>
      <c r="R51" s="28"/>
    </row>
    <row r="52">
      <c r="B52" s="25"/>
      <c r="C52" s="30"/>
      <c r="D52" s="69"/>
      <c r="E52" s="30"/>
      <c r="F52" s="30"/>
      <c r="G52" s="30"/>
      <c r="H52" s="70"/>
      <c r="I52" s="30"/>
      <c r="J52" s="69"/>
      <c r="K52" s="30"/>
      <c r="L52" s="30"/>
      <c r="M52" s="30"/>
      <c r="N52" s="30"/>
      <c r="O52" s="30"/>
      <c r="P52" s="70"/>
      <c r="Q52" s="30"/>
      <c r="R52" s="28"/>
    </row>
    <row r="53">
      <c r="B53" s="25"/>
      <c r="C53" s="30"/>
      <c r="D53" s="69"/>
      <c r="E53" s="30"/>
      <c r="F53" s="30"/>
      <c r="G53" s="30"/>
      <c r="H53" s="70"/>
      <c r="I53" s="30"/>
      <c r="J53" s="69"/>
      <c r="K53" s="30"/>
      <c r="L53" s="30"/>
      <c r="M53" s="30"/>
      <c r="N53" s="30"/>
      <c r="O53" s="30"/>
      <c r="P53" s="70"/>
      <c r="Q53" s="30"/>
      <c r="R53" s="28"/>
    </row>
    <row r="54">
      <c r="B54" s="25"/>
      <c r="C54" s="30"/>
      <c r="D54" s="69"/>
      <c r="E54" s="30"/>
      <c r="F54" s="30"/>
      <c r="G54" s="30"/>
      <c r="H54" s="70"/>
      <c r="I54" s="30"/>
      <c r="J54" s="69"/>
      <c r="K54" s="30"/>
      <c r="L54" s="30"/>
      <c r="M54" s="30"/>
      <c r="N54" s="30"/>
      <c r="O54" s="30"/>
      <c r="P54" s="70"/>
      <c r="Q54" s="30"/>
      <c r="R54" s="28"/>
    </row>
    <row r="55">
      <c r="B55" s="25"/>
      <c r="C55" s="30"/>
      <c r="D55" s="69"/>
      <c r="E55" s="30"/>
      <c r="F55" s="30"/>
      <c r="G55" s="30"/>
      <c r="H55" s="70"/>
      <c r="I55" s="30"/>
      <c r="J55" s="69"/>
      <c r="K55" s="30"/>
      <c r="L55" s="30"/>
      <c r="M55" s="30"/>
      <c r="N55" s="30"/>
      <c r="O55" s="30"/>
      <c r="P55" s="70"/>
      <c r="Q55" s="30"/>
      <c r="R55" s="28"/>
    </row>
    <row r="56">
      <c r="B56" s="25"/>
      <c r="C56" s="30"/>
      <c r="D56" s="69"/>
      <c r="E56" s="30"/>
      <c r="F56" s="30"/>
      <c r="G56" s="30"/>
      <c r="H56" s="70"/>
      <c r="I56" s="30"/>
      <c r="J56" s="69"/>
      <c r="K56" s="30"/>
      <c r="L56" s="30"/>
      <c r="M56" s="30"/>
      <c r="N56" s="30"/>
      <c r="O56" s="30"/>
      <c r="P56" s="70"/>
      <c r="Q56" s="30"/>
      <c r="R56" s="28"/>
    </row>
    <row r="57">
      <c r="B57" s="25"/>
      <c r="C57" s="30"/>
      <c r="D57" s="69"/>
      <c r="E57" s="30"/>
      <c r="F57" s="30"/>
      <c r="G57" s="30"/>
      <c r="H57" s="70"/>
      <c r="I57" s="30"/>
      <c r="J57" s="69"/>
      <c r="K57" s="30"/>
      <c r="L57" s="30"/>
      <c r="M57" s="30"/>
      <c r="N57" s="30"/>
      <c r="O57" s="30"/>
      <c r="P57" s="70"/>
      <c r="Q57" s="30"/>
      <c r="R57" s="28"/>
    </row>
    <row r="58">
      <c r="B58" s="25"/>
      <c r="C58" s="30"/>
      <c r="D58" s="69"/>
      <c r="E58" s="30"/>
      <c r="F58" s="30"/>
      <c r="G58" s="30"/>
      <c r="H58" s="70"/>
      <c r="I58" s="30"/>
      <c r="J58" s="69"/>
      <c r="K58" s="30"/>
      <c r="L58" s="30"/>
      <c r="M58" s="30"/>
      <c r="N58" s="30"/>
      <c r="O58" s="30"/>
      <c r="P58" s="70"/>
      <c r="Q58" s="30"/>
      <c r="R58" s="28"/>
    </row>
    <row r="59" s="1" customFormat="1">
      <c r="B59" s="46"/>
      <c r="C59" s="47"/>
      <c r="D59" s="71" t="s">
        <v>55</v>
      </c>
      <c r="E59" s="72"/>
      <c r="F59" s="72"/>
      <c r="G59" s="73" t="s">
        <v>56</v>
      </c>
      <c r="H59" s="74"/>
      <c r="I59" s="47"/>
      <c r="J59" s="71" t="s">
        <v>55</v>
      </c>
      <c r="K59" s="72"/>
      <c r="L59" s="72"/>
      <c r="M59" s="72"/>
      <c r="N59" s="73" t="s">
        <v>56</v>
      </c>
      <c r="O59" s="72"/>
      <c r="P59" s="74"/>
      <c r="Q59" s="47"/>
      <c r="R59" s="48"/>
    </row>
    <row r="60">
      <c r="B60" s="25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="1" customFormat="1">
      <c r="B61" s="46"/>
      <c r="C61" s="47"/>
      <c r="D61" s="66" t="s">
        <v>57</v>
      </c>
      <c r="E61" s="67"/>
      <c r="F61" s="67"/>
      <c r="G61" s="67"/>
      <c r="H61" s="68"/>
      <c r="I61" s="47"/>
      <c r="J61" s="66" t="s">
        <v>58</v>
      </c>
      <c r="K61" s="67"/>
      <c r="L61" s="67"/>
      <c r="M61" s="67"/>
      <c r="N61" s="67"/>
      <c r="O61" s="67"/>
      <c r="P61" s="68"/>
      <c r="Q61" s="47"/>
      <c r="R61" s="48"/>
    </row>
    <row r="62">
      <c r="B62" s="25"/>
      <c r="C62" s="30"/>
      <c r="D62" s="69"/>
      <c r="E62" s="30"/>
      <c r="F62" s="30"/>
      <c r="G62" s="30"/>
      <c r="H62" s="70"/>
      <c r="I62" s="30"/>
      <c r="J62" s="69"/>
      <c r="K62" s="30"/>
      <c r="L62" s="30"/>
      <c r="M62" s="30"/>
      <c r="N62" s="30"/>
      <c r="O62" s="30"/>
      <c r="P62" s="70"/>
      <c r="Q62" s="30"/>
      <c r="R62" s="28"/>
    </row>
    <row r="63">
      <c r="B63" s="25"/>
      <c r="C63" s="30"/>
      <c r="D63" s="69"/>
      <c r="E63" s="30"/>
      <c r="F63" s="30"/>
      <c r="G63" s="30"/>
      <c r="H63" s="70"/>
      <c r="I63" s="30"/>
      <c r="J63" s="69"/>
      <c r="K63" s="30"/>
      <c r="L63" s="30"/>
      <c r="M63" s="30"/>
      <c r="N63" s="30"/>
      <c r="O63" s="30"/>
      <c r="P63" s="70"/>
      <c r="Q63" s="30"/>
      <c r="R63" s="28"/>
    </row>
    <row r="64">
      <c r="B64" s="25"/>
      <c r="C64" s="30"/>
      <c r="D64" s="69"/>
      <c r="E64" s="30"/>
      <c r="F64" s="30"/>
      <c r="G64" s="30"/>
      <c r="H64" s="70"/>
      <c r="I64" s="30"/>
      <c r="J64" s="69"/>
      <c r="K64" s="30"/>
      <c r="L64" s="30"/>
      <c r="M64" s="30"/>
      <c r="N64" s="30"/>
      <c r="O64" s="30"/>
      <c r="P64" s="70"/>
      <c r="Q64" s="30"/>
      <c r="R64" s="28"/>
    </row>
    <row r="65">
      <c r="B65" s="25"/>
      <c r="C65" s="30"/>
      <c r="D65" s="69"/>
      <c r="E65" s="30"/>
      <c r="F65" s="30"/>
      <c r="G65" s="30"/>
      <c r="H65" s="70"/>
      <c r="I65" s="30"/>
      <c r="J65" s="69"/>
      <c r="K65" s="30"/>
      <c r="L65" s="30"/>
      <c r="M65" s="30"/>
      <c r="N65" s="30"/>
      <c r="O65" s="30"/>
      <c r="P65" s="70"/>
      <c r="Q65" s="30"/>
      <c r="R65" s="28"/>
    </row>
    <row r="66">
      <c r="B66" s="25"/>
      <c r="C66" s="30"/>
      <c r="D66" s="69"/>
      <c r="E66" s="30"/>
      <c r="F66" s="30"/>
      <c r="G66" s="30"/>
      <c r="H66" s="70"/>
      <c r="I66" s="30"/>
      <c r="J66" s="69"/>
      <c r="K66" s="30"/>
      <c r="L66" s="30"/>
      <c r="M66" s="30"/>
      <c r="N66" s="30"/>
      <c r="O66" s="30"/>
      <c r="P66" s="70"/>
      <c r="Q66" s="30"/>
      <c r="R66" s="28"/>
    </row>
    <row r="67">
      <c r="B67" s="25"/>
      <c r="C67" s="30"/>
      <c r="D67" s="69"/>
      <c r="E67" s="30"/>
      <c r="F67" s="30"/>
      <c r="G67" s="30"/>
      <c r="H67" s="70"/>
      <c r="I67" s="30"/>
      <c r="J67" s="69"/>
      <c r="K67" s="30"/>
      <c r="L67" s="30"/>
      <c r="M67" s="30"/>
      <c r="N67" s="30"/>
      <c r="O67" s="30"/>
      <c r="P67" s="70"/>
      <c r="Q67" s="30"/>
      <c r="R67" s="28"/>
    </row>
    <row r="68">
      <c r="B68" s="25"/>
      <c r="C68" s="30"/>
      <c r="D68" s="69"/>
      <c r="E68" s="30"/>
      <c r="F68" s="30"/>
      <c r="G68" s="30"/>
      <c r="H68" s="70"/>
      <c r="I68" s="30"/>
      <c r="J68" s="69"/>
      <c r="K68" s="30"/>
      <c r="L68" s="30"/>
      <c r="M68" s="30"/>
      <c r="N68" s="30"/>
      <c r="O68" s="30"/>
      <c r="P68" s="70"/>
      <c r="Q68" s="30"/>
      <c r="R68" s="28"/>
    </row>
    <row r="69">
      <c r="B69" s="25"/>
      <c r="C69" s="30"/>
      <c r="D69" s="69"/>
      <c r="E69" s="30"/>
      <c r="F69" s="30"/>
      <c r="G69" s="30"/>
      <c r="H69" s="70"/>
      <c r="I69" s="30"/>
      <c r="J69" s="69"/>
      <c r="K69" s="30"/>
      <c r="L69" s="30"/>
      <c r="M69" s="30"/>
      <c r="N69" s="30"/>
      <c r="O69" s="30"/>
      <c r="P69" s="70"/>
      <c r="Q69" s="30"/>
      <c r="R69" s="28"/>
    </row>
    <row r="70" s="1" customFormat="1">
      <c r="B70" s="46"/>
      <c r="C70" s="47"/>
      <c r="D70" s="71" t="s">
        <v>55</v>
      </c>
      <c r="E70" s="72"/>
      <c r="F70" s="72"/>
      <c r="G70" s="73" t="s">
        <v>56</v>
      </c>
      <c r="H70" s="74"/>
      <c r="I70" s="47"/>
      <c r="J70" s="71" t="s">
        <v>55</v>
      </c>
      <c r="K70" s="72"/>
      <c r="L70" s="72"/>
      <c r="M70" s="72"/>
      <c r="N70" s="73" t="s">
        <v>56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79"/>
      <c r="C75" s="180"/>
      <c r="D75" s="180"/>
      <c r="E75" s="180"/>
      <c r="F75" s="180"/>
      <c r="G75" s="180"/>
      <c r="H75" s="180"/>
      <c r="I75" s="180"/>
      <c r="J75" s="180"/>
      <c r="K75" s="180"/>
      <c r="L75" s="180"/>
      <c r="M75" s="180"/>
      <c r="N75" s="180"/>
      <c r="O75" s="180"/>
      <c r="P75" s="180"/>
      <c r="Q75" s="180"/>
      <c r="R75" s="181"/>
    </row>
    <row r="76" s="1" customFormat="1" ht="36.96" customHeight="1">
      <c r="B76" s="46"/>
      <c r="C76" s="26" t="s">
        <v>122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48"/>
      <c r="T76" s="182"/>
      <c r="U76" s="182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82"/>
      <c r="U77" s="182"/>
    </row>
    <row r="78" s="1" customFormat="1" ht="30" customHeight="1">
      <c r="B78" s="46"/>
      <c r="C78" s="37" t="s">
        <v>20</v>
      </c>
      <c r="D78" s="47"/>
      <c r="E78" s="47"/>
      <c r="F78" s="166" t="str">
        <f>F6</f>
        <v>Oprava dálkového ovládání žst. Pržno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47"/>
      <c r="R78" s="48"/>
      <c r="T78" s="182"/>
      <c r="U78" s="182"/>
    </row>
    <row r="79" ht="30" customHeight="1">
      <c r="B79" s="25"/>
      <c r="C79" s="37" t="s">
        <v>116</v>
      </c>
      <c r="D79" s="30"/>
      <c r="E79" s="30"/>
      <c r="F79" s="166" t="s">
        <v>117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28"/>
      <c r="T79" s="183"/>
      <c r="U79" s="183"/>
    </row>
    <row r="80" s="1" customFormat="1" ht="36.96" customHeight="1">
      <c r="B80" s="46"/>
      <c r="C80" s="85" t="s">
        <v>118</v>
      </c>
      <c r="D80" s="47"/>
      <c r="E80" s="47"/>
      <c r="F80" s="87" t="str">
        <f>F8</f>
        <v>01 - Technologie zabezpečovacího zařízení</v>
      </c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82"/>
      <c r="U80" s="182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8"/>
      <c r="T81" s="182"/>
      <c r="U81" s="182"/>
    </row>
    <row r="82" s="1" customFormat="1" ht="18" customHeight="1">
      <c r="B82" s="46"/>
      <c r="C82" s="37" t="s">
        <v>25</v>
      </c>
      <c r="D82" s="47"/>
      <c r="E82" s="47"/>
      <c r="F82" s="32" t="str">
        <f>F10</f>
        <v xml:space="preserve"> </v>
      </c>
      <c r="G82" s="47"/>
      <c r="H82" s="47"/>
      <c r="I82" s="47"/>
      <c r="J82" s="47"/>
      <c r="K82" s="37" t="s">
        <v>27</v>
      </c>
      <c r="L82" s="47"/>
      <c r="M82" s="90" t="str">
        <f>IF(O10="","",O10)</f>
        <v>26.9.2017</v>
      </c>
      <c r="N82" s="90"/>
      <c r="O82" s="90"/>
      <c r="P82" s="90"/>
      <c r="Q82" s="47"/>
      <c r="R82" s="48"/>
      <c r="T82" s="182"/>
      <c r="U82" s="182"/>
    </row>
    <row r="83" s="1" customFormat="1" ht="6.96" customHeight="1"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8"/>
      <c r="T83" s="182"/>
      <c r="U83" s="182"/>
    </row>
    <row r="84" s="1" customFormat="1">
      <c r="B84" s="46"/>
      <c r="C84" s="37" t="s">
        <v>29</v>
      </c>
      <c r="D84" s="47"/>
      <c r="E84" s="47"/>
      <c r="F84" s="32" t="str">
        <f>E13</f>
        <v xml:space="preserve"> </v>
      </c>
      <c r="G84" s="47"/>
      <c r="H84" s="47"/>
      <c r="I84" s="47"/>
      <c r="J84" s="47"/>
      <c r="K84" s="37" t="s">
        <v>34</v>
      </c>
      <c r="L84" s="47"/>
      <c r="M84" s="32" t="str">
        <f>E19</f>
        <v xml:space="preserve"> </v>
      </c>
      <c r="N84" s="32"/>
      <c r="O84" s="32"/>
      <c r="P84" s="32"/>
      <c r="Q84" s="32"/>
      <c r="R84" s="48"/>
      <c r="T84" s="182"/>
      <c r="U84" s="182"/>
    </row>
    <row r="85" s="1" customFormat="1" ht="14.4" customHeight="1">
      <c r="B85" s="46"/>
      <c r="C85" s="37" t="s">
        <v>32</v>
      </c>
      <c r="D85" s="47"/>
      <c r="E85" s="47"/>
      <c r="F85" s="32" t="str">
        <f>IF(E16="","",E16)</f>
        <v>Signal Projekt, s.r.o.</v>
      </c>
      <c r="G85" s="47"/>
      <c r="H85" s="47"/>
      <c r="I85" s="47"/>
      <c r="J85" s="47"/>
      <c r="K85" s="37" t="s">
        <v>35</v>
      </c>
      <c r="L85" s="47"/>
      <c r="M85" s="32" t="str">
        <f>E22</f>
        <v>Pavel Pospíšil,DiS.</v>
      </c>
      <c r="N85" s="32"/>
      <c r="O85" s="32"/>
      <c r="P85" s="32"/>
      <c r="Q85" s="32"/>
      <c r="R85" s="48"/>
      <c r="T85" s="182"/>
      <c r="U85" s="182"/>
    </row>
    <row r="86" s="1" customFormat="1" ht="10.32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8"/>
      <c r="T86" s="182"/>
      <c r="U86" s="182"/>
    </row>
    <row r="87" s="1" customFormat="1" ht="29.28" customHeight="1">
      <c r="B87" s="46"/>
      <c r="C87" s="184" t="s">
        <v>123</v>
      </c>
      <c r="D87" s="162"/>
      <c r="E87" s="162"/>
      <c r="F87" s="162"/>
      <c r="G87" s="162"/>
      <c r="H87" s="184" t="s">
        <v>124</v>
      </c>
      <c r="I87" s="185"/>
      <c r="J87" s="185"/>
      <c r="K87" s="184" t="s">
        <v>125</v>
      </c>
      <c r="L87" s="162"/>
      <c r="M87" s="184" t="s">
        <v>126</v>
      </c>
      <c r="N87" s="162"/>
      <c r="O87" s="162"/>
      <c r="P87" s="162"/>
      <c r="Q87" s="162"/>
      <c r="R87" s="48"/>
      <c r="T87" s="182"/>
      <c r="U87" s="182"/>
    </row>
    <row r="88" s="1" customFormat="1" ht="10.32" customHeight="1">
      <c r="B88" s="46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8"/>
      <c r="T88" s="182"/>
      <c r="U88" s="182"/>
    </row>
    <row r="89" s="1" customFormat="1" ht="29.28" customHeight="1">
      <c r="B89" s="46"/>
      <c r="C89" s="186" t="s">
        <v>127</v>
      </c>
      <c r="D89" s="47"/>
      <c r="E89" s="47"/>
      <c r="F89" s="47"/>
      <c r="G89" s="47"/>
      <c r="H89" s="113">
        <f>W118</f>
        <v>0</v>
      </c>
      <c r="I89" s="47"/>
      <c r="J89" s="47"/>
      <c r="K89" s="113">
        <f>X118</f>
        <v>0</v>
      </c>
      <c r="L89" s="47"/>
      <c r="M89" s="113">
        <f>M118</f>
        <v>0</v>
      </c>
      <c r="N89" s="187"/>
      <c r="O89" s="187"/>
      <c r="P89" s="187"/>
      <c r="Q89" s="187"/>
      <c r="R89" s="48"/>
      <c r="T89" s="182"/>
      <c r="U89" s="182"/>
      <c r="AU89" s="21" t="s">
        <v>128</v>
      </c>
    </row>
    <row r="90" s="7" customFormat="1" ht="24.96" customHeight="1">
      <c r="B90" s="188"/>
      <c r="C90" s="189"/>
      <c r="D90" s="190" t="s">
        <v>129</v>
      </c>
      <c r="E90" s="189"/>
      <c r="F90" s="189"/>
      <c r="G90" s="189"/>
      <c r="H90" s="191">
        <f>W122</f>
        <v>0</v>
      </c>
      <c r="I90" s="189"/>
      <c r="J90" s="189"/>
      <c r="K90" s="191">
        <f>X122</f>
        <v>0</v>
      </c>
      <c r="L90" s="189"/>
      <c r="M90" s="191">
        <f>M122</f>
        <v>0</v>
      </c>
      <c r="N90" s="189"/>
      <c r="O90" s="189"/>
      <c r="P90" s="189"/>
      <c r="Q90" s="189"/>
      <c r="R90" s="192"/>
      <c r="T90" s="193"/>
      <c r="U90" s="193"/>
    </row>
    <row r="91" s="1" customFormat="1" ht="21.84" customHeight="1">
      <c r="B91" s="46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8"/>
      <c r="T91" s="182"/>
      <c r="U91" s="182"/>
    </row>
    <row r="92" s="1" customFormat="1" ht="29.28" customHeight="1">
      <c r="B92" s="46"/>
      <c r="C92" s="186" t="s">
        <v>130</v>
      </c>
      <c r="D92" s="47"/>
      <c r="E92" s="47"/>
      <c r="F92" s="47"/>
      <c r="G92" s="47"/>
      <c r="H92" s="47"/>
      <c r="I92" s="47"/>
      <c r="J92" s="47"/>
      <c r="K92" s="47"/>
      <c r="L92" s="47"/>
      <c r="M92" s="187">
        <f>ROUND(M93+M94+M95+M96+M97+M98,2)</f>
        <v>0</v>
      </c>
      <c r="N92" s="194"/>
      <c r="O92" s="194"/>
      <c r="P92" s="194"/>
      <c r="Q92" s="194"/>
      <c r="R92" s="48"/>
      <c r="T92" s="195"/>
      <c r="U92" s="196" t="s">
        <v>43</v>
      </c>
    </row>
    <row r="93" s="1" customFormat="1" ht="18" customHeight="1">
      <c r="B93" s="46"/>
      <c r="C93" s="47"/>
      <c r="D93" s="155" t="s">
        <v>131</v>
      </c>
      <c r="E93" s="149"/>
      <c r="F93" s="149"/>
      <c r="G93" s="149"/>
      <c r="H93" s="149"/>
      <c r="I93" s="47"/>
      <c r="J93" s="47"/>
      <c r="K93" s="47"/>
      <c r="L93" s="47"/>
      <c r="M93" s="150">
        <f>ROUND(M89*T93,2)</f>
        <v>0</v>
      </c>
      <c r="N93" s="138"/>
      <c r="O93" s="138"/>
      <c r="P93" s="138"/>
      <c r="Q93" s="138"/>
      <c r="R93" s="48"/>
      <c r="S93" s="197"/>
      <c r="T93" s="198"/>
      <c r="U93" s="199" t="s">
        <v>44</v>
      </c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7"/>
      <c r="AG93" s="197"/>
      <c r="AH93" s="197"/>
      <c r="AI93" s="197"/>
      <c r="AJ93" s="197"/>
      <c r="AK93" s="197"/>
      <c r="AL93" s="197"/>
      <c r="AM93" s="197"/>
      <c r="AN93" s="197"/>
      <c r="AO93" s="197"/>
      <c r="AP93" s="197"/>
      <c r="AQ93" s="197"/>
      <c r="AR93" s="197"/>
      <c r="AS93" s="197"/>
      <c r="AT93" s="197"/>
      <c r="AU93" s="197"/>
      <c r="AV93" s="197"/>
      <c r="AW93" s="197"/>
      <c r="AX93" s="197"/>
      <c r="AY93" s="200" t="s">
        <v>99</v>
      </c>
      <c r="AZ93" s="197"/>
      <c r="BA93" s="197"/>
      <c r="BB93" s="197"/>
      <c r="BC93" s="197"/>
      <c r="BD93" s="197"/>
      <c r="BE93" s="201">
        <f>IF(U93="základní",M93,0)</f>
        <v>0</v>
      </c>
      <c r="BF93" s="201">
        <f>IF(U93="snížená",M93,0)</f>
        <v>0</v>
      </c>
      <c r="BG93" s="201">
        <f>IF(U93="zákl. přenesená",M93,0)</f>
        <v>0</v>
      </c>
      <c r="BH93" s="201">
        <f>IF(U93="sníž. přenesená",M93,0)</f>
        <v>0</v>
      </c>
      <c r="BI93" s="201">
        <f>IF(U93="nulová",M93,0)</f>
        <v>0</v>
      </c>
      <c r="BJ93" s="200" t="s">
        <v>88</v>
      </c>
      <c r="BK93" s="197"/>
      <c r="BL93" s="197"/>
      <c r="BM93" s="197"/>
    </row>
    <row r="94" s="1" customFormat="1" ht="18" customHeight="1">
      <c r="B94" s="46"/>
      <c r="C94" s="47"/>
      <c r="D94" s="155" t="s">
        <v>132</v>
      </c>
      <c r="E94" s="149"/>
      <c r="F94" s="149"/>
      <c r="G94" s="149"/>
      <c r="H94" s="149"/>
      <c r="I94" s="47"/>
      <c r="J94" s="47"/>
      <c r="K94" s="47"/>
      <c r="L94" s="47"/>
      <c r="M94" s="150">
        <f>ROUND(M89*T94,2)</f>
        <v>0</v>
      </c>
      <c r="N94" s="138"/>
      <c r="O94" s="138"/>
      <c r="P94" s="138"/>
      <c r="Q94" s="138"/>
      <c r="R94" s="48"/>
      <c r="S94" s="197"/>
      <c r="T94" s="198"/>
      <c r="U94" s="199" t="s">
        <v>44</v>
      </c>
      <c r="V94" s="197"/>
      <c r="W94" s="197"/>
      <c r="X94" s="197"/>
      <c r="Y94" s="197"/>
      <c r="Z94" s="197"/>
      <c r="AA94" s="197"/>
      <c r="AB94" s="197"/>
      <c r="AC94" s="197"/>
      <c r="AD94" s="197"/>
      <c r="AE94" s="197"/>
      <c r="AF94" s="197"/>
      <c r="AG94" s="197"/>
      <c r="AH94" s="197"/>
      <c r="AI94" s="197"/>
      <c r="AJ94" s="197"/>
      <c r="AK94" s="197"/>
      <c r="AL94" s="197"/>
      <c r="AM94" s="197"/>
      <c r="AN94" s="197"/>
      <c r="AO94" s="197"/>
      <c r="AP94" s="197"/>
      <c r="AQ94" s="197"/>
      <c r="AR94" s="197"/>
      <c r="AS94" s="197"/>
      <c r="AT94" s="197"/>
      <c r="AU94" s="197"/>
      <c r="AV94" s="197"/>
      <c r="AW94" s="197"/>
      <c r="AX94" s="197"/>
      <c r="AY94" s="200" t="s">
        <v>99</v>
      </c>
      <c r="AZ94" s="197"/>
      <c r="BA94" s="197"/>
      <c r="BB94" s="197"/>
      <c r="BC94" s="197"/>
      <c r="BD94" s="197"/>
      <c r="BE94" s="201">
        <f>IF(U94="základní",M94,0)</f>
        <v>0</v>
      </c>
      <c r="BF94" s="201">
        <f>IF(U94="snížená",M94,0)</f>
        <v>0</v>
      </c>
      <c r="BG94" s="201">
        <f>IF(U94="zákl. přenesená",M94,0)</f>
        <v>0</v>
      </c>
      <c r="BH94" s="201">
        <f>IF(U94="sníž. přenesená",M94,0)</f>
        <v>0</v>
      </c>
      <c r="BI94" s="201">
        <f>IF(U94="nulová",M94,0)</f>
        <v>0</v>
      </c>
      <c r="BJ94" s="200" t="s">
        <v>88</v>
      </c>
      <c r="BK94" s="197"/>
      <c r="BL94" s="197"/>
      <c r="BM94" s="197"/>
    </row>
    <row r="95" s="1" customFormat="1" ht="18" customHeight="1">
      <c r="B95" s="46"/>
      <c r="C95" s="47"/>
      <c r="D95" s="155" t="s">
        <v>133</v>
      </c>
      <c r="E95" s="149"/>
      <c r="F95" s="149"/>
      <c r="G95" s="149"/>
      <c r="H95" s="149"/>
      <c r="I95" s="47"/>
      <c r="J95" s="47"/>
      <c r="K95" s="47"/>
      <c r="L95" s="47"/>
      <c r="M95" s="150">
        <f>ROUND(M89*T95,2)</f>
        <v>0</v>
      </c>
      <c r="N95" s="138"/>
      <c r="O95" s="138"/>
      <c r="P95" s="138"/>
      <c r="Q95" s="138"/>
      <c r="R95" s="48"/>
      <c r="S95" s="197"/>
      <c r="T95" s="198"/>
      <c r="U95" s="199" t="s">
        <v>44</v>
      </c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97"/>
      <c r="AH95" s="197"/>
      <c r="AI95" s="197"/>
      <c r="AJ95" s="197"/>
      <c r="AK95" s="197"/>
      <c r="AL95" s="197"/>
      <c r="AM95" s="197"/>
      <c r="AN95" s="197"/>
      <c r="AO95" s="197"/>
      <c r="AP95" s="197"/>
      <c r="AQ95" s="197"/>
      <c r="AR95" s="197"/>
      <c r="AS95" s="197"/>
      <c r="AT95" s="197"/>
      <c r="AU95" s="197"/>
      <c r="AV95" s="197"/>
      <c r="AW95" s="197"/>
      <c r="AX95" s="197"/>
      <c r="AY95" s="200" t="s">
        <v>99</v>
      </c>
      <c r="AZ95" s="197"/>
      <c r="BA95" s="197"/>
      <c r="BB95" s="197"/>
      <c r="BC95" s="197"/>
      <c r="BD95" s="197"/>
      <c r="BE95" s="201">
        <f>IF(U95="základní",M95,0)</f>
        <v>0</v>
      </c>
      <c r="BF95" s="201">
        <f>IF(U95="snížená",M95,0)</f>
        <v>0</v>
      </c>
      <c r="BG95" s="201">
        <f>IF(U95="zákl. přenesená",M95,0)</f>
        <v>0</v>
      </c>
      <c r="BH95" s="201">
        <f>IF(U95="sníž. přenesená",M95,0)</f>
        <v>0</v>
      </c>
      <c r="BI95" s="201">
        <f>IF(U95="nulová",M95,0)</f>
        <v>0</v>
      </c>
      <c r="BJ95" s="200" t="s">
        <v>88</v>
      </c>
      <c r="BK95" s="197"/>
      <c r="BL95" s="197"/>
      <c r="BM95" s="197"/>
    </row>
    <row r="96" s="1" customFormat="1" ht="18" customHeight="1">
      <c r="B96" s="46"/>
      <c r="C96" s="47"/>
      <c r="D96" s="155" t="s">
        <v>134</v>
      </c>
      <c r="E96" s="149"/>
      <c r="F96" s="149"/>
      <c r="G96" s="149"/>
      <c r="H96" s="149"/>
      <c r="I96" s="47"/>
      <c r="J96" s="47"/>
      <c r="K96" s="47"/>
      <c r="L96" s="47"/>
      <c r="M96" s="150">
        <f>ROUND(M89*T96,2)</f>
        <v>0</v>
      </c>
      <c r="N96" s="138"/>
      <c r="O96" s="138"/>
      <c r="P96" s="138"/>
      <c r="Q96" s="138"/>
      <c r="R96" s="48"/>
      <c r="S96" s="197"/>
      <c r="T96" s="198"/>
      <c r="U96" s="199" t="s">
        <v>44</v>
      </c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197"/>
      <c r="AH96" s="197"/>
      <c r="AI96" s="197"/>
      <c r="AJ96" s="197"/>
      <c r="AK96" s="197"/>
      <c r="AL96" s="197"/>
      <c r="AM96" s="197"/>
      <c r="AN96" s="197"/>
      <c r="AO96" s="197"/>
      <c r="AP96" s="197"/>
      <c r="AQ96" s="197"/>
      <c r="AR96" s="197"/>
      <c r="AS96" s="197"/>
      <c r="AT96" s="197"/>
      <c r="AU96" s="197"/>
      <c r="AV96" s="197"/>
      <c r="AW96" s="197"/>
      <c r="AX96" s="197"/>
      <c r="AY96" s="200" t="s">
        <v>99</v>
      </c>
      <c r="AZ96" s="197"/>
      <c r="BA96" s="197"/>
      <c r="BB96" s="197"/>
      <c r="BC96" s="197"/>
      <c r="BD96" s="197"/>
      <c r="BE96" s="201">
        <f>IF(U96="základní",M96,0)</f>
        <v>0</v>
      </c>
      <c r="BF96" s="201">
        <f>IF(U96="snížená",M96,0)</f>
        <v>0</v>
      </c>
      <c r="BG96" s="201">
        <f>IF(U96="zákl. přenesená",M96,0)</f>
        <v>0</v>
      </c>
      <c r="BH96" s="201">
        <f>IF(U96="sníž. přenesená",M96,0)</f>
        <v>0</v>
      </c>
      <c r="BI96" s="201">
        <f>IF(U96="nulová",M96,0)</f>
        <v>0</v>
      </c>
      <c r="BJ96" s="200" t="s">
        <v>88</v>
      </c>
      <c r="BK96" s="197"/>
      <c r="BL96" s="197"/>
      <c r="BM96" s="197"/>
    </row>
    <row r="97" s="1" customFormat="1" ht="18" customHeight="1">
      <c r="B97" s="46"/>
      <c r="C97" s="47"/>
      <c r="D97" s="155" t="s">
        <v>135</v>
      </c>
      <c r="E97" s="149"/>
      <c r="F97" s="149"/>
      <c r="G97" s="149"/>
      <c r="H97" s="149"/>
      <c r="I97" s="47"/>
      <c r="J97" s="47"/>
      <c r="K97" s="47"/>
      <c r="L97" s="47"/>
      <c r="M97" s="150">
        <f>ROUND(M89*T97,2)</f>
        <v>0</v>
      </c>
      <c r="N97" s="138"/>
      <c r="O97" s="138"/>
      <c r="P97" s="138"/>
      <c r="Q97" s="138"/>
      <c r="R97" s="48"/>
      <c r="S97" s="197"/>
      <c r="T97" s="198"/>
      <c r="U97" s="199" t="s">
        <v>44</v>
      </c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7"/>
      <c r="AG97" s="197"/>
      <c r="AH97" s="197"/>
      <c r="AI97" s="197"/>
      <c r="AJ97" s="197"/>
      <c r="AK97" s="197"/>
      <c r="AL97" s="197"/>
      <c r="AM97" s="197"/>
      <c r="AN97" s="197"/>
      <c r="AO97" s="197"/>
      <c r="AP97" s="197"/>
      <c r="AQ97" s="197"/>
      <c r="AR97" s="197"/>
      <c r="AS97" s="197"/>
      <c r="AT97" s="197"/>
      <c r="AU97" s="197"/>
      <c r="AV97" s="197"/>
      <c r="AW97" s="197"/>
      <c r="AX97" s="197"/>
      <c r="AY97" s="200" t="s">
        <v>99</v>
      </c>
      <c r="AZ97" s="197"/>
      <c r="BA97" s="197"/>
      <c r="BB97" s="197"/>
      <c r="BC97" s="197"/>
      <c r="BD97" s="197"/>
      <c r="BE97" s="201">
        <f>IF(U97="základní",M97,0)</f>
        <v>0</v>
      </c>
      <c r="BF97" s="201">
        <f>IF(U97="snížená",M97,0)</f>
        <v>0</v>
      </c>
      <c r="BG97" s="201">
        <f>IF(U97="zákl. přenesená",M97,0)</f>
        <v>0</v>
      </c>
      <c r="BH97" s="201">
        <f>IF(U97="sníž. přenesená",M97,0)</f>
        <v>0</v>
      </c>
      <c r="BI97" s="201">
        <f>IF(U97="nulová",M97,0)</f>
        <v>0</v>
      </c>
      <c r="BJ97" s="200" t="s">
        <v>88</v>
      </c>
      <c r="BK97" s="197"/>
      <c r="BL97" s="197"/>
      <c r="BM97" s="197"/>
    </row>
    <row r="98" s="1" customFormat="1" ht="18" customHeight="1">
      <c r="B98" s="46"/>
      <c r="C98" s="47"/>
      <c r="D98" s="149" t="s">
        <v>136</v>
      </c>
      <c r="E98" s="47"/>
      <c r="F98" s="47"/>
      <c r="G98" s="47"/>
      <c r="H98" s="47"/>
      <c r="I98" s="47"/>
      <c r="J98" s="47"/>
      <c r="K98" s="47"/>
      <c r="L98" s="47"/>
      <c r="M98" s="150">
        <f>ROUND(M89*T98,2)</f>
        <v>0</v>
      </c>
      <c r="N98" s="138"/>
      <c r="O98" s="138"/>
      <c r="P98" s="138"/>
      <c r="Q98" s="138"/>
      <c r="R98" s="48"/>
      <c r="S98" s="197"/>
      <c r="T98" s="202"/>
      <c r="U98" s="203" t="s">
        <v>44</v>
      </c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7"/>
      <c r="AK98" s="197"/>
      <c r="AL98" s="197"/>
      <c r="AM98" s="197"/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200" t="s">
        <v>137</v>
      </c>
      <c r="AZ98" s="197"/>
      <c r="BA98" s="197"/>
      <c r="BB98" s="197"/>
      <c r="BC98" s="197"/>
      <c r="BD98" s="197"/>
      <c r="BE98" s="201">
        <f>IF(U98="základní",M98,0)</f>
        <v>0</v>
      </c>
      <c r="BF98" s="201">
        <f>IF(U98="snížená",M98,0)</f>
        <v>0</v>
      </c>
      <c r="BG98" s="201">
        <f>IF(U98="zákl. přenesená",M98,0)</f>
        <v>0</v>
      </c>
      <c r="BH98" s="201">
        <f>IF(U98="sníž. přenesená",M98,0)</f>
        <v>0</v>
      </c>
      <c r="BI98" s="201">
        <f>IF(U98="nulová",M98,0)</f>
        <v>0</v>
      </c>
      <c r="BJ98" s="200" t="s">
        <v>88</v>
      </c>
      <c r="BK98" s="197"/>
      <c r="BL98" s="197"/>
      <c r="BM98" s="197"/>
    </row>
    <row r="99" s="1" customFormat="1"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8"/>
      <c r="T99" s="182"/>
      <c r="U99" s="182"/>
    </row>
    <row r="100" s="1" customFormat="1" ht="29.28" customHeight="1">
      <c r="B100" s="46"/>
      <c r="C100" s="161" t="s">
        <v>109</v>
      </c>
      <c r="D100" s="162"/>
      <c r="E100" s="162"/>
      <c r="F100" s="162"/>
      <c r="G100" s="162"/>
      <c r="H100" s="162"/>
      <c r="I100" s="162"/>
      <c r="J100" s="162"/>
      <c r="K100" s="162"/>
      <c r="L100" s="163">
        <f>ROUND(SUM(M89+M92),2)</f>
        <v>0</v>
      </c>
      <c r="M100" s="163"/>
      <c r="N100" s="163"/>
      <c r="O100" s="163"/>
      <c r="P100" s="163"/>
      <c r="Q100" s="163"/>
      <c r="R100" s="48"/>
      <c r="T100" s="182"/>
      <c r="U100" s="182"/>
    </row>
    <row r="101" s="1" customFormat="1" ht="6.96" customHeight="1">
      <c r="B101" s="75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7"/>
      <c r="T101" s="182"/>
      <c r="U101" s="182"/>
    </row>
    <row r="105" s="1" customFormat="1" ht="6.96" customHeight="1">
      <c r="B105" s="78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80"/>
    </row>
    <row r="106" s="1" customFormat="1" ht="36.96" customHeight="1">
      <c r="B106" s="46"/>
      <c r="C106" s="26" t="s">
        <v>138</v>
      </c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8"/>
    </row>
    <row r="107" s="1" customFormat="1" ht="6.96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8"/>
    </row>
    <row r="108" s="1" customFormat="1" ht="30" customHeight="1">
      <c r="B108" s="46"/>
      <c r="C108" s="37" t="s">
        <v>20</v>
      </c>
      <c r="D108" s="47"/>
      <c r="E108" s="47"/>
      <c r="F108" s="166" t="str">
        <f>F6</f>
        <v>Oprava dálkového ovládání žst. Pržno</v>
      </c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47"/>
      <c r="R108" s="48"/>
    </row>
    <row r="109" ht="30" customHeight="1">
      <c r="B109" s="25"/>
      <c r="C109" s="37" t="s">
        <v>116</v>
      </c>
      <c r="D109" s="30"/>
      <c r="E109" s="30"/>
      <c r="F109" s="166" t="s">
        <v>117</v>
      </c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28"/>
    </row>
    <row r="110" s="1" customFormat="1" ht="36.96" customHeight="1">
      <c r="B110" s="46"/>
      <c r="C110" s="85" t="s">
        <v>118</v>
      </c>
      <c r="D110" s="47"/>
      <c r="E110" s="47"/>
      <c r="F110" s="87" t="str">
        <f>F8</f>
        <v>01 - Technologie zabezpečovacího zařízení</v>
      </c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8"/>
    </row>
    <row r="111" s="1" customFormat="1" ht="6.96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8"/>
    </row>
    <row r="112" s="1" customFormat="1" ht="18" customHeight="1">
      <c r="B112" s="46"/>
      <c r="C112" s="37" t="s">
        <v>25</v>
      </c>
      <c r="D112" s="47"/>
      <c r="E112" s="47"/>
      <c r="F112" s="32" t="str">
        <f>F10</f>
        <v xml:space="preserve"> </v>
      </c>
      <c r="G112" s="47"/>
      <c r="H112" s="47"/>
      <c r="I112" s="47"/>
      <c r="J112" s="47"/>
      <c r="K112" s="37" t="s">
        <v>27</v>
      </c>
      <c r="L112" s="47"/>
      <c r="M112" s="90" t="str">
        <f>IF(O10="","",O10)</f>
        <v>26.9.2017</v>
      </c>
      <c r="N112" s="90"/>
      <c r="O112" s="90"/>
      <c r="P112" s="90"/>
      <c r="Q112" s="47"/>
      <c r="R112" s="48"/>
    </row>
    <row r="113" s="1" customFormat="1" ht="6.96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8"/>
    </row>
    <row r="114" s="1" customFormat="1">
      <c r="B114" s="46"/>
      <c r="C114" s="37" t="s">
        <v>29</v>
      </c>
      <c r="D114" s="47"/>
      <c r="E114" s="47"/>
      <c r="F114" s="32" t="str">
        <f>E13</f>
        <v xml:space="preserve"> </v>
      </c>
      <c r="G114" s="47"/>
      <c r="H114" s="47"/>
      <c r="I114" s="47"/>
      <c r="J114" s="47"/>
      <c r="K114" s="37" t="s">
        <v>34</v>
      </c>
      <c r="L114" s="47"/>
      <c r="M114" s="32" t="str">
        <f>E19</f>
        <v xml:space="preserve"> </v>
      </c>
      <c r="N114" s="32"/>
      <c r="O114" s="32"/>
      <c r="P114" s="32"/>
      <c r="Q114" s="32"/>
      <c r="R114" s="48"/>
    </row>
    <row r="115" s="1" customFormat="1" ht="14.4" customHeight="1">
      <c r="B115" s="46"/>
      <c r="C115" s="37" t="s">
        <v>32</v>
      </c>
      <c r="D115" s="47"/>
      <c r="E115" s="47"/>
      <c r="F115" s="32" t="str">
        <f>IF(E16="","",E16)</f>
        <v>Signal Projekt, s.r.o.</v>
      </c>
      <c r="G115" s="47"/>
      <c r="H115" s="47"/>
      <c r="I115" s="47"/>
      <c r="J115" s="47"/>
      <c r="K115" s="37" t="s">
        <v>35</v>
      </c>
      <c r="L115" s="47"/>
      <c r="M115" s="32" t="str">
        <f>E22</f>
        <v>Pavel Pospíšil,DiS.</v>
      </c>
      <c r="N115" s="32"/>
      <c r="O115" s="32"/>
      <c r="P115" s="32"/>
      <c r="Q115" s="32"/>
      <c r="R115" s="48"/>
    </row>
    <row r="116" s="1" customFormat="1" ht="10.32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8"/>
    </row>
    <row r="117" s="8" customFormat="1" ht="29.28" customHeight="1">
      <c r="B117" s="204"/>
      <c r="C117" s="205" t="s">
        <v>139</v>
      </c>
      <c r="D117" s="206" t="s">
        <v>140</v>
      </c>
      <c r="E117" s="206" t="s">
        <v>61</v>
      </c>
      <c r="F117" s="206" t="s">
        <v>141</v>
      </c>
      <c r="G117" s="206"/>
      <c r="H117" s="206"/>
      <c r="I117" s="206"/>
      <c r="J117" s="206" t="s">
        <v>142</v>
      </c>
      <c r="K117" s="206" t="s">
        <v>143</v>
      </c>
      <c r="L117" s="206" t="s">
        <v>144</v>
      </c>
      <c r="M117" s="206" t="s">
        <v>145</v>
      </c>
      <c r="N117" s="206"/>
      <c r="O117" s="206"/>
      <c r="P117" s="206" t="s">
        <v>126</v>
      </c>
      <c r="Q117" s="207"/>
      <c r="R117" s="208"/>
      <c r="T117" s="106" t="s">
        <v>146</v>
      </c>
      <c r="U117" s="107" t="s">
        <v>43</v>
      </c>
      <c r="V117" s="107" t="s">
        <v>147</v>
      </c>
      <c r="W117" s="107" t="s">
        <v>148</v>
      </c>
      <c r="X117" s="107" t="s">
        <v>149</v>
      </c>
      <c r="Y117" s="107" t="s">
        <v>150</v>
      </c>
      <c r="Z117" s="107" t="s">
        <v>151</v>
      </c>
      <c r="AA117" s="107" t="s">
        <v>152</v>
      </c>
      <c r="AB117" s="107" t="s">
        <v>153</v>
      </c>
      <c r="AC117" s="107" t="s">
        <v>154</v>
      </c>
      <c r="AD117" s="108" t="s">
        <v>155</v>
      </c>
    </row>
    <row r="118" s="1" customFormat="1" ht="29.28" customHeight="1">
      <c r="B118" s="46"/>
      <c r="C118" s="110" t="s">
        <v>121</v>
      </c>
      <c r="D118" s="47"/>
      <c r="E118" s="47"/>
      <c r="F118" s="47"/>
      <c r="G118" s="47"/>
      <c r="H118" s="47"/>
      <c r="I118" s="47"/>
      <c r="J118" s="47"/>
      <c r="K118" s="47"/>
      <c r="L118" s="47"/>
      <c r="M118" s="209">
        <f>BK118</f>
        <v>0</v>
      </c>
      <c r="N118" s="210"/>
      <c r="O118" s="210"/>
      <c r="P118" s="210"/>
      <c r="Q118" s="210"/>
      <c r="R118" s="48"/>
      <c r="T118" s="109"/>
      <c r="U118" s="67"/>
      <c r="V118" s="67"/>
      <c r="W118" s="211">
        <f>W119+SUM(W120:W122)+W237</f>
        <v>0</v>
      </c>
      <c r="X118" s="211">
        <f>X119+SUM(X120:X122)+X237</f>
        <v>0</v>
      </c>
      <c r="Y118" s="67"/>
      <c r="Z118" s="212">
        <f>Z119+SUM(Z120:Z122)+Z237</f>
        <v>0</v>
      </c>
      <c r="AA118" s="67"/>
      <c r="AB118" s="212">
        <f>AB119+SUM(AB120:AB122)+AB237</f>
        <v>0</v>
      </c>
      <c r="AC118" s="67"/>
      <c r="AD118" s="213">
        <f>AD119+SUM(AD120:AD122)+AD237</f>
        <v>0</v>
      </c>
      <c r="AT118" s="21" t="s">
        <v>80</v>
      </c>
      <c r="AU118" s="21" t="s">
        <v>128</v>
      </c>
      <c r="BK118" s="214">
        <f>BK119+SUM(BK120:BK122)+BK237</f>
        <v>0</v>
      </c>
    </row>
    <row r="119" s="1" customFormat="1" ht="25.5" customHeight="1">
      <c r="B119" s="46"/>
      <c r="C119" s="215" t="s">
        <v>88</v>
      </c>
      <c r="D119" s="215" t="s">
        <v>156</v>
      </c>
      <c r="E119" s="216" t="s">
        <v>157</v>
      </c>
      <c r="F119" s="217" t="s">
        <v>158</v>
      </c>
      <c r="G119" s="217"/>
      <c r="H119" s="217"/>
      <c r="I119" s="217"/>
      <c r="J119" s="218" t="s">
        <v>159</v>
      </c>
      <c r="K119" s="219">
        <v>2</v>
      </c>
      <c r="L119" s="220">
        <v>0</v>
      </c>
      <c r="M119" s="221"/>
      <c r="N119" s="221"/>
      <c r="O119" s="195"/>
      <c r="P119" s="222">
        <f>ROUND(V119*K119,2)</f>
        <v>0</v>
      </c>
      <c r="Q119" s="222"/>
      <c r="R119" s="48"/>
      <c r="T119" s="223" t="s">
        <v>23</v>
      </c>
      <c r="U119" s="56" t="s">
        <v>44</v>
      </c>
      <c r="V119" s="173">
        <f>L119+M119</f>
        <v>0</v>
      </c>
      <c r="W119" s="173">
        <f>ROUND(L119*K119,2)</f>
        <v>0</v>
      </c>
      <c r="X119" s="173">
        <f>ROUND(M119*K119,2)</f>
        <v>0</v>
      </c>
      <c r="Y119" s="47"/>
      <c r="Z119" s="224">
        <f>Y119*K119</f>
        <v>0</v>
      </c>
      <c r="AA119" s="224">
        <v>0</v>
      </c>
      <c r="AB119" s="224">
        <f>AA119*K119</f>
        <v>0</v>
      </c>
      <c r="AC119" s="224">
        <v>0</v>
      </c>
      <c r="AD119" s="225">
        <f>AC119*K119</f>
        <v>0</v>
      </c>
      <c r="AR119" s="21" t="s">
        <v>92</v>
      </c>
      <c r="AT119" s="21" t="s">
        <v>156</v>
      </c>
      <c r="AU119" s="21" t="s">
        <v>81</v>
      </c>
      <c r="AY119" s="21" t="s">
        <v>160</v>
      </c>
      <c r="BE119" s="154">
        <f>IF(U119="základní",P119,0)</f>
        <v>0</v>
      </c>
      <c r="BF119" s="154">
        <f>IF(U119="snížená",P119,0)</f>
        <v>0</v>
      </c>
      <c r="BG119" s="154">
        <f>IF(U119="zákl. přenesená",P119,0)</f>
        <v>0</v>
      </c>
      <c r="BH119" s="154">
        <f>IF(U119="sníž. přenesená",P119,0)</f>
        <v>0</v>
      </c>
      <c r="BI119" s="154">
        <f>IF(U119="nulová",P119,0)</f>
        <v>0</v>
      </c>
      <c r="BJ119" s="21" t="s">
        <v>88</v>
      </c>
      <c r="BK119" s="154">
        <f>ROUND(V119*K119,2)</f>
        <v>0</v>
      </c>
      <c r="BL119" s="21" t="s">
        <v>88</v>
      </c>
      <c r="BM119" s="21" t="s">
        <v>161</v>
      </c>
    </row>
    <row r="120" s="1" customFormat="1" ht="38.25" customHeight="1">
      <c r="B120" s="46"/>
      <c r="C120" s="215" t="s">
        <v>92</v>
      </c>
      <c r="D120" s="215" t="s">
        <v>156</v>
      </c>
      <c r="E120" s="216" t="s">
        <v>162</v>
      </c>
      <c r="F120" s="217" t="s">
        <v>163</v>
      </c>
      <c r="G120" s="217"/>
      <c r="H120" s="217"/>
      <c r="I120" s="217"/>
      <c r="J120" s="218" t="s">
        <v>159</v>
      </c>
      <c r="K120" s="219">
        <v>2</v>
      </c>
      <c r="L120" s="220">
        <v>0</v>
      </c>
      <c r="M120" s="221"/>
      <c r="N120" s="221"/>
      <c r="O120" s="195"/>
      <c r="P120" s="222">
        <f>ROUND(V120*K120,2)</f>
        <v>0</v>
      </c>
      <c r="Q120" s="222"/>
      <c r="R120" s="48"/>
      <c r="T120" s="223" t="s">
        <v>23</v>
      </c>
      <c r="U120" s="56" t="s">
        <v>44</v>
      </c>
      <c r="V120" s="173">
        <f>L120+M120</f>
        <v>0</v>
      </c>
      <c r="W120" s="173">
        <f>ROUND(L120*K120,2)</f>
        <v>0</v>
      </c>
      <c r="X120" s="173">
        <f>ROUND(M120*K120,2)</f>
        <v>0</v>
      </c>
      <c r="Y120" s="47"/>
      <c r="Z120" s="224">
        <f>Y120*K120</f>
        <v>0</v>
      </c>
      <c r="AA120" s="224">
        <v>0</v>
      </c>
      <c r="AB120" s="224">
        <f>AA120*K120</f>
        <v>0</v>
      </c>
      <c r="AC120" s="224">
        <v>0</v>
      </c>
      <c r="AD120" s="225">
        <f>AC120*K120</f>
        <v>0</v>
      </c>
      <c r="AR120" s="21" t="s">
        <v>92</v>
      </c>
      <c r="AT120" s="21" t="s">
        <v>156</v>
      </c>
      <c r="AU120" s="21" t="s">
        <v>81</v>
      </c>
      <c r="AY120" s="21" t="s">
        <v>160</v>
      </c>
      <c r="BE120" s="154">
        <f>IF(U120="základní",P120,0)</f>
        <v>0</v>
      </c>
      <c r="BF120" s="154">
        <f>IF(U120="snížená",P120,0)</f>
        <v>0</v>
      </c>
      <c r="BG120" s="154">
        <f>IF(U120="zákl. přenesená",P120,0)</f>
        <v>0</v>
      </c>
      <c r="BH120" s="154">
        <f>IF(U120="sníž. přenesená",P120,0)</f>
        <v>0</v>
      </c>
      <c r="BI120" s="154">
        <f>IF(U120="nulová",P120,0)</f>
        <v>0</v>
      </c>
      <c r="BJ120" s="21" t="s">
        <v>88</v>
      </c>
      <c r="BK120" s="154">
        <f>ROUND(V120*K120,2)</f>
        <v>0</v>
      </c>
      <c r="BL120" s="21" t="s">
        <v>88</v>
      </c>
      <c r="BM120" s="21" t="s">
        <v>164</v>
      </c>
    </row>
    <row r="121" s="1" customFormat="1" ht="16.5" customHeight="1">
      <c r="B121" s="46"/>
      <c r="C121" s="47"/>
      <c r="D121" s="47"/>
      <c r="E121" s="47"/>
      <c r="F121" s="226" t="s">
        <v>165</v>
      </c>
      <c r="G121" s="67"/>
      <c r="H121" s="67"/>
      <c r="I121" s="67"/>
      <c r="J121" s="47"/>
      <c r="K121" s="47"/>
      <c r="L121" s="47"/>
      <c r="M121" s="47"/>
      <c r="N121" s="47"/>
      <c r="O121" s="47"/>
      <c r="P121" s="47"/>
      <c r="Q121" s="47"/>
      <c r="R121" s="48"/>
      <c r="T121" s="198"/>
      <c r="U121" s="47"/>
      <c r="V121" s="47"/>
      <c r="W121" s="47"/>
      <c r="X121" s="47"/>
      <c r="Y121" s="47"/>
      <c r="Z121" s="47"/>
      <c r="AA121" s="47"/>
      <c r="AB121" s="47"/>
      <c r="AC121" s="47"/>
      <c r="AD121" s="100"/>
      <c r="AT121" s="21" t="s">
        <v>166</v>
      </c>
      <c r="AU121" s="21" t="s">
        <v>81</v>
      </c>
    </row>
    <row r="122" s="9" customFormat="1" ht="37.44" customHeight="1">
      <c r="B122" s="227"/>
      <c r="C122" s="228"/>
      <c r="D122" s="229" t="s">
        <v>129</v>
      </c>
      <c r="E122" s="229"/>
      <c r="F122" s="229"/>
      <c r="G122" s="229"/>
      <c r="H122" s="229"/>
      <c r="I122" s="229"/>
      <c r="J122" s="229"/>
      <c r="K122" s="229"/>
      <c r="L122" s="229"/>
      <c r="M122" s="230">
        <f>BK122</f>
        <v>0</v>
      </c>
      <c r="N122" s="231"/>
      <c r="O122" s="231"/>
      <c r="P122" s="231"/>
      <c r="Q122" s="231"/>
      <c r="R122" s="232"/>
      <c r="T122" s="233"/>
      <c r="U122" s="228"/>
      <c r="V122" s="228"/>
      <c r="W122" s="234">
        <f>SUM(W123:W236)</f>
        <v>0</v>
      </c>
      <c r="X122" s="234">
        <f>SUM(X123:X236)</f>
        <v>0</v>
      </c>
      <c r="Y122" s="228"/>
      <c r="Z122" s="235">
        <f>SUM(Z123:Z236)</f>
        <v>0</v>
      </c>
      <c r="AA122" s="228"/>
      <c r="AB122" s="235">
        <f>SUM(AB123:AB236)</f>
        <v>0</v>
      </c>
      <c r="AC122" s="228"/>
      <c r="AD122" s="236">
        <f>SUM(AD123:AD236)</f>
        <v>0</v>
      </c>
      <c r="AR122" s="237" t="s">
        <v>167</v>
      </c>
      <c r="AT122" s="238" t="s">
        <v>80</v>
      </c>
      <c r="AU122" s="238" t="s">
        <v>81</v>
      </c>
      <c r="AY122" s="237" t="s">
        <v>160</v>
      </c>
      <c r="BK122" s="239">
        <f>SUM(BK123:BK236)</f>
        <v>0</v>
      </c>
    </row>
    <row r="123" s="1" customFormat="1" ht="63.75" customHeight="1">
      <c r="B123" s="46"/>
      <c r="C123" s="215" t="s">
        <v>168</v>
      </c>
      <c r="D123" s="215" t="s">
        <v>156</v>
      </c>
      <c r="E123" s="216" t="s">
        <v>169</v>
      </c>
      <c r="F123" s="217" t="s">
        <v>170</v>
      </c>
      <c r="G123" s="217"/>
      <c r="H123" s="217"/>
      <c r="I123" s="217"/>
      <c r="J123" s="218" t="s">
        <v>159</v>
      </c>
      <c r="K123" s="219">
        <v>1</v>
      </c>
      <c r="L123" s="220">
        <v>0</v>
      </c>
      <c r="M123" s="221"/>
      <c r="N123" s="221"/>
      <c r="O123" s="195"/>
      <c r="P123" s="222">
        <f>ROUND(V123*K123,2)</f>
        <v>0</v>
      </c>
      <c r="Q123" s="222"/>
      <c r="R123" s="48"/>
      <c r="T123" s="223" t="s">
        <v>23</v>
      </c>
      <c r="U123" s="56" t="s">
        <v>44</v>
      </c>
      <c r="V123" s="173">
        <f>L123+M123</f>
        <v>0</v>
      </c>
      <c r="W123" s="173">
        <f>ROUND(L123*K123,2)</f>
        <v>0</v>
      </c>
      <c r="X123" s="173">
        <f>ROUND(M123*K123,2)</f>
        <v>0</v>
      </c>
      <c r="Y123" s="47"/>
      <c r="Z123" s="224">
        <f>Y123*K123</f>
        <v>0</v>
      </c>
      <c r="AA123" s="224">
        <v>0</v>
      </c>
      <c r="AB123" s="224">
        <f>AA123*K123</f>
        <v>0</v>
      </c>
      <c r="AC123" s="224">
        <v>0</v>
      </c>
      <c r="AD123" s="225">
        <f>AC123*K123</f>
        <v>0</v>
      </c>
      <c r="AR123" s="21" t="s">
        <v>171</v>
      </c>
      <c r="AT123" s="21" t="s">
        <v>156</v>
      </c>
      <c r="AU123" s="21" t="s">
        <v>88</v>
      </c>
      <c r="AY123" s="21" t="s">
        <v>160</v>
      </c>
      <c r="BE123" s="154">
        <f>IF(U123="základní",P123,0)</f>
        <v>0</v>
      </c>
      <c r="BF123" s="154">
        <f>IF(U123="snížená",P123,0)</f>
        <v>0</v>
      </c>
      <c r="BG123" s="154">
        <f>IF(U123="zákl. přenesená",P123,0)</f>
        <v>0</v>
      </c>
      <c r="BH123" s="154">
        <f>IF(U123="sníž. přenesená",P123,0)</f>
        <v>0</v>
      </c>
      <c r="BI123" s="154">
        <f>IF(U123="nulová",P123,0)</f>
        <v>0</v>
      </c>
      <c r="BJ123" s="21" t="s">
        <v>88</v>
      </c>
      <c r="BK123" s="154">
        <f>ROUND(V123*K123,2)</f>
        <v>0</v>
      </c>
      <c r="BL123" s="21" t="s">
        <v>167</v>
      </c>
      <c r="BM123" s="21" t="s">
        <v>172</v>
      </c>
    </row>
    <row r="124" s="1" customFormat="1" ht="16.5" customHeight="1">
      <c r="B124" s="46"/>
      <c r="C124" s="47"/>
      <c r="D124" s="47"/>
      <c r="E124" s="47"/>
      <c r="F124" s="226" t="s">
        <v>173</v>
      </c>
      <c r="G124" s="67"/>
      <c r="H124" s="67"/>
      <c r="I124" s="67"/>
      <c r="J124" s="47"/>
      <c r="K124" s="47"/>
      <c r="L124" s="47"/>
      <c r="M124" s="47"/>
      <c r="N124" s="47"/>
      <c r="O124" s="47"/>
      <c r="P124" s="47"/>
      <c r="Q124" s="47"/>
      <c r="R124" s="48"/>
      <c r="T124" s="198"/>
      <c r="U124" s="47"/>
      <c r="V124" s="47"/>
      <c r="W124" s="47"/>
      <c r="X124" s="47"/>
      <c r="Y124" s="47"/>
      <c r="Z124" s="47"/>
      <c r="AA124" s="47"/>
      <c r="AB124" s="47"/>
      <c r="AC124" s="47"/>
      <c r="AD124" s="100"/>
      <c r="AT124" s="21" t="s">
        <v>166</v>
      </c>
      <c r="AU124" s="21" t="s">
        <v>88</v>
      </c>
    </row>
    <row r="125" s="1" customFormat="1" ht="16.5" customHeight="1">
      <c r="B125" s="46"/>
      <c r="C125" s="215" t="s">
        <v>167</v>
      </c>
      <c r="D125" s="215" t="s">
        <v>156</v>
      </c>
      <c r="E125" s="216" t="s">
        <v>174</v>
      </c>
      <c r="F125" s="217" t="s">
        <v>175</v>
      </c>
      <c r="G125" s="217"/>
      <c r="H125" s="217"/>
      <c r="I125" s="217"/>
      <c r="J125" s="218" t="s">
        <v>159</v>
      </c>
      <c r="K125" s="219">
        <v>4</v>
      </c>
      <c r="L125" s="220">
        <v>0</v>
      </c>
      <c r="M125" s="221"/>
      <c r="N125" s="221"/>
      <c r="O125" s="195"/>
      <c r="P125" s="222">
        <f>ROUND(V125*K125,2)</f>
        <v>0</v>
      </c>
      <c r="Q125" s="222"/>
      <c r="R125" s="48"/>
      <c r="T125" s="223" t="s">
        <v>23</v>
      </c>
      <c r="U125" s="56" t="s">
        <v>44</v>
      </c>
      <c r="V125" s="173">
        <f>L125+M125</f>
        <v>0</v>
      </c>
      <c r="W125" s="173">
        <f>ROUND(L125*K125,2)</f>
        <v>0</v>
      </c>
      <c r="X125" s="173">
        <f>ROUND(M125*K125,2)</f>
        <v>0</v>
      </c>
      <c r="Y125" s="47"/>
      <c r="Z125" s="224">
        <f>Y125*K125</f>
        <v>0</v>
      </c>
      <c r="AA125" s="224">
        <v>0</v>
      </c>
      <c r="AB125" s="224">
        <f>AA125*K125</f>
        <v>0</v>
      </c>
      <c r="AC125" s="224">
        <v>0</v>
      </c>
      <c r="AD125" s="225">
        <f>AC125*K125</f>
        <v>0</v>
      </c>
      <c r="AR125" s="21" t="s">
        <v>171</v>
      </c>
      <c r="AT125" s="21" t="s">
        <v>156</v>
      </c>
      <c r="AU125" s="21" t="s">
        <v>88</v>
      </c>
      <c r="AY125" s="21" t="s">
        <v>160</v>
      </c>
      <c r="BE125" s="154">
        <f>IF(U125="základní",P125,0)</f>
        <v>0</v>
      </c>
      <c r="BF125" s="154">
        <f>IF(U125="snížená",P125,0)</f>
        <v>0</v>
      </c>
      <c r="BG125" s="154">
        <f>IF(U125="zákl. přenesená",P125,0)</f>
        <v>0</v>
      </c>
      <c r="BH125" s="154">
        <f>IF(U125="sníž. přenesená",P125,0)</f>
        <v>0</v>
      </c>
      <c r="BI125" s="154">
        <f>IF(U125="nulová",P125,0)</f>
        <v>0</v>
      </c>
      <c r="BJ125" s="21" t="s">
        <v>88</v>
      </c>
      <c r="BK125" s="154">
        <f>ROUND(V125*K125,2)</f>
        <v>0</v>
      </c>
      <c r="BL125" s="21" t="s">
        <v>167</v>
      </c>
      <c r="BM125" s="21" t="s">
        <v>176</v>
      </c>
    </row>
    <row r="126" s="1" customFormat="1" ht="38.25" customHeight="1">
      <c r="B126" s="46"/>
      <c r="C126" s="215" t="s">
        <v>177</v>
      </c>
      <c r="D126" s="215" t="s">
        <v>156</v>
      </c>
      <c r="E126" s="216" t="s">
        <v>178</v>
      </c>
      <c r="F126" s="217" t="s">
        <v>179</v>
      </c>
      <c r="G126" s="217"/>
      <c r="H126" s="217"/>
      <c r="I126" s="217"/>
      <c r="J126" s="218" t="s">
        <v>159</v>
      </c>
      <c r="K126" s="219">
        <v>1</v>
      </c>
      <c r="L126" s="220">
        <v>0</v>
      </c>
      <c r="M126" s="221"/>
      <c r="N126" s="221"/>
      <c r="O126" s="195"/>
      <c r="P126" s="222">
        <f>ROUND(V126*K126,2)</f>
        <v>0</v>
      </c>
      <c r="Q126" s="222"/>
      <c r="R126" s="48"/>
      <c r="T126" s="223" t="s">
        <v>23</v>
      </c>
      <c r="U126" s="56" t="s">
        <v>44</v>
      </c>
      <c r="V126" s="173">
        <f>L126+M126</f>
        <v>0</v>
      </c>
      <c r="W126" s="173">
        <f>ROUND(L126*K126,2)</f>
        <v>0</v>
      </c>
      <c r="X126" s="173">
        <f>ROUND(M126*K126,2)</f>
        <v>0</v>
      </c>
      <c r="Y126" s="47"/>
      <c r="Z126" s="224">
        <f>Y126*K126</f>
        <v>0</v>
      </c>
      <c r="AA126" s="224">
        <v>0</v>
      </c>
      <c r="AB126" s="224">
        <f>AA126*K126</f>
        <v>0</v>
      </c>
      <c r="AC126" s="224">
        <v>0</v>
      </c>
      <c r="AD126" s="225">
        <f>AC126*K126</f>
        <v>0</v>
      </c>
      <c r="AR126" s="21" t="s">
        <v>171</v>
      </c>
      <c r="AT126" s="21" t="s">
        <v>156</v>
      </c>
      <c r="AU126" s="21" t="s">
        <v>88</v>
      </c>
      <c r="AY126" s="21" t="s">
        <v>160</v>
      </c>
      <c r="BE126" s="154">
        <f>IF(U126="základní",P126,0)</f>
        <v>0</v>
      </c>
      <c r="BF126" s="154">
        <f>IF(U126="snížená",P126,0)</f>
        <v>0</v>
      </c>
      <c r="BG126" s="154">
        <f>IF(U126="zákl. přenesená",P126,0)</f>
        <v>0</v>
      </c>
      <c r="BH126" s="154">
        <f>IF(U126="sníž. přenesená",P126,0)</f>
        <v>0</v>
      </c>
      <c r="BI126" s="154">
        <f>IF(U126="nulová",P126,0)</f>
        <v>0</v>
      </c>
      <c r="BJ126" s="21" t="s">
        <v>88</v>
      </c>
      <c r="BK126" s="154">
        <f>ROUND(V126*K126,2)</f>
        <v>0</v>
      </c>
      <c r="BL126" s="21" t="s">
        <v>167</v>
      </c>
      <c r="BM126" s="21" t="s">
        <v>180</v>
      </c>
    </row>
    <row r="127" s="1" customFormat="1" ht="25.5" customHeight="1">
      <c r="B127" s="46"/>
      <c r="C127" s="215" t="s">
        <v>181</v>
      </c>
      <c r="D127" s="215" t="s">
        <v>156</v>
      </c>
      <c r="E127" s="216" t="s">
        <v>182</v>
      </c>
      <c r="F127" s="217" t="s">
        <v>183</v>
      </c>
      <c r="G127" s="217"/>
      <c r="H127" s="217"/>
      <c r="I127" s="217"/>
      <c r="J127" s="218" t="s">
        <v>159</v>
      </c>
      <c r="K127" s="219">
        <v>1</v>
      </c>
      <c r="L127" s="220">
        <v>0</v>
      </c>
      <c r="M127" s="221"/>
      <c r="N127" s="221"/>
      <c r="O127" s="195"/>
      <c r="P127" s="222">
        <f>ROUND(V127*K127,2)</f>
        <v>0</v>
      </c>
      <c r="Q127" s="222"/>
      <c r="R127" s="48"/>
      <c r="T127" s="223" t="s">
        <v>23</v>
      </c>
      <c r="U127" s="56" t="s">
        <v>44</v>
      </c>
      <c r="V127" s="173">
        <f>L127+M127</f>
        <v>0</v>
      </c>
      <c r="W127" s="173">
        <f>ROUND(L127*K127,2)</f>
        <v>0</v>
      </c>
      <c r="X127" s="173">
        <f>ROUND(M127*K127,2)</f>
        <v>0</v>
      </c>
      <c r="Y127" s="47"/>
      <c r="Z127" s="224">
        <f>Y127*K127</f>
        <v>0</v>
      </c>
      <c r="AA127" s="224">
        <v>0</v>
      </c>
      <c r="AB127" s="224">
        <f>AA127*K127</f>
        <v>0</v>
      </c>
      <c r="AC127" s="224">
        <v>0</v>
      </c>
      <c r="AD127" s="225">
        <f>AC127*K127</f>
        <v>0</v>
      </c>
      <c r="AR127" s="21" t="s">
        <v>171</v>
      </c>
      <c r="AT127" s="21" t="s">
        <v>156</v>
      </c>
      <c r="AU127" s="21" t="s">
        <v>88</v>
      </c>
      <c r="AY127" s="21" t="s">
        <v>160</v>
      </c>
      <c r="BE127" s="154">
        <f>IF(U127="základní",P127,0)</f>
        <v>0</v>
      </c>
      <c r="BF127" s="154">
        <f>IF(U127="snížená",P127,0)</f>
        <v>0</v>
      </c>
      <c r="BG127" s="154">
        <f>IF(U127="zákl. přenesená",P127,0)</f>
        <v>0</v>
      </c>
      <c r="BH127" s="154">
        <f>IF(U127="sníž. přenesená",P127,0)</f>
        <v>0</v>
      </c>
      <c r="BI127" s="154">
        <f>IF(U127="nulová",P127,0)</f>
        <v>0</v>
      </c>
      <c r="BJ127" s="21" t="s">
        <v>88</v>
      </c>
      <c r="BK127" s="154">
        <f>ROUND(V127*K127,2)</f>
        <v>0</v>
      </c>
      <c r="BL127" s="21" t="s">
        <v>167</v>
      </c>
      <c r="BM127" s="21" t="s">
        <v>184</v>
      </c>
    </row>
    <row r="128" s="1" customFormat="1" ht="51" customHeight="1">
      <c r="B128" s="46"/>
      <c r="C128" s="215" t="s">
        <v>185</v>
      </c>
      <c r="D128" s="215" t="s">
        <v>156</v>
      </c>
      <c r="E128" s="216" t="s">
        <v>186</v>
      </c>
      <c r="F128" s="217" t="s">
        <v>187</v>
      </c>
      <c r="G128" s="217"/>
      <c r="H128" s="217"/>
      <c r="I128" s="217"/>
      <c r="J128" s="218" t="s">
        <v>159</v>
      </c>
      <c r="K128" s="219">
        <v>2</v>
      </c>
      <c r="L128" s="220">
        <v>0</v>
      </c>
      <c r="M128" s="221"/>
      <c r="N128" s="221"/>
      <c r="O128" s="195"/>
      <c r="P128" s="222">
        <f>ROUND(V128*K128,2)</f>
        <v>0</v>
      </c>
      <c r="Q128" s="222"/>
      <c r="R128" s="48"/>
      <c r="T128" s="223" t="s">
        <v>23</v>
      </c>
      <c r="U128" s="56" t="s">
        <v>44</v>
      </c>
      <c r="V128" s="173">
        <f>L128+M128</f>
        <v>0</v>
      </c>
      <c r="W128" s="173">
        <f>ROUND(L128*K128,2)</f>
        <v>0</v>
      </c>
      <c r="X128" s="173">
        <f>ROUND(M128*K128,2)</f>
        <v>0</v>
      </c>
      <c r="Y128" s="47"/>
      <c r="Z128" s="224">
        <f>Y128*K128</f>
        <v>0</v>
      </c>
      <c r="AA128" s="224">
        <v>0</v>
      </c>
      <c r="AB128" s="224">
        <f>AA128*K128</f>
        <v>0</v>
      </c>
      <c r="AC128" s="224">
        <v>0</v>
      </c>
      <c r="AD128" s="225">
        <f>AC128*K128</f>
        <v>0</v>
      </c>
      <c r="AR128" s="21" t="s">
        <v>171</v>
      </c>
      <c r="AT128" s="21" t="s">
        <v>156</v>
      </c>
      <c r="AU128" s="21" t="s">
        <v>88</v>
      </c>
      <c r="AY128" s="21" t="s">
        <v>160</v>
      </c>
      <c r="BE128" s="154">
        <f>IF(U128="základní",P128,0)</f>
        <v>0</v>
      </c>
      <c r="BF128" s="154">
        <f>IF(U128="snížená",P128,0)</f>
        <v>0</v>
      </c>
      <c r="BG128" s="154">
        <f>IF(U128="zákl. přenesená",P128,0)</f>
        <v>0</v>
      </c>
      <c r="BH128" s="154">
        <f>IF(U128="sníž. přenesená",P128,0)</f>
        <v>0</v>
      </c>
      <c r="BI128" s="154">
        <f>IF(U128="nulová",P128,0)</f>
        <v>0</v>
      </c>
      <c r="BJ128" s="21" t="s">
        <v>88</v>
      </c>
      <c r="BK128" s="154">
        <f>ROUND(V128*K128,2)</f>
        <v>0</v>
      </c>
      <c r="BL128" s="21" t="s">
        <v>167</v>
      </c>
      <c r="BM128" s="21" t="s">
        <v>188</v>
      </c>
    </row>
    <row r="129" s="1" customFormat="1" ht="16.5" customHeight="1">
      <c r="B129" s="46"/>
      <c r="C129" s="47"/>
      <c r="D129" s="47"/>
      <c r="E129" s="47"/>
      <c r="F129" s="226" t="s">
        <v>189</v>
      </c>
      <c r="G129" s="67"/>
      <c r="H129" s="67"/>
      <c r="I129" s="67"/>
      <c r="J129" s="47"/>
      <c r="K129" s="47"/>
      <c r="L129" s="47"/>
      <c r="M129" s="47"/>
      <c r="N129" s="47"/>
      <c r="O129" s="47"/>
      <c r="P129" s="47"/>
      <c r="Q129" s="47"/>
      <c r="R129" s="48"/>
      <c r="T129" s="198"/>
      <c r="U129" s="47"/>
      <c r="V129" s="47"/>
      <c r="W129" s="47"/>
      <c r="X129" s="47"/>
      <c r="Y129" s="47"/>
      <c r="Z129" s="47"/>
      <c r="AA129" s="47"/>
      <c r="AB129" s="47"/>
      <c r="AC129" s="47"/>
      <c r="AD129" s="100"/>
      <c r="AT129" s="21" t="s">
        <v>166</v>
      </c>
      <c r="AU129" s="21" t="s">
        <v>88</v>
      </c>
    </row>
    <row r="130" s="1" customFormat="1" ht="76.5" customHeight="1">
      <c r="B130" s="46"/>
      <c r="C130" s="215" t="s">
        <v>171</v>
      </c>
      <c r="D130" s="215" t="s">
        <v>156</v>
      </c>
      <c r="E130" s="216" t="s">
        <v>190</v>
      </c>
      <c r="F130" s="217" t="s">
        <v>191</v>
      </c>
      <c r="G130" s="217"/>
      <c r="H130" s="217"/>
      <c r="I130" s="217"/>
      <c r="J130" s="218" t="s">
        <v>159</v>
      </c>
      <c r="K130" s="219">
        <v>4</v>
      </c>
      <c r="L130" s="220">
        <v>0</v>
      </c>
      <c r="M130" s="221"/>
      <c r="N130" s="221"/>
      <c r="O130" s="195"/>
      <c r="P130" s="222">
        <f>ROUND(V130*K130,2)</f>
        <v>0</v>
      </c>
      <c r="Q130" s="222"/>
      <c r="R130" s="48"/>
      <c r="T130" s="223" t="s">
        <v>23</v>
      </c>
      <c r="U130" s="56" t="s">
        <v>44</v>
      </c>
      <c r="V130" s="173">
        <f>L130+M130</f>
        <v>0</v>
      </c>
      <c r="W130" s="173">
        <f>ROUND(L130*K130,2)</f>
        <v>0</v>
      </c>
      <c r="X130" s="173">
        <f>ROUND(M130*K130,2)</f>
        <v>0</v>
      </c>
      <c r="Y130" s="47"/>
      <c r="Z130" s="224">
        <f>Y130*K130</f>
        <v>0</v>
      </c>
      <c r="AA130" s="224">
        <v>0</v>
      </c>
      <c r="AB130" s="224">
        <f>AA130*K130</f>
        <v>0</v>
      </c>
      <c r="AC130" s="224">
        <v>0</v>
      </c>
      <c r="AD130" s="225">
        <f>AC130*K130</f>
        <v>0</v>
      </c>
      <c r="AR130" s="21" t="s">
        <v>171</v>
      </c>
      <c r="AT130" s="21" t="s">
        <v>156</v>
      </c>
      <c r="AU130" s="21" t="s">
        <v>88</v>
      </c>
      <c r="AY130" s="21" t="s">
        <v>160</v>
      </c>
      <c r="BE130" s="154">
        <f>IF(U130="základní",P130,0)</f>
        <v>0</v>
      </c>
      <c r="BF130" s="154">
        <f>IF(U130="snížená",P130,0)</f>
        <v>0</v>
      </c>
      <c r="BG130" s="154">
        <f>IF(U130="zákl. přenesená",P130,0)</f>
        <v>0</v>
      </c>
      <c r="BH130" s="154">
        <f>IF(U130="sníž. přenesená",P130,0)</f>
        <v>0</v>
      </c>
      <c r="BI130" s="154">
        <f>IF(U130="nulová",P130,0)</f>
        <v>0</v>
      </c>
      <c r="BJ130" s="21" t="s">
        <v>88</v>
      </c>
      <c r="BK130" s="154">
        <f>ROUND(V130*K130,2)</f>
        <v>0</v>
      </c>
      <c r="BL130" s="21" t="s">
        <v>167</v>
      </c>
      <c r="BM130" s="21" t="s">
        <v>192</v>
      </c>
    </row>
    <row r="131" s="1" customFormat="1" ht="36" customHeight="1">
      <c r="B131" s="46"/>
      <c r="C131" s="47"/>
      <c r="D131" s="47"/>
      <c r="E131" s="47"/>
      <c r="F131" s="226" t="s">
        <v>193</v>
      </c>
      <c r="G131" s="67"/>
      <c r="H131" s="67"/>
      <c r="I131" s="67"/>
      <c r="J131" s="47"/>
      <c r="K131" s="47"/>
      <c r="L131" s="47"/>
      <c r="M131" s="47"/>
      <c r="N131" s="47"/>
      <c r="O131" s="47"/>
      <c r="P131" s="47"/>
      <c r="Q131" s="47"/>
      <c r="R131" s="48"/>
      <c r="T131" s="198"/>
      <c r="U131" s="47"/>
      <c r="V131" s="47"/>
      <c r="W131" s="47"/>
      <c r="X131" s="47"/>
      <c r="Y131" s="47"/>
      <c r="Z131" s="47"/>
      <c r="AA131" s="47"/>
      <c r="AB131" s="47"/>
      <c r="AC131" s="47"/>
      <c r="AD131" s="100"/>
      <c r="AT131" s="21" t="s">
        <v>166</v>
      </c>
      <c r="AU131" s="21" t="s">
        <v>88</v>
      </c>
    </row>
    <row r="132" s="1" customFormat="1" ht="89.25" customHeight="1">
      <c r="B132" s="46"/>
      <c r="C132" s="215" t="s">
        <v>194</v>
      </c>
      <c r="D132" s="215" t="s">
        <v>156</v>
      </c>
      <c r="E132" s="216" t="s">
        <v>195</v>
      </c>
      <c r="F132" s="217" t="s">
        <v>196</v>
      </c>
      <c r="G132" s="217"/>
      <c r="H132" s="217"/>
      <c r="I132" s="217"/>
      <c r="J132" s="218" t="s">
        <v>159</v>
      </c>
      <c r="K132" s="219">
        <v>2</v>
      </c>
      <c r="L132" s="220">
        <v>0</v>
      </c>
      <c r="M132" s="221"/>
      <c r="N132" s="221"/>
      <c r="O132" s="195"/>
      <c r="P132" s="222">
        <f>ROUND(V132*K132,2)</f>
        <v>0</v>
      </c>
      <c r="Q132" s="222"/>
      <c r="R132" s="48"/>
      <c r="T132" s="223" t="s">
        <v>23</v>
      </c>
      <c r="U132" s="56" t="s">
        <v>44</v>
      </c>
      <c r="V132" s="173">
        <f>L132+M132</f>
        <v>0</v>
      </c>
      <c r="W132" s="173">
        <f>ROUND(L132*K132,2)</f>
        <v>0</v>
      </c>
      <c r="X132" s="173">
        <f>ROUND(M132*K132,2)</f>
        <v>0</v>
      </c>
      <c r="Y132" s="47"/>
      <c r="Z132" s="224">
        <f>Y132*K132</f>
        <v>0</v>
      </c>
      <c r="AA132" s="224">
        <v>0</v>
      </c>
      <c r="AB132" s="224">
        <f>AA132*K132</f>
        <v>0</v>
      </c>
      <c r="AC132" s="224">
        <v>0</v>
      </c>
      <c r="AD132" s="225">
        <f>AC132*K132</f>
        <v>0</v>
      </c>
      <c r="AR132" s="21" t="s">
        <v>171</v>
      </c>
      <c r="AT132" s="21" t="s">
        <v>156</v>
      </c>
      <c r="AU132" s="21" t="s">
        <v>88</v>
      </c>
      <c r="AY132" s="21" t="s">
        <v>160</v>
      </c>
      <c r="BE132" s="154">
        <f>IF(U132="základní",P132,0)</f>
        <v>0</v>
      </c>
      <c r="BF132" s="154">
        <f>IF(U132="snížená",P132,0)</f>
        <v>0</v>
      </c>
      <c r="BG132" s="154">
        <f>IF(U132="zákl. přenesená",P132,0)</f>
        <v>0</v>
      </c>
      <c r="BH132" s="154">
        <f>IF(U132="sníž. přenesená",P132,0)</f>
        <v>0</v>
      </c>
      <c r="BI132" s="154">
        <f>IF(U132="nulová",P132,0)</f>
        <v>0</v>
      </c>
      <c r="BJ132" s="21" t="s">
        <v>88</v>
      </c>
      <c r="BK132" s="154">
        <f>ROUND(V132*K132,2)</f>
        <v>0</v>
      </c>
      <c r="BL132" s="21" t="s">
        <v>167</v>
      </c>
      <c r="BM132" s="21" t="s">
        <v>197</v>
      </c>
    </row>
    <row r="133" s="1" customFormat="1" ht="16.5" customHeight="1">
      <c r="B133" s="46"/>
      <c r="C133" s="47"/>
      <c r="D133" s="47"/>
      <c r="E133" s="47"/>
      <c r="F133" s="226" t="s">
        <v>198</v>
      </c>
      <c r="G133" s="67"/>
      <c r="H133" s="67"/>
      <c r="I133" s="67"/>
      <c r="J133" s="47"/>
      <c r="K133" s="47"/>
      <c r="L133" s="47"/>
      <c r="M133" s="47"/>
      <c r="N133" s="47"/>
      <c r="O133" s="47"/>
      <c r="P133" s="47"/>
      <c r="Q133" s="47"/>
      <c r="R133" s="48"/>
      <c r="T133" s="198"/>
      <c r="U133" s="47"/>
      <c r="V133" s="47"/>
      <c r="W133" s="47"/>
      <c r="X133" s="47"/>
      <c r="Y133" s="47"/>
      <c r="Z133" s="47"/>
      <c r="AA133" s="47"/>
      <c r="AB133" s="47"/>
      <c r="AC133" s="47"/>
      <c r="AD133" s="100"/>
      <c r="AT133" s="21" t="s">
        <v>166</v>
      </c>
      <c r="AU133" s="21" t="s">
        <v>88</v>
      </c>
    </row>
    <row r="134" s="1" customFormat="1" ht="76.5" customHeight="1">
      <c r="B134" s="46"/>
      <c r="C134" s="215" t="s">
        <v>199</v>
      </c>
      <c r="D134" s="215" t="s">
        <v>156</v>
      </c>
      <c r="E134" s="216" t="s">
        <v>200</v>
      </c>
      <c r="F134" s="217" t="s">
        <v>201</v>
      </c>
      <c r="G134" s="217"/>
      <c r="H134" s="217"/>
      <c r="I134" s="217"/>
      <c r="J134" s="218" t="s">
        <v>159</v>
      </c>
      <c r="K134" s="219">
        <v>1</v>
      </c>
      <c r="L134" s="220">
        <v>0</v>
      </c>
      <c r="M134" s="221"/>
      <c r="N134" s="221"/>
      <c r="O134" s="195"/>
      <c r="P134" s="222">
        <f>ROUND(V134*K134,2)</f>
        <v>0</v>
      </c>
      <c r="Q134" s="222"/>
      <c r="R134" s="48"/>
      <c r="T134" s="223" t="s">
        <v>23</v>
      </c>
      <c r="U134" s="56" t="s">
        <v>44</v>
      </c>
      <c r="V134" s="173">
        <f>L134+M134</f>
        <v>0</v>
      </c>
      <c r="W134" s="173">
        <f>ROUND(L134*K134,2)</f>
        <v>0</v>
      </c>
      <c r="X134" s="173">
        <f>ROUND(M134*K134,2)</f>
        <v>0</v>
      </c>
      <c r="Y134" s="47"/>
      <c r="Z134" s="224">
        <f>Y134*K134</f>
        <v>0</v>
      </c>
      <c r="AA134" s="224">
        <v>0</v>
      </c>
      <c r="AB134" s="224">
        <f>AA134*K134</f>
        <v>0</v>
      </c>
      <c r="AC134" s="224">
        <v>0</v>
      </c>
      <c r="AD134" s="225">
        <f>AC134*K134</f>
        <v>0</v>
      </c>
      <c r="AR134" s="21" t="s">
        <v>202</v>
      </c>
      <c r="AT134" s="21" t="s">
        <v>156</v>
      </c>
      <c r="AU134" s="21" t="s">
        <v>88</v>
      </c>
      <c r="AY134" s="21" t="s">
        <v>160</v>
      </c>
      <c r="BE134" s="154">
        <f>IF(U134="základní",P134,0)</f>
        <v>0</v>
      </c>
      <c r="BF134" s="154">
        <f>IF(U134="snížená",P134,0)</f>
        <v>0</v>
      </c>
      <c r="BG134" s="154">
        <f>IF(U134="zákl. přenesená",P134,0)</f>
        <v>0</v>
      </c>
      <c r="BH134" s="154">
        <f>IF(U134="sníž. přenesená",P134,0)</f>
        <v>0</v>
      </c>
      <c r="BI134" s="154">
        <f>IF(U134="nulová",P134,0)</f>
        <v>0</v>
      </c>
      <c r="BJ134" s="21" t="s">
        <v>88</v>
      </c>
      <c r="BK134" s="154">
        <f>ROUND(V134*K134,2)</f>
        <v>0</v>
      </c>
      <c r="BL134" s="21" t="s">
        <v>202</v>
      </c>
      <c r="BM134" s="21" t="s">
        <v>203</v>
      </c>
    </row>
    <row r="135" s="1" customFormat="1" ht="24" customHeight="1">
      <c r="B135" s="46"/>
      <c r="C135" s="47"/>
      <c r="D135" s="47"/>
      <c r="E135" s="47"/>
      <c r="F135" s="226" t="s">
        <v>204</v>
      </c>
      <c r="G135" s="67"/>
      <c r="H135" s="67"/>
      <c r="I135" s="67"/>
      <c r="J135" s="47"/>
      <c r="K135" s="47"/>
      <c r="L135" s="47"/>
      <c r="M135" s="47"/>
      <c r="N135" s="47"/>
      <c r="O135" s="47"/>
      <c r="P135" s="47"/>
      <c r="Q135" s="47"/>
      <c r="R135" s="48"/>
      <c r="T135" s="198"/>
      <c r="U135" s="47"/>
      <c r="V135" s="47"/>
      <c r="W135" s="47"/>
      <c r="X135" s="47"/>
      <c r="Y135" s="47"/>
      <c r="Z135" s="47"/>
      <c r="AA135" s="47"/>
      <c r="AB135" s="47"/>
      <c r="AC135" s="47"/>
      <c r="AD135" s="100"/>
      <c r="AT135" s="21" t="s">
        <v>166</v>
      </c>
      <c r="AU135" s="21" t="s">
        <v>88</v>
      </c>
    </row>
    <row r="136" s="1" customFormat="1" ht="25.5" customHeight="1">
      <c r="B136" s="46"/>
      <c r="C136" s="215" t="s">
        <v>205</v>
      </c>
      <c r="D136" s="215" t="s">
        <v>156</v>
      </c>
      <c r="E136" s="216" t="s">
        <v>206</v>
      </c>
      <c r="F136" s="217" t="s">
        <v>207</v>
      </c>
      <c r="G136" s="217"/>
      <c r="H136" s="217"/>
      <c r="I136" s="217"/>
      <c r="J136" s="218" t="s">
        <v>159</v>
      </c>
      <c r="K136" s="219">
        <v>1</v>
      </c>
      <c r="L136" s="220">
        <v>0</v>
      </c>
      <c r="M136" s="221"/>
      <c r="N136" s="221"/>
      <c r="O136" s="195"/>
      <c r="P136" s="222">
        <f>ROUND(V136*K136,2)</f>
        <v>0</v>
      </c>
      <c r="Q136" s="222"/>
      <c r="R136" s="48"/>
      <c r="T136" s="223" t="s">
        <v>23</v>
      </c>
      <c r="U136" s="56" t="s">
        <v>44</v>
      </c>
      <c r="V136" s="173">
        <f>L136+M136</f>
        <v>0</v>
      </c>
      <c r="W136" s="173">
        <f>ROUND(L136*K136,2)</f>
        <v>0</v>
      </c>
      <c r="X136" s="173">
        <f>ROUND(M136*K136,2)</f>
        <v>0</v>
      </c>
      <c r="Y136" s="47"/>
      <c r="Z136" s="224">
        <f>Y136*K136</f>
        <v>0</v>
      </c>
      <c r="AA136" s="224">
        <v>0</v>
      </c>
      <c r="AB136" s="224">
        <f>AA136*K136</f>
        <v>0</v>
      </c>
      <c r="AC136" s="224">
        <v>0</v>
      </c>
      <c r="AD136" s="225">
        <f>AC136*K136</f>
        <v>0</v>
      </c>
      <c r="AR136" s="21" t="s">
        <v>202</v>
      </c>
      <c r="AT136" s="21" t="s">
        <v>156</v>
      </c>
      <c r="AU136" s="21" t="s">
        <v>88</v>
      </c>
      <c r="AY136" s="21" t="s">
        <v>160</v>
      </c>
      <c r="BE136" s="154">
        <f>IF(U136="základní",P136,0)</f>
        <v>0</v>
      </c>
      <c r="BF136" s="154">
        <f>IF(U136="snížená",P136,0)</f>
        <v>0</v>
      </c>
      <c r="BG136" s="154">
        <f>IF(U136="zákl. přenesená",P136,0)</f>
        <v>0</v>
      </c>
      <c r="BH136" s="154">
        <f>IF(U136="sníž. přenesená",P136,0)</f>
        <v>0</v>
      </c>
      <c r="BI136" s="154">
        <f>IF(U136="nulová",P136,0)</f>
        <v>0</v>
      </c>
      <c r="BJ136" s="21" t="s">
        <v>88</v>
      </c>
      <c r="BK136" s="154">
        <f>ROUND(V136*K136,2)</f>
        <v>0</v>
      </c>
      <c r="BL136" s="21" t="s">
        <v>202</v>
      </c>
      <c r="BM136" s="21" t="s">
        <v>208</v>
      </c>
    </row>
    <row r="137" s="1" customFormat="1" ht="25.5" customHeight="1">
      <c r="B137" s="46"/>
      <c r="C137" s="215" t="s">
        <v>209</v>
      </c>
      <c r="D137" s="215" t="s">
        <v>156</v>
      </c>
      <c r="E137" s="216" t="s">
        <v>210</v>
      </c>
      <c r="F137" s="217" t="s">
        <v>211</v>
      </c>
      <c r="G137" s="217"/>
      <c r="H137" s="217"/>
      <c r="I137" s="217"/>
      <c r="J137" s="218" t="s">
        <v>159</v>
      </c>
      <c r="K137" s="219">
        <v>6</v>
      </c>
      <c r="L137" s="220">
        <v>0</v>
      </c>
      <c r="M137" s="221"/>
      <c r="N137" s="221"/>
      <c r="O137" s="195"/>
      <c r="P137" s="222">
        <f>ROUND(V137*K137,2)</f>
        <v>0</v>
      </c>
      <c r="Q137" s="222"/>
      <c r="R137" s="48"/>
      <c r="T137" s="223" t="s">
        <v>23</v>
      </c>
      <c r="U137" s="56" t="s">
        <v>44</v>
      </c>
      <c r="V137" s="173">
        <f>L137+M137</f>
        <v>0</v>
      </c>
      <c r="W137" s="173">
        <f>ROUND(L137*K137,2)</f>
        <v>0</v>
      </c>
      <c r="X137" s="173">
        <f>ROUND(M137*K137,2)</f>
        <v>0</v>
      </c>
      <c r="Y137" s="47"/>
      <c r="Z137" s="224">
        <f>Y137*K137</f>
        <v>0</v>
      </c>
      <c r="AA137" s="224">
        <v>0</v>
      </c>
      <c r="AB137" s="224">
        <f>AA137*K137</f>
        <v>0</v>
      </c>
      <c r="AC137" s="224">
        <v>0</v>
      </c>
      <c r="AD137" s="225">
        <f>AC137*K137</f>
        <v>0</v>
      </c>
      <c r="AR137" s="21" t="s">
        <v>202</v>
      </c>
      <c r="AT137" s="21" t="s">
        <v>156</v>
      </c>
      <c r="AU137" s="21" t="s">
        <v>88</v>
      </c>
      <c r="AY137" s="21" t="s">
        <v>160</v>
      </c>
      <c r="BE137" s="154">
        <f>IF(U137="základní",P137,0)</f>
        <v>0</v>
      </c>
      <c r="BF137" s="154">
        <f>IF(U137="snížená",P137,0)</f>
        <v>0</v>
      </c>
      <c r="BG137" s="154">
        <f>IF(U137="zákl. přenesená",P137,0)</f>
        <v>0</v>
      </c>
      <c r="BH137" s="154">
        <f>IF(U137="sníž. přenesená",P137,0)</f>
        <v>0</v>
      </c>
      <c r="BI137" s="154">
        <f>IF(U137="nulová",P137,0)</f>
        <v>0</v>
      </c>
      <c r="BJ137" s="21" t="s">
        <v>88</v>
      </c>
      <c r="BK137" s="154">
        <f>ROUND(V137*K137,2)</f>
        <v>0</v>
      </c>
      <c r="BL137" s="21" t="s">
        <v>202</v>
      </c>
      <c r="BM137" s="21" t="s">
        <v>212</v>
      </c>
    </row>
    <row r="138" s="1" customFormat="1" ht="25.5" customHeight="1">
      <c r="B138" s="46"/>
      <c r="C138" s="215" t="s">
        <v>213</v>
      </c>
      <c r="D138" s="215" t="s">
        <v>156</v>
      </c>
      <c r="E138" s="216" t="s">
        <v>214</v>
      </c>
      <c r="F138" s="217" t="s">
        <v>215</v>
      </c>
      <c r="G138" s="217"/>
      <c r="H138" s="217"/>
      <c r="I138" s="217"/>
      <c r="J138" s="218" t="s">
        <v>159</v>
      </c>
      <c r="K138" s="219">
        <v>16</v>
      </c>
      <c r="L138" s="220">
        <v>0</v>
      </c>
      <c r="M138" s="221"/>
      <c r="N138" s="221"/>
      <c r="O138" s="195"/>
      <c r="P138" s="222">
        <f>ROUND(V138*K138,2)</f>
        <v>0</v>
      </c>
      <c r="Q138" s="222"/>
      <c r="R138" s="48"/>
      <c r="T138" s="223" t="s">
        <v>23</v>
      </c>
      <c r="U138" s="56" t="s">
        <v>44</v>
      </c>
      <c r="V138" s="173">
        <f>L138+M138</f>
        <v>0</v>
      </c>
      <c r="W138" s="173">
        <f>ROUND(L138*K138,2)</f>
        <v>0</v>
      </c>
      <c r="X138" s="173">
        <f>ROUND(M138*K138,2)</f>
        <v>0</v>
      </c>
      <c r="Y138" s="47"/>
      <c r="Z138" s="224">
        <f>Y138*K138</f>
        <v>0</v>
      </c>
      <c r="AA138" s="224">
        <v>0</v>
      </c>
      <c r="AB138" s="224">
        <f>AA138*K138</f>
        <v>0</v>
      </c>
      <c r="AC138" s="224">
        <v>0</v>
      </c>
      <c r="AD138" s="225">
        <f>AC138*K138</f>
        <v>0</v>
      </c>
      <c r="AR138" s="21" t="s">
        <v>202</v>
      </c>
      <c r="AT138" s="21" t="s">
        <v>156</v>
      </c>
      <c r="AU138" s="21" t="s">
        <v>88</v>
      </c>
      <c r="AY138" s="21" t="s">
        <v>160</v>
      </c>
      <c r="BE138" s="154">
        <f>IF(U138="základní",P138,0)</f>
        <v>0</v>
      </c>
      <c r="BF138" s="154">
        <f>IF(U138="snížená",P138,0)</f>
        <v>0</v>
      </c>
      <c r="BG138" s="154">
        <f>IF(U138="zákl. přenesená",P138,0)</f>
        <v>0</v>
      </c>
      <c r="BH138" s="154">
        <f>IF(U138="sníž. přenesená",P138,0)</f>
        <v>0</v>
      </c>
      <c r="BI138" s="154">
        <f>IF(U138="nulová",P138,0)</f>
        <v>0</v>
      </c>
      <c r="BJ138" s="21" t="s">
        <v>88</v>
      </c>
      <c r="BK138" s="154">
        <f>ROUND(V138*K138,2)</f>
        <v>0</v>
      </c>
      <c r="BL138" s="21" t="s">
        <v>202</v>
      </c>
      <c r="BM138" s="21" t="s">
        <v>216</v>
      </c>
    </row>
    <row r="139" s="1" customFormat="1" ht="63.75" customHeight="1">
      <c r="B139" s="46"/>
      <c r="C139" s="215" t="s">
        <v>217</v>
      </c>
      <c r="D139" s="215" t="s">
        <v>156</v>
      </c>
      <c r="E139" s="216" t="s">
        <v>218</v>
      </c>
      <c r="F139" s="217" t="s">
        <v>219</v>
      </c>
      <c r="G139" s="217"/>
      <c r="H139" s="217"/>
      <c r="I139" s="217"/>
      <c r="J139" s="218" t="s">
        <v>159</v>
      </c>
      <c r="K139" s="219">
        <v>1</v>
      </c>
      <c r="L139" s="220">
        <v>0</v>
      </c>
      <c r="M139" s="221"/>
      <c r="N139" s="221"/>
      <c r="O139" s="195"/>
      <c r="P139" s="222">
        <f>ROUND(V139*K139,2)</f>
        <v>0</v>
      </c>
      <c r="Q139" s="222"/>
      <c r="R139" s="48"/>
      <c r="T139" s="223" t="s">
        <v>23</v>
      </c>
      <c r="U139" s="56" t="s">
        <v>44</v>
      </c>
      <c r="V139" s="173">
        <f>L139+M139</f>
        <v>0</v>
      </c>
      <c r="W139" s="173">
        <f>ROUND(L139*K139,2)</f>
        <v>0</v>
      </c>
      <c r="X139" s="173">
        <f>ROUND(M139*K139,2)</f>
        <v>0</v>
      </c>
      <c r="Y139" s="47"/>
      <c r="Z139" s="224">
        <f>Y139*K139</f>
        <v>0</v>
      </c>
      <c r="AA139" s="224">
        <v>0</v>
      </c>
      <c r="AB139" s="224">
        <f>AA139*K139</f>
        <v>0</v>
      </c>
      <c r="AC139" s="224">
        <v>0</v>
      </c>
      <c r="AD139" s="225">
        <f>AC139*K139</f>
        <v>0</v>
      </c>
      <c r="AR139" s="21" t="s">
        <v>171</v>
      </c>
      <c r="AT139" s="21" t="s">
        <v>156</v>
      </c>
      <c r="AU139" s="21" t="s">
        <v>88</v>
      </c>
      <c r="AY139" s="21" t="s">
        <v>160</v>
      </c>
      <c r="BE139" s="154">
        <f>IF(U139="základní",P139,0)</f>
        <v>0</v>
      </c>
      <c r="BF139" s="154">
        <f>IF(U139="snížená",P139,0)</f>
        <v>0</v>
      </c>
      <c r="BG139" s="154">
        <f>IF(U139="zákl. přenesená",P139,0)</f>
        <v>0</v>
      </c>
      <c r="BH139" s="154">
        <f>IF(U139="sníž. přenesená",P139,0)</f>
        <v>0</v>
      </c>
      <c r="BI139" s="154">
        <f>IF(U139="nulová",P139,0)</f>
        <v>0</v>
      </c>
      <c r="BJ139" s="21" t="s">
        <v>88</v>
      </c>
      <c r="BK139" s="154">
        <f>ROUND(V139*K139,2)</f>
        <v>0</v>
      </c>
      <c r="BL139" s="21" t="s">
        <v>167</v>
      </c>
      <c r="BM139" s="21" t="s">
        <v>220</v>
      </c>
    </row>
    <row r="140" s="1" customFormat="1" ht="24" customHeight="1">
      <c r="B140" s="46"/>
      <c r="C140" s="47"/>
      <c r="D140" s="47"/>
      <c r="E140" s="47"/>
      <c r="F140" s="226" t="s">
        <v>221</v>
      </c>
      <c r="G140" s="67"/>
      <c r="H140" s="67"/>
      <c r="I140" s="67"/>
      <c r="J140" s="47"/>
      <c r="K140" s="47"/>
      <c r="L140" s="47"/>
      <c r="M140" s="47"/>
      <c r="N140" s="47"/>
      <c r="O140" s="47"/>
      <c r="P140" s="47"/>
      <c r="Q140" s="47"/>
      <c r="R140" s="48"/>
      <c r="T140" s="198"/>
      <c r="U140" s="47"/>
      <c r="V140" s="47"/>
      <c r="W140" s="47"/>
      <c r="X140" s="47"/>
      <c r="Y140" s="47"/>
      <c r="Z140" s="47"/>
      <c r="AA140" s="47"/>
      <c r="AB140" s="47"/>
      <c r="AC140" s="47"/>
      <c r="AD140" s="100"/>
      <c r="AT140" s="21" t="s">
        <v>166</v>
      </c>
      <c r="AU140" s="21" t="s">
        <v>88</v>
      </c>
    </row>
    <row r="141" s="1" customFormat="1" ht="51" customHeight="1">
      <c r="B141" s="46"/>
      <c r="C141" s="215" t="s">
        <v>222</v>
      </c>
      <c r="D141" s="215" t="s">
        <v>156</v>
      </c>
      <c r="E141" s="216" t="s">
        <v>223</v>
      </c>
      <c r="F141" s="217" t="s">
        <v>224</v>
      </c>
      <c r="G141" s="217"/>
      <c r="H141" s="217"/>
      <c r="I141" s="217"/>
      <c r="J141" s="218" t="s">
        <v>159</v>
      </c>
      <c r="K141" s="219">
        <v>1</v>
      </c>
      <c r="L141" s="220">
        <v>0</v>
      </c>
      <c r="M141" s="221"/>
      <c r="N141" s="221"/>
      <c r="O141" s="195"/>
      <c r="P141" s="222">
        <f>ROUND(V141*K141,2)</f>
        <v>0</v>
      </c>
      <c r="Q141" s="222"/>
      <c r="R141" s="48"/>
      <c r="T141" s="223" t="s">
        <v>23</v>
      </c>
      <c r="U141" s="56" t="s">
        <v>44</v>
      </c>
      <c r="V141" s="173">
        <f>L141+M141</f>
        <v>0</v>
      </c>
      <c r="W141" s="173">
        <f>ROUND(L141*K141,2)</f>
        <v>0</v>
      </c>
      <c r="X141" s="173">
        <f>ROUND(M141*K141,2)</f>
        <v>0</v>
      </c>
      <c r="Y141" s="47"/>
      <c r="Z141" s="224">
        <f>Y141*K141</f>
        <v>0</v>
      </c>
      <c r="AA141" s="224">
        <v>0</v>
      </c>
      <c r="AB141" s="224">
        <f>AA141*K141</f>
        <v>0</v>
      </c>
      <c r="AC141" s="224">
        <v>0</v>
      </c>
      <c r="AD141" s="225">
        <f>AC141*K141</f>
        <v>0</v>
      </c>
      <c r="AR141" s="21" t="s">
        <v>171</v>
      </c>
      <c r="AT141" s="21" t="s">
        <v>156</v>
      </c>
      <c r="AU141" s="21" t="s">
        <v>88</v>
      </c>
      <c r="AY141" s="21" t="s">
        <v>160</v>
      </c>
      <c r="BE141" s="154">
        <f>IF(U141="základní",P141,0)</f>
        <v>0</v>
      </c>
      <c r="BF141" s="154">
        <f>IF(U141="snížená",P141,0)</f>
        <v>0</v>
      </c>
      <c r="BG141" s="154">
        <f>IF(U141="zákl. přenesená",P141,0)</f>
        <v>0</v>
      </c>
      <c r="BH141" s="154">
        <f>IF(U141="sníž. přenesená",P141,0)</f>
        <v>0</v>
      </c>
      <c r="BI141" s="154">
        <f>IF(U141="nulová",P141,0)</f>
        <v>0</v>
      </c>
      <c r="BJ141" s="21" t="s">
        <v>88</v>
      </c>
      <c r="BK141" s="154">
        <f>ROUND(V141*K141,2)</f>
        <v>0</v>
      </c>
      <c r="BL141" s="21" t="s">
        <v>167</v>
      </c>
      <c r="BM141" s="21" t="s">
        <v>225</v>
      </c>
    </row>
    <row r="142" s="1" customFormat="1" ht="16.5" customHeight="1">
      <c r="B142" s="46"/>
      <c r="C142" s="47"/>
      <c r="D142" s="47"/>
      <c r="E142" s="47"/>
      <c r="F142" s="226" t="s">
        <v>226</v>
      </c>
      <c r="G142" s="67"/>
      <c r="H142" s="67"/>
      <c r="I142" s="67"/>
      <c r="J142" s="47"/>
      <c r="K142" s="47"/>
      <c r="L142" s="47"/>
      <c r="M142" s="47"/>
      <c r="N142" s="47"/>
      <c r="O142" s="47"/>
      <c r="P142" s="47"/>
      <c r="Q142" s="47"/>
      <c r="R142" s="48"/>
      <c r="T142" s="198"/>
      <c r="U142" s="47"/>
      <c r="V142" s="47"/>
      <c r="W142" s="47"/>
      <c r="X142" s="47"/>
      <c r="Y142" s="47"/>
      <c r="Z142" s="47"/>
      <c r="AA142" s="47"/>
      <c r="AB142" s="47"/>
      <c r="AC142" s="47"/>
      <c r="AD142" s="100"/>
      <c r="AT142" s="21" t="s">
        <v>166</v>
      </c>
      <c r="AU142" s="21" t="s">
        <v>88</v>
      </c>
    </row>
    <row r="143" s="1" customFormat="1" ht="25.5" customHeight="1">
      <c r="B143" s="46"/>
      <c r="C143" s="215" t="s">
        <v>227</v>
      </c>
      <c r="D143" s="215" t="s">
        <v>156</v>
      </c>
      <c r="E143" s="216" t="s">
        <v>228</v>
      </c>
      <c r="F143" s="217" t="s">
        <v>229</v>
      </c>
      <c r="G143" s="217"/>
      <c r="H143" s="217"/>
      <c r="I143" s="217"/>
      <c r="J143" s="218" t="s">
        <v>230</v>
      </c>
      <c r="K143" s="219">
        <v>1</v>
      </c>
      <c r="L143" s="220">
        <v>0</v>
      </c>
      <c r="M143" s="221"/>
      <c r="N143" s="221"/>
      <c r="O143" s="195"/>
      <c r="P143" s="222">
        <f>ROUND(V143*K143,2)</f>
        <v>0</v>
      </c>
      <c r="Q143" s="222"/>
      <c r="R143" s="48"/>
      <c r="T143" s="223" t="s">
        <v>23</v>
      </c>
      <c r="U143" s="56" t="s">
        <v>44</v>
      </c>
      <c r="V143" s="173">
        <f>L143+M143</f>
        <v>0</v>
      </c>
      <c r="W143" s="173">
        <f>ROUND(L143*K143,2)</f>
        <v>0</v>
      </c>
      <c r="X143" s="173">
        <f>ROUND(M143*K143,2)</f>
        <v>0</v>
      </c>
      <c r="Y143" s="47"/>
      <c r="Z143" s="224">
        <f>Y143*K143</f>
        <v>0</v>
      </c>
      <c r="AA143" s="224">
        <v>0</v>
      </c>
      <c r="AB143" s="224">
        <f>AA143*K143</f>
        <v>0</v>
      </c>
      <c r="AC143" s="224">
        <v>0</v>
      </c>
      <c r="AD143" s="225">
        <f>AC143*K143</f>
        <v>0</v>
      </c>
      <c r="AR143" s="21" t="s">
        <v>92</v>
      </c>
      <c r="AT143" s="21" t="s">
        <v>156</v>
      </c>
      <c r="AU143" s="21" t="s">
        <v>88</v>
      </c>
      <c r="AY143" s="21" t="s">
        <v>160</v>
      </c>
      <c r="BE143" s="154">
        <f>IF(U143="základní",P143,0)</f>
        <v>0</v>
      </c>
      <c r="BF143" s="154">
        <f>IF(U143="snížená",P143,0)</f>
        <v>0</v>
      </c>
      <c r="BG143" s="154">
        <f>IF(U143="zákl. přenesená",P143,0)</f>
        <v>0</v>
      </c>
      <c r="BH143" s="154">
        <f>IF(U143="sníž. přenesená",P143,0)</f>
        <v>0</v>
      </c>
      <c r="BI143" s="154">
        <f>IF(U143="nulová",P143,0)</f>
        <v>0</v>
      </c>
      <c r="BJ143" s="21" t="s">
        <v>88</v>
      </c>
      <c r="BK143" s="154">
        <f>ROUND(V143*K143,2)</f>
        <v>0</v>
      </c>
      <c r="BL143" s="21" t="s">
        <v>88</v>
      </c>
      <c r="BM143" s="21" t="s">
        <v>231</v>
      </c>
    </row>
    <row r="144" s="1" customFormat="1" ht="16.5" customHeight="1">
      <c r="B144" s="46"/>
      <c r="C144" s="47"/>
      <c r="D144" s="47"/>
      <c r="E144" s="47"/>
      <c r="F144" s="226" t="s">
        <v>232</v>
      </c>
      <c r="G144" s="67"/>
      <c r="H144" s="67"/>
      <c r="I144" s="67"/>
      <c r="J144" s="47"/>
      <c r="K144" s="47"/>
      <c r="L144" s="47"/>
      <c r="M144" s="47"/>
      <c r="N144" s="47"/>
      <c r="O144" s="47"/>
      <c r="P144" s="47"/>
      <c r="Q144" s="47"/>
      <c r="R144" s="48"/>
      <c r="T144" s="198"/>
      <c r="U144" s="47"/>
      <c r="V144" s="47"/>
      <c r="W144" s="47"/>
      <c r="X144" s="47"/>
      <c r="Y144" s="47"/>
      <c r="Z144" s="47"/>
      <c r="AA144" s="47"/>
      <c r="AB144" s="47"/>
      <c r="AC144" s="47"/>
      <c r="AD144" s="100"/>
      <c r="AT144" s="21" t="s">
        <v>166</v>
      </c>
      <c r="AU144" s="21" t="s">
        <v>88</v>
      </c>
    </row>
    <row r="145" s="1" customFormat="1" ht="16.5" customHeight="1">
      <c r="B145" s="46"/>
      <c r="C145" s="215" t="s">
        <v>233</v>
      </c>
      <c r="D145" s="215" t="s">
        <v>156</v>
      </c>
      <c r="E145" s="216" t="s">
        <v>234</v>
      </c>
      <c r="F145" s="217" t="s">
        <v>235</v>
      </c>
      <c r="G145" s="217"/>
      <c r="H145" s="217"/>
      <c r="I145" s="217"/>
      <c r="J145" s="218" t="s">
        <v>159</v>
      </c>
      <c r="K145" s="219">
        <v>6</v>
      </c>
      <c r="L145" s="220">
        <v>0</v>
      </c>
      <c r="M145" s="221"/>
      <c r="N145" s="221"/>
      <c r="O145" s="195"/>
      <c r="P145" s="222">
        <f>ROUND(V145*K145,2)</f>
        <v>0</v>
      </c>
      <c r="Q145" s="222"/>
      <c r="R145" s="48"/>
      <c r="T145" s="223" t="s">
        <v>23</v>
      </c>
      <c r="U145" s="56" t="s">
        <v>44</v>
      </c>
      <c r="V145" s="173">
        <f>L145+M145</f>
        <v>0</v>
      </c>
      <c r="W145" s="173">
        <f>ROUND(L145*K145,2)</f>
        <v>0</v>
      </c>
      <c r="X145" s="173">
        <f>ROUND(M145*K145,2)</f>
        <v>0</v>
      </c>
      <c r="Y145" s="47"/>
      <c r="Z145" s="224">
        <f>Y145*K145</f>
        <v>0</v>
      </c>
      <c r="AA145" s="224">
        <v>0</v>
      </c>
      <c r="AB145" s="224">
        <f>AA145*K145</f>
        <v>0</v>
      </c>
      <c r="AC145" s="224">
        <v>0</v>
      </c>
      <c r="AD145" s="225">
        <f>AC145*K145</f>
        <v>0</v>
      </c>
      <c r="AR145" s="21" t="s">
        <v>92</v>
      </c>
      <c r="AT145" s="21" t="s">
        <v>156</v>
      </c>
      <c r="AU145" s="21" t="s">
        <v>88</v>
      </c>
      <c r="AY145" s="21" t="s">
        <v>160</v>
      </c>
      <c r="BE145" s="154">
        <f>IF(U145="základní",P145,0)</f>
        <v>0</v>
      </c>
      <c r="BF145" s="154">
        <f>IF(U145="snížená",P145,0)</f>
        <v>0</v>
      </c>
      <c r="BG145" s="154">
        <f>IF(U145="zákl. přenesená",P145,0)</f>
        <v>0</v>
      </c>
      <c r="BH145" s="154">
        <f>IF(U145="sníž. přenesená",P145,0)</f>
        <v>0</v>
      </c>
      <c r="BI145" s="154">
        <f>IF(U145="nulová",P145,0)</f>
        <v>0</v>
      </c>
      <c r="BJ145" s="21" t="s">
        <v>88</v>
      </c>
      <c r="BK145" s="154">
        <f>ROUND(V145*K145,2)</f>
        <v>0</v>
      </c>
      <c r="BL145" s="21" t="s">
        <v>88</v>
      </c>
      <c r="BM145" s="21" t="s">
        <v>236</v>
      </c>
    </row>
    <row r="146" s="1" customFormat="1" ht="38.25" customHeight="1">
      <c r="B146" s="46"/>
      <c r="C146" s="215" t="s">
        <v>237</v>
      </c>
      <c r="D146" s="215" t="s">
        <v>156</v>
      </c>
      <c r="E146" s="216" t="s">
        <v>238</v>
      </c>
      <c r="F146" s="217" t="s">
        <v>239</v>
      </c>
      <c r="G146" s="217"/>
      <c r="H146" s="217"/>
      <c r="I146" s="217"/>
      <c r="J146" s="218" t="s">
        <v>240</v>
      </c>
      <c r="K146" s="219">
        <v>20</v>
      </c>
      <c r="L146" s="220">
        <v>0</v>
      </c>
      <c r="M146" s="221"/>
      <c r="N146" s="221"/>
      <c r="O146" s="195"/>
      <c r="P146" s="222">
        <f>ROUND(V146*K146,2)</f>
        <v>0</v>
      </c>
      <c r="Q146" s="222"/>
      <c r="R146" s="48"/>
      <c r="T146" s="223" t="s">
        <v>23</v>
      </c>
      <c r="U146" s="56" t="s">
        <v>44</v>
      </c>
      <c r="V146" s="173">
        <f>L146+M146</f>
        <v>0</v>
      </c>
      <c r="W146" s="173">
        <f>ROUND(L146*K146,2)</f>
        <v>0</v>
      </c>
      <c r="X146" s="173">
        <f>ROUND(M146*K146,2)</f>
        <v>0</v>
      </c>
      <c r="Y146" s="47"/>
      <c r="Z146" s="224">
        <f>Y146*K146</f>
        <v>0</v>
      </c>
      <c r="AA146" s="224">
        <v>0</v>
      </c>
      <c r="AB146" s="224">
        <f>AA146*K146</f>
        <v>0</v>
      </c>
      <c r="AC146" s="224">
        <v>0</v>
      </c>
      <c r="AD146" s="225">
        <f>AC146*K146</f>
        <v>0</v>
      </c>
      <c r="AR146" s="21" t="s">
        <v>92</v>
      </c>
      <c r="AT146" s="21" t="s">
        <v>156</v>
      </c>
      <c r="AU146" s="21" t="s">
        <v>88</v>
      </c>
      <c r="AY146" s="21" t="s">
        <v>160</v>
      </c>
      <c r="BE146" s="154">
        <f>IF(U146="základní",P146,0)</f>
        <v>0</v>
      </c>
      <c r="BF146" s="154">
        <f>IF(U146="snížená",P146,0)</f>
        <v>0</v>
      </c>
      <c r="BG146" s="154">
        <f>IF(U146="zákl. přenesená",P146,0)</f>
        <v>0</v>
      </c>
      <c r="BH146" s="154">
        <f>IF(U146="sníž. přenesená",P146,0)</f>
        <v>0</v>
      </c>
      <c r="BI146" s="154">
        <f>IF(U146="nulová",P146,0)</f>
        <v>0</v>
      </c>
      <c r="BJ146" s="21" t="s">
        <v>88</v>
      </c>
      <c r="BK146" s="154">
        <f>ROUND(V146*K146,2)</f>
        <v>0</v>
      </c>
      <c r="BL146" s="21" t="s">
        <v>88</v>
      </c>
      <c r="BM146" s="21" t="s">
        <v>241</v>
      </c>
    </row>
    <row r="147" s="1" customFormat="1" ht="16.5" customHeight="1">
      <c r="B147" s="46"/>
      <c r="C147" s="47"/>
      <c r="D147" s="47"/>
      <c r="E147" s="47"/>
      <c r="F147" s="226" t="s">
        <v>242</v>
      </c>
      <c r="G147" s="67"/>
      <c r="H147" s="67"/>
      <c r="I147" s="67"/>
      <c r="J147" s="47"/>
      <c r="K147" s="47"/>
      <c r="L147" s="47"/>
      <c r="M147" s="47"/>
      <c r="N147" s="47"/>
      <c r="O147" s="47"/>
      <c r="P147" s="47"/>
      <c r="Q147" s="47"/>
      <c r="R147" s="48"/>
      <c r="T147" s="198"/>
      <c r="U147" s="47"/>
      <c r="V147" s="47"/>
      <c r="W147" s="47"/>
      <c r="X147" s="47"/>
      <c r="Y147" s="47"/>
      <c r="Z147" s="47"/>
      <c r="AA147" s="47"/>
      <c r="AB147" s="47"/>
      <c r="AC147" s="47"/>
      <c r="AD147" s="100"/>
      <c r="AT147" s="21" t="s">
        <v>166</v>
      </c>
      <c r="AU147" s="21" t="s">
        <v>88</v>
      </c>
    </row>
    <row r="148" s="1" customFormat="1" ht="63.75" customHeight="1">
      <c r="B148" s="46"/>
      <c r="C148" s="215" t="s">
        <v>243</v>
      </c>
      <c r="D148" s="215" t="s">
        <v>156</v>
      </c>
      <c r="E148" s="216" t="s">
        <v>244</v>
      </c>
      <c r="F148" s="217" t="s">
        <v>245</v>
      </c>
      <c r="G148" s="217"/>
      <c r="H148" s="217"/>
      <c r="I148" s="217"/>
      <c r="J148" s="218" t="s">
        <v>159</v>
      </c>
      <c r="K148" s="219">
        <v>2</v>
      </c>
      <c r="L148" s="220">
        <v>0</v>
      </c>
      <c r="M148" s="221"/>
      <c r="N148" s="221"/>
      <c r="O148" s="195"/>
      <c r="P148" s="222">
        <f>ROUND(V148*K148,2)</f>
        <v>0</v>
      </c>
      <c r="Q148" s="222"/>
      <c r="R148" s="48"/>
      <c r="T148" s="223" t="s">
        <v>23</v>
      </c>
      <c r="U148" s="56" t="s">
        <v>44</v>
      </c>
      <c r="V148" s="173">
        <f>L148+M148</f>
        <v>0</v>
      </c>
      <c r="W148" s="173">
        <f>ROUND(L148*K148,2)</f>
        <v>0</v>
      </c>
      <c r="X148" s="173">
        <f>ROUND(M148*K148,2)</f>
        <v>0</v>
      </c>
      <c r="Y148" s="47"/>
      <c r="Z148" s="224">
        <f>Y148*K148</f>
        <v>0</v>
      </c>
      <c r="AA148" s="224">
        <v>0</v>
      </c>
      <c r="AB148" s="224">
        <f>AA148*K148</f>
        <v>0</v>
      </c>
      <c r="AC148" s="224">
        <v>0</v>
      </c>
      <c r="AD148" s="225">
        <f>AC148*K148</f>
        <v>0</v>
      </c>
      <c r="AR148" s="21" t="s">
        <v>92</v>
      </c>
      <c r="AT148" s="21" t="s">
        <v>156</v>
      </c>
      <c r="AU148" s="21" t="s">
        <v>88</v>
      </c>
      <c r="AY148" s="21" t="s">
        <v>160</v>
      </c>
      <c r="BE148" s="154">
        <f>IF(U148="základní",P148,0)</f>
        <v>0</v>
      </c>
      <c r="BF148" s="154">
        <f>IF(U148="snížená",P148,0)</f>
        <v>0</v>
      </c>
      <c r="BG148" s="154">
        <f>IF(U148="zákl. přenesená",P148,0)</f>
        <v>0</v>
      </c>
      <c r="BH148" s="154">
        <f>IF(U148="sníž. přenesená",P148,0)</f>
        <v>0</v>
      </c>
      <c r="BI148" s="154">
        <f>IF(U148="nulová",P148,0)</f>
        <v>0</v>
      </c>
      <c r="BJ148" s="21" t="s">
        <v>88</v>
      </c>
      <c r="BK148" s="154">
        <f>ROUND(V148*K148,2)</f>
        <v>0</v>
      </c>
      <c r="BL148" s="21" t="s">
        <v>88</v>
      </c>
      <c r="BM148" s="21" t="s">
        <v>246</v>
      </c>
    </row>
    <row r="149" s="1" customFormat="1" ht="25.5" customHeight="1">
      <c r="B149" s="46"/>
      <c r="C149" s="215" t="s">
        <v>12</v>
      </c>
      <c r="D149" s="215" t="s">
        <v>156</v>
      </c>
      <c r="E149" s="216" t="s">
        <v>247</v>
      </c>
      <c r="F149" s="217" t="s">
        <v>248</v>
      </c>
      <c r="G149" s="217"/>
      <c r="H149" s="217"/>
      <c r="I149" s="217"/>
      <c r="J149" s="218" t="s">
        <v>159</v>
      </c>
      <c r="K149" s="219">
        <v>8</v>
      </c>
      <c r="L149" s="220">
        <v>0</v>
      </c>
      <c r="M149" s="221"/>
      <c r="N149" s="221"/>
      <c r="O149" s="195"/>
      <c r="P149" s="222">
        <f>ROUND(V149*K149,2)</f>
        <v>0</v>
      </c>
      <c r="Q149" s="222"/>
      <c r="R149" s="48"/>
      <c r="T149" s="223" t="s">
        <v>23</v>
      </c>
      <c r="U149" s="56" t="s">
        <v>44</v>
      </c>
      <c r="V149" s="173">
        <f>L149+M149</f>
        <v>0</v>
      </c>
      <c r="W149" s="173">
        <f>ROUND(L149*K149,2)</f>
        <v>0</v>
      </c>
      <c r="X149" s="173">
        <f>ROUND(M149*K149,2)</f>
        <v>0</v>
      </c>
      <c r="Y149" s="47"/>
      <c r="Z149" s="224">
        <f>Y149*K149</f>
        <v>0</v>
      </c>
      <c r="AA149" s="224">
        <v>0</v>
      </c>
      <c r="AB149" s="224">
        <f>AA149*K149</f>
        <v>0</v>
      </c>
      <c r="AC149" s="224">
        <v>0</v>
      </c>
      <c r="AD149" s="225">
        <f>AC149*K149</f>
        <v>0</v>
      </c>
      <c r="AR149" s="21" t="s">
        <v>92</v>
      </c>
      <c r="AT149" s="21" t="s">
        <v>156</v>
      </c>
      <c r="AU149" s="21" t="s">
        <v>88</v>
      </c>
      <c r="AY149" s="21" t="s">
        <v>160</v>
      </c>
      <c r="BE149" s="154">
        <f>IF(U149="základní",P149,0)</f>
        <v>0</v>
      </c>
      <c r="BF149" s="154">
        <f>IF(U149="snížená",P149,0)</f>
        <v>0</v>
      </c>
      <c r="BG149" s="154">
        <f>IF(U149="zákl. přenesená",P149,0)</f>
        <v>0</v>
      </c>
      <c r="BH149" s="154">
        <f>IF(U149="sníž. přenesená",P149,0)</f>
        <v>0</v>
      </c>
      <c r="BI149" s="154">
        <f>IF(U149="nulová",P149,0)</f>
        <v>0</v>
      </c>
      <c r="BJ149" s="21" t="s">
        <v>88</v>
      </c>
      <c r="BK149" s="154">
        <f>ROUND(V149*K149,2)</f>
        <v>0</v>
      </c>
      <c r="BL149" s="21" t="s">
        <v>88</v>
      </c>
      <c r="BM149" s="21" t="s">
        <v>249</v>
      </c>
    </row>
    <row r="150" s="1" customFormat="1" ht="24" customHeight="1">
      <c r="B150" s="46"/>
      <c r="C150" s="47"/>
      <c r="D150" s="47"/>
      <c r="E150" s="47"/>
      <c r="F150" s="226" t="s">
        <v>250</v>
      </c>
      <c r="G150" s="67"/>
      <c r="H150" s="67"/>
      <c r="I150" s="67"/>
      <c r="J150" s="47"/>
      <c r="K150" s="47"/>
      <c r="L150" s="47"/>
      <c r="M150" s="47"/>
      <c r="N150" s="47"/>
      <c r="O150" s="47"/>
      <c r="P150" s="47"/>
      <c r="Q150" s="47"/>
      <c r="R150" s="48"/>
      <c r="T150" s="198"/>
      <c r="U150" s="47"/>
      <c r="V150" s="47"/>
      <c r="W150" s="47"/>
      <c r="X150" s="47"/>
      <c r="Y150" s="47"/>
      <c r="Z150" s="47"/>
      <c r="AA150" s="47"/>
      <c r="AB150" s="47"/>
      <c r="AC150" s="47"/>
      <c r="AD150" s="100"/>
      <c r="AT150" s="21" t="s">
        <v>166</v>
      </c>
      <c r="AU150" s="21" t="s">
        <v>88</v>
      </c>
    </row>
    <row r="151" s="1" customFormat="1" ht="16.5" customHeight="1">
      <c r="B151" s="46"/>
      <c r="C151" s="240" t="s">
        <v>251</v>
      </c>
      <c r="D151" s="240" t="s">
        <v>252</v>
      </c>
      <c r="E151" s="241" t="s">
        <v>253</v>
      </c>
      <c r="F151" s="242" t="s">
        <v>254</v>
      </c>
      <c r="G151" s="242"/>
      <c r="H151" s="242"/>
      <c r="I151" s="242"/>
      <c r="J151" s="243" t="s">
        <v>255</v>
      </c>
      <c r="K151" s="244">
        <v>45</v>
      </c>
      <c r="L151" s="245">
        <v>0</v>
      </c>
      <c r="M151" s="245">
        <v>0</v>
      </c>
      <c r="N151" s="246"/>
      <c r="O151" s="246"/>
      <c r="P151" s="222">
        <f>ROUND(V151*K151,2)</f>
        <v>0</v>
      </c>
      <c r="Q151" s="222"/>
      <c r="R151" s="48"/>
      <c r="T151" s="223" t="s">
        <v>23</v>
      </c>
      <c r="U151" s="56" t="s">
        <v>44</v>
      </c>
      <c r="V151" s="173">
        <f>L151+M151</f>
        <v>0</v>
      </c>
      <c r="W151" s="173">
        <f>ROUND(L151*K151,2)</f>
        <v>0</v>
      </c>
      <c r="X151" s="173">
        <f>ROUND(M151*K151,2)</f>
        <v>0</v>
      </c>
      <c r="Y151" s="47"/>
      <c r="Z151" s="224">
        <f>Y151*K151</f>
        <v>0</v>
      </c>
      <c r="AA151" s="224">
        <v>0</v>
      </c>
      <c r="AB151" s="224">
        <f>AA151*K151</f>
        <v>0</v>
      </c>
      <c r="AC151" s="224">
        <v>0</v>
      </c>
      <c r="AD151" s="225">
        <f>AC151*K151</f>
        <v>0</v>
      </c>
      <c r="AR151" s="21" t="s">
        <v>256</v>
      </c>
      <c r="AT151" s="21" t="s">
        <v>252</v>
      </c>
      <c r="AU151" s="21" t="s">
        <v>88</v>
      </c>
      <c r="AY151" s="21" t="s">
        <v>160</v>
      </c>
      <c r="BE151" s="154">
        <f>IF(U151="základní",P151,0)</f>
        <v>0</v>
      </c>
      <c r="BF151" s="154">
        <f>IF(U151="snížená",P151,0)</f>
        <v>0</v>
      </c>
      <c r="BG151" s="154">
        <f>IF(U151="zákl. přenesená",P151,0)</f>
        <v>0</v>
      </c>
      <c r="BH151" s="154">
        <f>IF(U151="sníž. přenesená",P151,0)</f>
        <v>0</v>
      </c>
      <c r="BI151" s="154">
        <f>IF(U151="nulová",P151,0)</f>
        <v>0</v>
      </c>
      <c r="BJ151" s="21" t="s">
        <v>88</v>
      </c>
      <c r="BK151" s="154">
        <f>ROUND(V151*K151,2)</f>
        <v>0</v>
      </c>
      <c r="BL151" s="21" t="s">
        <v>256</v>
      </c>
      <c r="BM151" s="21" t="s">
        <v>257</v>
      </c>
    </row>
    <row r="152" s="1" customFormat="1" ht="16.5" customHeight="1">
      <c r="B152" s="46"/>
      <c r="C152" s="47"/>
      <c r="D152" s="47"/>
      <c r="E152" s="47"/>
      <c r="F152" s="226" t="s">
        <v>258</v>
      </c>
      <c r="G152" s="67"/>
      <c r="H152" s="67"/>
      <c r="I152" s="67"/>
      <c r="J152" s="47"/>
      <c r="K152" s="47"/>
      <c r="L152" s="47"/>
      <c r="M152" s="47"/>
      <c r="N152" s="47"/>
      <c r="O152" s="47"/>
      <c r="P152" s="47"/>
      <c r="Q152" s="47"/>
      <c r="R152" s="48"/>
      <c r="T152" s="198"/>
      <c r="U152" s="47"/>
      <c r="V152" s="47"/>
      <c r="W152" s="47"/>
      <c r="X152" s="47"/>
      <c r="Y152" s="47"/>
      <c r="Z152" s="47"/>
      <c r="AA152" s="47"/>
      <c r="AB152" s="47"/>
      <c r="AC152" s="47"/>
      <c r="AD152" s="100"/>
      <c r="AT152" s="21" t="s">
        <v>166</v>
      </c>
      <c r="AU152" s="21" t="s">
        <v>88</v>
      </c>
    </row>
    <row r="153" s="1" customFormat="1" ht="25.5" customHeight="1">
      <c r="B153" s="46"/>
      <c r="C153" s="240" t="s">
        <v>259</v>
      </c>
      <c r="D153" s="240" t="s">
        <v>252</v>
      </c>
      <c r="E153" s="241" t="s">
        <v>260</v>
      </c>
      <c r="F153" s="242" t="s">
        <v>261</v>
      </c>
      <c r="G153" s="242"/>
      <c r="H153" s="242"/>
      <c r="I153" s="242"/>
      <c r="J153" s="243" t="s">
        <v>255</v>
      </c>
      <c r="K153" s="244">
        <v>380</v>
      </c>
      <c r="L153" s="245">
        <v>0</v>
      </c>
      <c r="M153" s="245">
        <v>0</v>
      </c>
      <c r="N153" s="246"/>
      <c r="O153" s="246"/>
      <c r="P153" s="222">
        <f>ROUND(V153*K153,2)</f>
        <v>0</v>
      </c>
      <c r="Q153" s="222"/>
      <c r="R153" s="48"/>
      <c r="T153" s="223" t="s">
        <v>23</v>
      </c>
      <c r="U153" s="56" t="s">
        <v>44</v>
      </c>
      <c r="V153" s="173">
        <f>L153+M153</f>
        <v>0</v>
      </c>
      <c r="W153" s="173">
        <f>ROUND(L153*K153,2)</f>
        <v>0</v>
      </c>
      <c r="X153" s="173">
        <f>ROUND(M153*K153,2)</f>
        <v>0</v>
      </c>
      <c r="Y153" s="47"/>
      <c r="Z153" s="224">
        <f>Y153*K153</f>
        <v>0</v>
      </c>
      <c r="AA153" s="224">
        <v>0</v>
      </c>
      <c r="AB153" s="224">
        <f>AA153*K153</f>
        <v>0</v>
      </c>
      <c r="AC153" s="224">
        <v>0</v>
      </c>
      <c r="AD153" s="225">
        <f>AC153*K153</f>
        <v>0</v>
      </c>
      <c r="AR153" s="21" t="s">
        <v>88</v>
      </c>
      <c r="AT153" s="21" t="s">
        <v>252</v>
      </c>
      <c r="AU153" s="21" t="s">
        <v>88</v>
      </c>
      <c r="AY153" s="21" t="s">
        <v>160</v>
      </c>
      <c r="BE153" s="154">
        <f>IF(U153="základní",P153,0)</f>
        <v>0</v>
      </c>
      <c r="BF153" s="154">
        <f>IF(U153="snížená",P153,0)</f>
        <v>0</v>
      </c>
      <c r="BG153" s="154">
        <f>IF(U153="zákl. přenesená",P153,0)</f>
        <v>0</v>
      </c>
      <c r="BH153" s="154">
        <f>IF(U153="sníž. přenesená",P153,0)</f>
        <v>0</v>
      </c>
      <c r="BI153" s="154">
        <f>IF(U153="nulová",P153,0)</f>
        <v>0</v>
      </c>
      <c r="BJ153" s="21" t="s">
        <v>88</v>
      </c>
      <c r="BK153" s="154">
        <f>ROUND(V153*K153,2)</f>
        <v>0</v>
      </c>
      <c r="BL153" s="21" t="s">
        <v>88</v>
      </c>
      <c r="BM153" s="21" t="s">
        <v>262</v>
      </c>
    </row>
    <row r="154" s="1" customFormat="1" ht="38.25" customHeight="1">
      <c r="B154" s="46"/>
      <c r="C154" s="240" t="s">
        <v>263</v>
      </c>
      <c r="D154" s="240" t="s">
        <v>252</v>
      </c>
      <c r="E154" s="241" t="s">
        <v>264</v>
      </c>
      <c r="F154" s="242" t="s">
        <v>265</v>
      </c>
      <c r="G154" s="242"/>
      <c r="H154" s="242"/>
      <c r="I154" s="242"/>
      <c r="J154" s="243" t="s">
        <v>255</v>
      </c>
      <c r="K154" s="244">
        <v>35</v>
      </c>
      <c r="L154" s="245">
        <v>0</v>
      </c>
      <c r="M154" s="245">
        <v>0</v>
      </c>
      <c r="N154" s="246"/>
      <c r="O154" s="246"/>
      <c r="P154" s="222">
        <f>ROUND(V154*K154,2)</f>
        <v>0</v>
      </c>
      <c r="Q154" s="222"/>
      <c r="R154" s="48"/>
      <c r="T154" s="223" t="s">
        <v>23</v>
      </c>
      <c r="U154" s="56" t="s">
        <v>44</v>
      </c>
      <c r="V154" s="173">
        <f>L154+M154</f>
        <v>0</v>
      </c>
      <c r="W154" s="173">
        <f>ROUND(L154*K154,2)</f>
        <v>0</v>
      </c>
      <c r="X154" s="173">
        <f>ROUND(M154*K154,2)</f>
        <v>0</v>
      </c>
      <c r="Y154" s="47"/>
      <c r="Z154" s="224">
        <f>Y154*K154</f>
        <v>0</v>
      </c>
      <c r="AA154" s="224">
        <v>0</v>
      </c>
      <c r="AB154" s="224">
        <f>AA154*K154</f>
        <v>0</v>
      </c>
      <c r="AC154" s="224">
        <v>0</v>
      </c>
      <c r="AD154" s="225">
        <f>AC154*K154</f>
        <v>0</v>
      </c>
      <c r="AR154" s="21" t="s">
        <v>88</v>
      </c>
      <c r="AT154" s="21" t="s">
        <v>252</v>
      </c>
      <c r="AU154" s="21" t="s">
        <v>88</v>
      </c>
      <c r="AY154" s="21" t="s">
        <v>160</v>
      </c>
      <c r="BE154" s="154">
        <f>IF(U154="základní",P154,0)</f>
        <v>0</v>
      </c>
      <c r="BF154" s="154">
        <f>IF(U154="snížená",P154,0)</f>
        <v>0</v>
      </c>
      <c r="BG154" s="154">
        <f>IF(U154="zákl. přenesená",P154,0)</f>
        <v>0</v>
      </c>
      <c r="BH154" s="154">
        <f>IF(U154="sníž. přenesená",P154,0)</f>
        <v>0</v>
      </c>
      <c r="BI154" s="154">
        <f>IF(U154="nulová",P154,0)</f>
        <v>0</v>
      </c>
      <c r="BJ154" s="21" t="s">
        <v>88</v>
      </c>
      <c r="BK154" s="154">
        <f>ROUND(V154*K154,2)</f>
        <v>0</v>
      </c>
      <c r="BL154" s="21" t="s">
        <v>88</v>
      </c>
      <c r="BM154" s="21" t="s">
        <v>266</v>
      </c>
    </row>
    <row r="155" s="1" customFormat="1" ht="16.5" customHeight="1">
      <c r="B155" s="46"/>
      <c r="C155" s="240" t="s">
        <v>267</v>
      </c>
      <c r="D155" s="240" t="s">
        <v>252</v>
      </c>
      <c r="E155" s="241" t="s">
        <v>268</v>
      </c>
      <c r="F155" s="242" t="s">
        <v>269</v>
      </c>
      <c r="G155" s="242"/>
      <c r="H155" s="242"/>
      <c r="I155" s="242"/>
      <c r="J155" s="243" t="s">
        <v>255</v>
      </c>
      <c r="K155" s="244">
        <v>120</v>
      </c>
      <c r="L155" s="245">
        <v>0</v>
      </c>
      <c r="M155" s="245">
        <v>0</v>
      </c>
      <c r="N155" s="246"/>
      <c r="O155" s="246"/>
      <c r="P155" s="222">
        <f>ROUND(V155*K155,2)</f>
        <v>0</v>
      </c>
      <c r="Q155" s="222"/>
      <c r="R155" s="48"/>
      <c r="T155" s="223" t="s">
        <v>23</v>
      </c>
      <c r="U155" s="56" t="s">
        <v>44</v>
      </c>
      <c r="V155" s="173">
        <f>L155+M155</f>
        <v>0</v>
      </c>
      <c r="W155" s="173">
        <f>ROUND(L155*K155,2)</f>
        <v>0</v>
      </c>
      <c r="X155" s="173">
        <f>ROUND(M155*K155,2)</f>
        <v>0</v>
      </c>
      <c r="Y155" s="47"/>
      <c r="Z155" s="224">
        <f>Y155*K155</f>
        <v>0</v>
      </c>
      <c r="AA155" s="224">
        <v>0</v>
      </c>
      <c r="AB155" s="224">
        <f>AA155*K155</f>
        <v>0</v>
      </c>
      <c r="AC155" s="224">
        <v>0</v>
      </c>
      <c r="AD155" s="225">
        <f>AC155*K155</f>
        <v>0</v>
      </c>
      <c r="AR155" s="21" t="s">
        <v>256</v>
      </c>
      <c r="AT155" s="21" t="s">
        <v>252</v>
      </c>
      <c r="AU155" s="21" t="s">
        <v>88</v>
      </c>
      <c r="AY155" s="21" t="s">
        <v>160</v>
      </c>
      <c r="BE155" s="154">
        <f>IF(U155="základní",P155,0)</f>
        <v>0</v>
      </c>
      <c r="BF155" s="154">
        <f>IF(U155="snížená",P155,0)</f>
        <v>0</v>
      </c>
      <c r="BG155" s="154">
        <f>IF(U155="zákl. přenesená",P155,0)</f>
        <v>0</v>
      </c>
      <c r="BH155" s="154">
        <f>IF(U155="sníž. přenesená",P155,0)</f>
        <v>0</v>
      </c>
      <c r="BI155" s="154">
        <f>IF(U155="nulová",P155,0)</f>
        <v>0</v>
      </c>
      <c r="BJ155" s="21" t="s">
        <v>88</v>
      </c>
      <c r="BK155" s="154">
        <f>ROUND(V155*K155,2)</f>
        <v>0</v>
      </c>
      <c r="BL155" s="21" t="s">
        <v>256</v>
      </c>
      <c r="BM155" s="21" t="s">
        <v>270</v>
      </c>
    </row>
    <row r="156" s="1" customFormat="1" ht="24" customHeight="1">
      <c r="B156" s="46"/>
      <c r="C156" s="47"/>
      <c r="D156" s="47"/>
      <c r="E156" s="47"/>
      <c r="F156" s="226" t="s">
        <v>271</v>
      </c>
      <c r="G156" s="67"/>
      <c r="H156" s="67"/>
      <c r="I156" s="67"/>
      <c r="J156" s="47"/>
      <c r="K156" s="47"/>
      <c r="L156" s="47"/>
      <c r="M156" s="47"/>
      <c r="N156" s="47"/>
      <c r="O156" s="47"/>
      <c r="P156" s="47"/>
      <c r="Q156" s="47"/>
      <c r="R156" s="48"/>
      <c r="T156" s="198"/>
      <c r="U156" s="47"/>
      <c r="V156" s="47"/>
      <c r="W156" s="47"/>
      <c r="X156" s="47"/>
      <c r="Y156" s="47"/>
      <c r="Z156" s="47"/>
      <c r="AA156" s="47"/>
      <c r="AB156" s="47"/>
      <c r="AC156" s="47"/>
      <c r="AD156" s="100"/>
      <c r="AT156" s="21" t="s">
        <v>166</v>
      </c>
      <c r="AU156" s="21" t="s">
        <v>88</v>
      </c>
    </row>
    <row r="157" s="1" customFormat="1" ht="16.5" customHeight="1">
      <c r="B157" s="46"/>
      <c r="C157" s="240" t="s">
        <v>272</v>
      </c>
      <c r="D157" s="240" t="s">
        <v>252</v>
      </c>
      <c r="E157" s="241" t="s">
        <v>273</v>
      </c>
      <c r="F157" s="242" t="s">
        <v>274</v>
      </c>
      <c r="G157" s="242"/>
      <c r="H157" s="242"/>
      <c r="I157" s="242"/>
      <c r="J157" s="243" t="s">
        <v>255</v>
      </c>
      <c r="K157" s="244">
        <v>280</v>
      </c>
      <c r="L157" s="245">
        <v>0</v>
      </c>
      <c r="M157" s="245">
        <v>0</v>
      </c>
      <c r="N157" s="246"/>
      <c r="O157" s="246"/>
      <c r="P157" s="222">
        <f>ROUND(V157*K157,2)</f>
        <v>0</v>
      </c>
      <c r="Q157" s="222"/>
      <c r="R157" s="48"/>
      <c r="T157" s="223" t="s">
        <v>23</v>
      </c>
      <c r="U157" s="56" t="s">
        <v>44</v>
      </c>
      <c r="V157" s="173">
        <f>L157+M157</f>
        <v>0</v>
      </c>
      <c r="W157" s="173">
        <f>ROUND(L157*K157,2)</f>
        <v>0</v>
      </c>
      <c r="X157" s="173">
        <f>ROUND(M157*K157,2)</f>
        <v>0</v>
      </c>
      <c r="Y157" s="47"/>
      <c r="Z157" s="224">
        <f>Y157*K157</f>
        <v>0</v>
      </c>
      <c r="AA157" s="224">
        <v>0</v>
      </c>
      <c r="AB157" s="224">
        <f>AA157*K157</f>
        <v>0</v>
      </c>
      <c r="AC157" s="224">
        <v>0</v>
      </c>
      <c r="AD157" s="225">
        <f>AC157*K157</f>
        <v>0</v>
      </c>
      <c r="AR157" s="21" t="s">
        <v>88</v>
      </c>
      <c r="AT157" s="21" t="s">
        <v>252</v>
      </c>
      <c r="AU157" s="21" t="s">
        <v>88</v>
      </c>
      <c r="AY157" s="21" t="s">
        <v>160</v>
      </c>
      <c r="BE157" s="154">
        <f>IF(U157="základní",P157,0)</f>
        <v>0</v>
      </c>
      <c r="BF157" s="154">
        <f>IF(U157="snížená",P157,0)</f>
        <v>0</v>
      </c>
      <c r="BG157" s="154">
        <f>IF(U157="zákl. přenesená",P157,0)</f>
        <v>0</v>
      </c>
      <c r="BH157" s="154">
        <f>IF(U157="sníž. přenesená",P157,0)</f>
        <v>0</v>
      </c>
      <c r="BI157" s="154">
        <f>IF(U157="nulová",P157,0)</f>
        <v>0</v>
      </c>
      <c r="BJ157" s="21" t="s">
        <v>88</v>
      </c>
      <c r="BK157" s="154">
        <f>ROUND(V157*K157,2)</f>
        <v>0</v>
      </c>
      <c r="BL157" s="21" t="s">
        <v>88</v>
      </c>
      <c r="BM157" s="21" t="s">
        <v>275</v>
      </c>
    </row>
    <row r="158" s="1" customFormat="1" ht="16.5" customHeight="1">
      <c r="B158" s="46"/>
      <c r="C158" s="240" t="s">
        <v>276</v>
      </c>
      <c r="D158" s="240" t="s">
        <v>252</v>
      </c>
      <c r="E158" s="241" t="s">
        <v>277</v>
      </c>
      <c r="F158" s="242" t="s">
        <v>278</v>
      </c>
      <c r="G158" s="242"/>
      <c r="H158" s="242"/>
      <c r="I158" s="242"/>
      <c r="J158" s="243" t="s">
        <v>159</v>
      </c>
      <c r="K158" s="244">
        <v>1</v>
      </c>
      <c r="L158" s="245">
        <v>0</v>
      </c>
      <c r="M158" s="245">
        <v>0</v>
      </c>
      <c r="N158" s="246"/>
      <c r="O158" s="246"/>
      <c r="P158" s="222">
        <f>ROUND(V158*K158,2)</f>
        <v>0</v>
      </c>
      <c r="Q158" s="222"/>
      <c r="R158" s="48"/>
      <c r="T158" s="223" t="s">
        <v>23</v>
      </c>
      <c r="U158" s="56" t="s">
        <v>44</v>
      </c>
      <c r="V158" s="173">
        <f>L158+M158</f>
        <v>0</v>
      </c>
      <c r="W158" s="173">
        <f>ROUND(L158*K158,2)</f>
        <v>0</v>
      </c>
      <c r="X158" s="173">
        <f>ROUND(M158*K158,2)</f>
        <v>0</v>
      </c>
      <c r="Y158" s="47"/>
      <c r="Z158" s="224">
        <f>Y158*K158</f>
        <v>0</v>
      </c>
      <c r="AA158" s="224">
        <v>0</v>
      </c>
      <c r="AB158" s="224">
        <f>AA158*K158</f>
        <v>0</v>
      </c>
      <c r="AC158" s="224">
        <v>0</v>
      </c>
      <c r="AD158" s="225">
        <f>AC158*K158</f>
        <v>0</v>
      </c>
      <c r="AR158" s="21" t="s">
        <v>256</v>
      </c>
      <c r="AT158" s="21" t="s">
        <v>252</v>
      </c>
      <c r="AU158" s="21" t="s">
        <v>88</v>
      </c>
      <c r="AY158" s="21" t="s">
        <v>160</v>
      </c>
      <c r="BE158" s="154">
        <f>IF(U158="základní",P158,0)</f>
        <v>0</v>
      </c>
      <c r="BF158" s="154">
        <f>IF(U158="snížená",P158,0)</f>
        <v>0</v>
      </c>
      <c r="BG158" s="154">
        <f>IF(U158="zákl. přenesená",P158,0)</f>
        <v>0</v>
      </c>
      <c r="BH158" s="154">
        <f>IF(U158="sníž. přenesená",P158,0)</f>
        <v>0</v>
      </c>
      <c r="BI158" s="154">
        <f>IF(U158="nulová",P158,0)</f>
        <v>0</v>
      </c>
      <c r="BJ158" s="21" t="s">
        <v>88</v>
      </c>
      <c r="BK158" s="154">
        <f>ROUND(V158*K158,2)</f>
        <v>0</v>
      </c>
      <c r="BL158" s="21" t="s">
        <v>256</v>
      </c>
      <c r="BM158" s="21" t="s">
        <v>279</v>
      </c>
    </row>
    <row r="159" s="1" customFormat="1" ht="16.5" customHeight="1">
      <c r="B159" s="46"/>
      <c r="C159" s="240" t="s">
        <v>280</v>
      </c>
      <c r="D159" s="240" t="s">
        <v>252</v>
      </c>
      <c r="E159" s="241" t="s">
        <v>281</v>
      </c>
      <c r="F159" s="242" t="s">
        <v>282</v>
      </c>
      <c r="G159" s="242"/>
      <c r="H159" s="242"/>
      <c r="I159" s="242"/>
      <c r="J159" s="243" t="s">
        <v>159</v>
      </c>
      <c r="K159" s="244">
        <v>1</v>
      </c>
      <c r="L159" s="245">
        <v>0</v>
      </c>
      <c r="M159" s="245">
        <v>0</v>
      </c>
      <c r="N159" s="246"/>
      <c r="O159" s="246"/>
      <c r="P159" s="222">
        <f>ROUND(V159*K159,2)</f>
        <v>0</v>
      </c>
      <c r="Q159" s="222"/>
      <c r="R159" s="48"/>
      <c r="T159" s="223" t="s">
        <v>23</v>
      </c>
      <c r="U159" s="56" t="s">
        <v>44</v>
      </c>
      <c r="V159" s="173">
        <f>L159+M159</f>
        <v>0</v>
      </c>
      <c r="W159" s="173">
        <f>ROUND(L159*K159,2)</f>
        <v>0</v>
      </c>
      <c r="X159" s="173">
        <f>ROUND(M159*K159,2)</f>
        <v>0</v>
      </c>
      <c r="Y159" s="47"/>
      <c r="Z159" s="224">
        <f>Y159*K159</f>
        <v>0</v>
      </c>
      <c r="AA159" s="224">
        <v>0</v>
      </c>
      <c r="AB159" s="224">
        <f>AA159*K159</f>
        <v>0</v>
      </c>
      <c r="AC159" s="224">
        <v>0</v>
      </c>
      <c r="AD159" s="225">
        <f>AC159*K159</f>
        <v>0</v>
      </c>
      <c r="AR159" s="21" t="s">
        <v>256</v>
      </c>
      <c r="AT159" s="21" t="s">
        <v>252</v>
      </c>
      <c r="AU159" s="21" t="s">
        <v>88</v>
      </c>
      <c r="AY159" s="21" t="s">
        <v>160</v>
      </c>
      <c r="BE159" s="154">
        <f>IF(U159="základní",P159,0)</f>
        <v>0</v>
      </c>
      <c r="BF159" s="154">
        <f>IF(U159="snížená",P159,0)</f>
        <v>0</v>
      </c>
      <c r="BG159" s="154">
        <f>IF(U159="zákl. přenesená",P159,0)</f>
        <v>0</v>
      </c>
      <c r="BH159" s="154">
        <f>IF(U159="sníž. přenesená",P159,0)</f>
        <v>0</v>
      </c>
      <c r="BI159" s="154">
        <f>IF(U159="nulová",P159,0)</f>
        <v>0</v>
      </c>
      <c r="BJ159" s="21" t="s">
        <v>88</v>
      </c>
      <c r="BK159" s="154">
        <f>ROUND(V159*K159,2)</f>
        <v>0</v>
      </c>
      <c r="BL159" s="21" t="s">
        <v>256</v>
      </c>
      <c r="BM159" s="21" t="s">
        <v>283</v>
      </c>
    </row>
    <row r="160" s="1" customFormat="1" ht="16.5" customHeight="1">
      <c r="B160" s="46"/>
      <c r="C160" s="240" t="s">
        <v>284</v>
      </c>
      <c r="D160" s="240" t="s">
        <v>252</v>
      </c>
      <c r="E160" s="241" t="s">
        <v>285</v>
      </c>
      <c r="F160" s="242" t="s">
        <v>286</v>
      </c>
      <c r="G160" s="242"/>
      <c r="H160" s="242"/>
      <c r="I160" s="242"/>
      <c r="J160" s="243" t="s">
        <v>159</v>
      </c>
      <c r="K160" s="244">
        <v>2</v>
      </c>
      <c r="L160" s="245">
        <v>0</v>
      </c>
      <c r="M160" s="245">
        <v>0</v>
      </c>
      <c r="N160" s="246"/>
      <c r="O160" s="246"/>
      <c r="P160" s="222">
        <f>ROUND(V160*K160,2)</f>
        <v>0</v>
      </c>
      <c r="Q160" s="222"/>
      <c r="R160" s="48"/>
      <c r="T160" s="223" t="s">
        <v>23</v>
      </c>
      <c r="U160" s="56" t="s">
        <v>44</v>
      </c>
      <c r="V160" s="173">
        <f>L160+M160</f>
        <v>0</v>
      </c>
      <c r="W160" s="173">
        <f>ROUND(L160*K160,2)</f>
        <v>0</v>
      </c>
      <c r="X160" s="173">
        <f>ROUND(M160*K160,2)</f>
        <v>0</v>
      </c>
      <c r="Y160" s="47"/>
      <c r="Z160" s="224">
        <f>Y160*K160</f>
        <v>0</v>
      </c>
      <c r="AA160" s="224">
        <v>0</v>
      </c>
      <c r="AB160" s="224">
        <f>AA160*K160</f>
        <v>0</v>
      </c>
      <c r="AC160" s="224">
        <v>0</v>
      </c>
      <c r="AD160" s="225">
        <f>AC160*K160</f>
        <v>0</v>
      </c>
      <c r="AR160" s="21" t="s">
        <v>256</v>
      </c>
      <c r="AT160" s="21" t="s">
        <v>252</v>
      </c>
      <c r="AU160" s="21" t="s">
        <v>88</v>
      </c>
      <c r="AY160" s="21" t="s">
        <v>160</v>
      </c>
      <c r="BE160" s="154">
        <f>IF(U160="základní",P160,0)</f>
        <v>0</v>
      </c>
      <c r="BF160" s="154">
        <f>IF(U160="snížená",P160,0)</f>
        <v>0</v>
      </c>
      <c r="BG160" s="154">
        <f>IF(U160="zákl. přenesená",P160,0)</f>
        <v>0</v>
      </c>
      <c r="BH160" s="154">
        <f>IF(U160="sníž. přenesená",P160,0)</f>
        <v>0</v>
      </c>
      <c r="BI160" s="154">
        <f>IF(U160="nulová",P160,0)</f>
        <v>0</v>
      </c>
      <c r="BJ160" s="21" t="s">
        <v>88</v>
      </c>
      <c r="BK160" s="154">
        <f>ROUND(V160*K160,2)</f>
        <v>0</v>
      </c>
      <c r="BL160" s="21" t="s">
        <v>256</v>
      </c>
      <c r="BM160" s="21" t="s">
        <v>287</v>
      </c>
    </row>
    <row r="161" s="1" customFormat="1" ht="25.5" customHeight="1">
      <c r="B161" s="46"/>
      <c r="C161" s="240" t="s">
        <v>288</v>
      </c>
      <c r="D161" s="240" t="s">
        <v>252</v>
      </c>
      <c r="E161" s="241" t="s">
        <v>289</v>
      </c>
      <c r="F161" s="242" t="s">
        <v>290</v>
      </c>
      <c r="G161" s="242"/>
      <c r="H161" s="242"/>
      <c r="I161" s="242"/>
      <c r="J161" s="243" t="s">
        <v>159</v>
      </c>
      <c r="K161" s="244">
        <v>66</v>
      </c>
      <c r="L161" s="245">
        <v>0</v>
      </c>
      <c r="M161" s="245">
        <v>0</v>
      </c>
      <c r="N161" s="246"/>
      <c r="O161" s="246"/>
      <c r="P161" s="222">
        <f>ROUND(V161*K161,2)</f>
        <v>0</v>
      </c>
      <c r="Q161" s="222"/>
      <c r="R161" s="48"/>
      <c r="T161" s="223" t="s">
        <v>23</v>
      </c>
      <c r="U161" s="56" t="s">
        <v>44</v>
      </c>
      <c r="V161" s="173">
        <f>L161+M161</f>
        <v>0</v>
      </c>
      <c r="W161" s="173">
        <f>ROUND(L161*K161,2)</f>
        <v>0</v>
      </c>
      <c r="X161" s="173">
        <f>ROUND(M161*K161,2)</f>
        <v>0</v>
      </c>
      <c r="Y161" s="47"/>
      <c r="Z161" s="224">
        <f>Y161*K161</f>
        <v>0</v>
      </c>
      <c r="AA161" s="224">
        <v>0</v>
      </c>
      <c r="AB161" s="224">
        <f>AA161*K161</f>
        <v>0</v>
      </c>
      <c r="AC161" s="224">
        <v>0</v>
      </c>
      <c r="AD161" s="225">
        <f>AC161*K161</f>
        <v>0</v>
      </c>
      <c r="AR161" s="21" t="s">
        <v>256</v>
      </c>
      <c r="AT161" s="21" t="s">
        <v>252</v>
      </c>
      <c r="AU161" s="21" t="s">
        <v>88</v>
      </c>
      <c r="AY161" s="21" t="s">
        <v>160</v>
      </c>
      <c r="BE161" s="154">
        <f>IF(U161="základní",P161,0)</f>
        <v>0</v>
      </c>
      <c r="BF161" s="154">
        <f>IF(U161="snížená",P161,0)</f>
        <v>0</v>
      </c>
      <c r="BG161" s="154">
        <f>IF(U161="zákl. přenesená",P161,0)</f>
        <v>0</v>
      </c>
      <c r="BH161" s="154">
        <f>IF(U161="sníž. přenesená",P161,0)</f>
        <v>0</v>
      </c>
      <c r="BI161" s="154">
        <f>IF(U161="nulová",P161,0)</f>
        <v>0</v>
      </c>
      <c r="BJ161" s="21" t="s">
        <v>88</v>
      </c>
      <c r="BK161" s="154">
        <f>ROUND(V161*K161,2)</f>
        <v>0</v>
      </c>
      <c r="BL161" s="21" t="s">
        <v>256</v>
      </c>
      <c r="BM161" s="21" t="s">
        <v>291</v>
      </c>
    </row>
    <row r="162" s="1" customFormat="1" ht="25.5" customHeight="1">
      <c r="B162" s="46"/>
      <c r="C162" s="240" t="s">
        <v>292</v>
      </c>
      <c r="D162" s="240" t="s">
        <v>252</v>
      </c>
      <c r="E162" s="241" t="s">
        <v>293</v>
      </c>
      <c r="F162" s="242" t="s">
        <v>294</v>
      </c>
      <c r="G162" s="242"/>
      <c r="H162" s="242"/>
      <c r="I162" s="242"/>
      <c r="J162" s="243" t="s">
        <v>159</v>
      </c>
      <c r="K162" s="244">
        <v>4650</v>
      </c>
      <c r="L162" s="245">
        <v>0</v>
      </c>
      <c r="M162" s="245">
        <v>0</v>
      </c>
      <c r="N162" s="246"/>
      <c r="O162" s="246"/>
      <c r="P162" s="222">
        <f>ROUND(V162*K162,2)</f>
        <v>0</v>
      </c>
      <c r="Q162" s="222"/>
      <c r="R162" s="48"/>
      <c r="T162" s="223" t="s">
        <v>23</v>
      </c>
      <c r="U162" s="56" t="s">
        <v>44</v>
      </c>
      <c r="V162" s="173">
        <f>L162+M162</f>
        <v>0</v>
      </c>
      <c r="W162" s="173">
        <f>ROUND(L162*K162,2)</f>
        <v>0</v>
      </c>
      <c r="X162" s="173">
        <f>ROUND(M162*K162,2)</f>
        <v>0</v>
      </c>
      <c r="Y162" s="47"/>
      <c r="Z162" s="224">
        <f>Y162*K162</f>
        <v>0</v>
      </c>
      <c r="AA162" s="224">
        <v>0</v>
      </c>
      <c r="AB162" s="224">
        <f>AA162*K162</f>
        <v>0</v>
      </c>
      <c r="AC162" s="224">
        <v>0</v>
      </c>
      <c r="AD162" s="225">
        <f>AC162*K162</f>
        <v>0</v>
      </c>
      <c r="AR162" s="21" t="s">
        <v>88</v>
      </c>
      <c r="AT162" s="21" t="s">
        <v>252</v>
      </c>
      <c r="AU162" s="21" t="s">
        <v>88</v>
      </c>
      <c r="AY162" s="21" t="s">
        <v>160</v>
      </c>
      <c r="BE162" s="154">
        <f>IF(U162="základní",P162,0)</f>
        <v>0</v>
      </c>
      <c r="BF162" s="154">
        <f>IF(U162="snížená",P162,0)</f>
        <v>0</v>
      </c>
      <c r="BG162" s="154">
        <f>IF(U162="zákl. přenesená",P162,0)</f>
        <v>0</v>
      </c>
      <c r="BH162" s="154">
        <f>IF(U162="sníž. přenesená",P162,0)</f>
        <v>0</v>
      </c>
      <c r="BI162" s="154">
        <f>IF(U162="nulová",P162,0)</f>
        <v>0</v>
      </c>
      <c r="BJ162" s="21" t="s">
        <v>88</v>
      </c>
      <c r="BK162" s="154">
        <f>ROUND(V162*K162,2)</f>
        <v>0</v>
      </c>
      <c r="BL162" s="21" t="s">
        <v>88</v>
      </c>
      <c r="BM162" s="21" t="s">
        <v>295</v>
      </c>
    </row>
    <row r="163" s="1" customFormat="1" ht="16.5" customHeight="1">
      <c r="B163" s="46"/>
      <c r="C163" s="240" t="s">
        <v>296</v>
      </c>
      <c r="D163" s="240" t="s">
        <v>252</v>
      </c>
      <c r="E163" s="241" t="s">
        <v>297</v>
      </c>
      <c r="F163" s="242" t="s">
        <v>298</v>
      </c>
      <c r="G163" s="242"/>
      <c r="H163" s="242"/>
      <c r="I163" s="242"/>
      <c r="J163" s="243" t="s">
        <v>159</v>
      </c>
      <c r="K163" s="244">
        <v>2000</v>
      </c>
      <c r="L163" s="245">
        <v>0</v>
      </c>
      <c r="M163" s="245">
        <v>0</v>
      </c>
      <c r="N163" s="246"/>
      <c r="O163" s="246"/>
      <c r="P163" s="222">
        <f>ROUND(V163*K163,2)</f>
        <v>0</v>
      </c>
      <c r="Q163" s="222"/>
      <c r="R163" s="48"/>
      <c r="T163" s="223" t="s">
        <v>23</v>
      </c>
      <c r="U163" s="56" t="s">
        <v>44</v>
      </c>
      <c r="V163" s="173">
        <f>L163+M163</f>
        <v>0</v>
      </c>
      <c r="W163" s="173">
        <f>ROUND(L163*K163,2)</f>
        <v>0</v>
      </c>
      <c r="X163" s="173">
        <f>ROUND(M163*K163,2)</f>
        <v>0</v>
      </c>
      <c r="Y163" s="47"/>
      <c r="Z163" s="224">
        <f>Y163*K163</f>
        <v>0</v>
      </c>
      <c r="AA163" s="224">
        <v>0</v>
      </c>
      <c r="AB163" s="224">
        <f>AA163*K163</f>
        <v>0</v>
      </c>
      <c r="AC163" s="224">
        <v>0</v>
      </c>
      <c r="AD163" s="225">
        <f>AC163*K163</f>
        <v>0</v>
      </c>
      <c r="AR163" s="21" t="s">
        <v>88</v>
      </c>
      <c r="AT163" s="21" t="s">
        <v>252</v>
      </c>
      <c r="AU163" s="21" t="s">
        <v>88</v>
      </c>
      <c r="AY163" s="21" t="s">
        <v>160</v>
      </c>
      <c r="BE163" s="154">
        <f>IF(U163="základní",P163,0)</f>
        <v>0</v>
      </c>
      <c r="BF163" s="154">
        <f>IF(U163="snížená",P163,0)</f>
        <v>0</v>
      </c>
      <c r="BG163" s="154">
        <f>IF(U163="zákl. přenesená",P163,0)</f>
        <v>0</v>
      </c>
      <c r="BH163" s="154">
        <f>IF(U163="sníž. přenesená",P163,0)</f>
        <v>0</v>
      </c>
      <c r="BI163" s="154">
        <f>IF(U163="nulová",P163,0)</f>
        <v>0</v>
      </c>
      <c r="BJ163" s="21" t="s">
        <v>88</v>
      </c>
      <c r="BK163" s="154">
        <f>ROUND(V163*K163,2)</f>
        <v>0</v>
      </c>
      <c r="BL163" s="21" t="s">
        <v>88</v>
      </c>
      <c r="BM163" s="21" t="s">
        <v>299</v>
      </c>
    </row>
    <row r="164" s="1" customFormat="1" ht="38.25" customHeight="1">
      <c r="B164" s="46"/>
      <c r="C164" s="215" t="s">
        <v>300</v>
      </c>
      <c r="D164" s="215" t="s">
        <v>156</v>
      </c>
      <c r="E164" s="216" t="s">
        <v>301</v>
      </c>
      <c r="F164" s="217" t="s">
        <v>302</v>
      </c>
      <c r="G164" s="217"/>
      <c r="H164" s="217"/>
      <c r="I164" s="217"/>
      <c r="J164" s="218" t="s">
        <v>240</v>
      </c>
      <c r="K164" s="219">
        <v>60</v>
      </c>
      <c r="L164" s="220">
        <v>0</v>
      </c>
      <c r="M164" s="221"/>
      <c r="N164" s="221"/>
      <c r="O164" s="195"/>
      <c r="P164" s="222">
        <f>ROUND(V164*K164,2)</f>
        <v>0</v>
      </c>
      <c r="Q164" s="222"/>
      <c r="R164" s="48"/>
      <c r="T164" s="223" t="s">
        <v>23</v>
      </c>
      <c r="U164" s="56" t="s">
        <v>44</v>
      </c>
      <c r="V164" s="173">
        <f>L164+M164</f>
        <v>0</v>
      </c>
      <c r="W164" s="173">
        <f>ROUND(L164*K164,2)</f>
        <v>0</v>
      </c>
      <c r="X164" s="173">
        <f>ROUND(M164*K164,2)</f>
        <v>0</v>
      </c>
      <c r="Y164" s="47"/>
      <c r="Z164" s="224">
        <f>Y164*K164</f>
        <v>0</v>
      </c>
      <c r="AA164" s="224">
        <v>0</v>
      </c>
      <c r="AB164" s="224">
        <f>AA164*K164</f>
        <v>0</v>
      </c>
      <c r="AC164" s="224">
        <v>0</v>
      </c>
      <c r="AD164" s="225">
        <f>AC164*K164</f>
        <v>0</v>
      </c>
      <c r="AR164" s="21" t="s">
        <v>202</v>
      </c>
      <c r="AT164" s="21" t="s">
        <v>156</v>
      </c>
      <c r="AU164" s="21" t="s">
        <v>88</v>
      </c>
      <c r="AY164" s="21" t="s">
        <v>160</v>
      </c>
      <c r="BE164" s="154">
        <f>IF(U164="základní",P164,0)</f>
        <v>0</v>
      </c>
      <c r="BF164" s="154">
        <f>IF(U164="snížená",P164,0)</f>
        <v>0</v>
      </c>
      <c r="BG164" s="154">
        <f>IF(U164="zákl. přenesená",P164,0)</f>
        <v>0</v>
      </c>
      <c r="BH164" s="154">
        <f>IF(U164="sníž. přenesená",P164,0)</f>
        <v>0</v>
      </c>
      <c r="BI164" s="154">
        <f>IF(U164="nulová",P164,0)</f>
        <v>0</v>
      </c>
      <c r="BJ164" s="21" t="s">
        <v>88</v>
      </c>
      <c r="BK164" s="154">
        <f>ROUND(V164*K164,2)</f>
        <v>0</v>
      </c>
      <c r="BL164" s="21" t="s">
        <v>202</v>
      </c>
      <c r="BM164" s="21" t="s">
        <v>303</v>
      </c>
    </row>
    <row r="165" s="1" customFormat="1" ht="16.5" customHeight="1">
      <c r="B165" s="46"/>
      <c r="C165" s="47"/>
      <c r="D165" s="47"/>
      <c r="E165" s="47"/>
      <c r="F165" s="226" t="s">
        <v>304</v>
      </c>
      <c r="G165" s="67"/>
      <c r="H165" s="67"/>
      <c r="I165" s="67"/>
      <c r="J165" s="47"/>
      <c r="K165" s="47"/>
      <c r="L165" s="47"/>
      <c r="M165" s="47"/>
      <c r="N165" s="47"/>
      <c r="O165" s="47"/>
      <c r="P165" s="47"/>
      <c r="Q165" s="47"/>
      <c r="R165" s="48"/>
      <c r="T165" s="198"/>
      <c r="U165" s="47"/>
      <c r="V165" s="47"/>
      <c r="W165" s="47"/>
      <c r="X165" s="47"/>
      <c r="Y165" s="47"/>
      <c r="Z165" s="47"/>
      <c r="AA165" s="47"/>
      <c r="AB165" s="47"/>
      <c r="AC165" s="47"/>
      <c r="AD165" s="100"/>
      <c r="AT165" s="21" t="s">
        <v>166</v>
      </c>
      <c r="AU165" s="21" t="s">
        <v>88</v>
      </c>
    </row>
    <row r="166" s="1" customFormat="1" ht="16.5" customHeight="1">
      <c r="B166" s="46"/>
      <c r="C166" s="240" t="s">
        <v>305</v>
      </c>
      <c r="D166" s="240" t="s">
        <v>252</v>
      </c>
      <c r="E166" s="241" t="s">
        <v>306</v>
      </c>
      <c r="F166" s="242" t="s">
        <v>307</v>
      </c>
      <c r="G166" s="242"/>
      <c r="H166" s="242"/>
      <c r="I166" s="242"/>
      <c r="J166" s="243" t="s">
        <v>159</v>
      </c>
      <c r="K166" s="244">
        <v>2</v>
      </c>
      <c r="L166" s="245">
        <v>0</v>
      </c>
      <c r="M166" s="245">
        <v>0</v>
      </c>
      <c r="N166" s="246"/>
      <c r="O166" s="246"/>
      <c r="P166" s="222">
        <f>ROUND(V166*K166,2)</f>
        <v>0</v>
      </c>
      <c r="Q166" s="222"/>
      <c r="R166" s="48"/>
      <c r="T166" s="223" t="s">
        <v>23</v>
      </c>
      <c r="U166" s="56" t="s">
        <v>44</v>
      </c>
      <c r="V166" s="173">
        <f>L166+M166</f>
        <v>0</v>
      </c>
      <c r="W166" s="173">
        <f>ROUND(L166*K166,2)</f>
        <v>0</v>
      </c>
      <c r="X166" s="173">
        <f>ROUND(M166*K166,2)</f>
        <v>0</v>
      </c>
      <c r="Y166" s="47"/>
      <c r="Z166" s="224">
        <f>Y166*K166</f>
        <v>0</v>
      </c>
      <c r="AA166" s="224">
        <v>0</v>
      </c>
      <c r="AB166" s="224">
        <f>AA166*K166</f>
        <v>0</v>
      </c>
      <c r="AC166" s="224">
        <v>0</v>
      </c>
      <c r="AD166" s="225">
        <f>AC166*K166</f>
        <v>0</v>
      </c>
      <c r="AR166" s="21" t="s">
        <v>88</v>
      </c>
      <c r="AT166" s="21" t="s">
        <v>252</v>
      </c>
      <c r="AU166" s="21" t="s">
        <v>88</v>
      </c>
      <c r="AY166" s="21" t="s">
        <v>160</v>
      </c>
      <c r="BE166" s="154">
        <f>IF(U166="základní",P166,0)</f>
        <v>0</v>
      </c>
      <c r="BF166" s="154">
        <f>IF(U166="snížená",P166,0)</f>
        <v>0</v>
      </c>
      <c r="BG166" s="154">
        <f>IF(U166="zákl. přenesená",P166,0)</f>
        <v>0</v>
      </c>
      <c r="BH166" s="154">
        <f>IF(U166="sníž. přenesená",P166,0)</f>
        <v>0</v>
      </c>
      <c r="BI166" s="154">
        <f>IF(U166="nulová",P166,0)</f>
        <v>0</v>
      </c>
      <c r="BJ166" s="21" t="s">
        <v>88</v>
      </c>
      <c r="BK166" s="154">
        <f>ROUND(V166*K166,2)</f>
        <v>0</v>
      </c>
      <c r="BL166" s="21" t="s">
        <v>88</v>
      </c>
      <c r="BM166" s="21" t="s">
        <v>308</v>
      </c>
    </row>
    <row r="167" s="1" customFormat="1" ht="16.5" customHeight="1">
      <c r="B167" s="46"/>
      <c r="C167" s="240" t="s">
        <v>309</v>
      </c>
      <c r="D167" s="240" t="s">
        <v>252</v>
      </c>
      <c r="E167" s="241" t="s">
        <v>310</v>
      </c>
      <c r="F167" s="242" t="s">
        <v>311</v>
      </c>
      <c r="G167" s="242"/>
      <c r="H167" s="242"/>
      <c r="I167" s="242"/>
      <c r="J167" s="243" t="s">
        <v>159</v>
      </c>
      <c r="K167" s="244">
        <v>28</v>
      </c>
      <c r="L167" s="245">
        <v>0</v>
      </c>
      <c r="M167" s="245">
        <v>0</v>
      </c>
      <c r="N167" s="246"/>
      <c r="O167" s="246"/>
      <c r="P167" s="222">
        <f>ROUND(V167*K167,2)</f>
        <v>0</v>
      </c>
      <c r="Q167" s="222"/>
      <c r="R167" s="48"/>
      <c r="T167" s="223" t="s">
        <v>23</v>
      </c>
      <c r="U167" s="56" t="s">
        <v>44</v>
      </c>
      <c r="V167" s="173">
        <f>L167+M167</f>
        <v>0</v>
      </c>
      <c r="W167" s="173">
        <f>ROUND(L167*K167,2)</f>
        <v>0</v>
      </c>
      <c r="X167" s="173">
        <f>ROUND(M167*K167,2)</f>
        <v>0</v>
      </c>
      <c r="Y167" s="47"/>
      <c r="Z167" s="224">
        <f>Y167*K167</f>
        <v>0</v>
      </c>
      <c r="AA167" s="224">
        <v>0</v>
      </c>
      <c r="AB167" s="224">
        <f>AA167*K167</f>
        <v>0</v>
      </c>
      <c r="AC167" s="224">
        <v>0</v>
      </c>
      <c r="AD167" s="225">
        <f>AC167*K167</f>
        <v>0</v>
      </c>
      <c r="AR167" s="21" t="s">
        <v>88</v>
      </c>
      <c r="AT167" s="21" t="s">
        <v>252</v>
      </c>
      <c r="AU167" s="21" t="s">
        <v>88</v>
      </c>
      <c r="AY167" s="21" t="s">
        <v>160</v>
      </c>
      <c r="BE167" s="154">
        <f>IF(U167="základní",P167,0)</f>
        <v>0</v>
      </c>
      <c r="BF167" s="154">
        <f>IF(U167="snížená",P167,0)</f>
        <v>0</v>
      </c>
      <c r="BG167" s="154">
        <f>IF(U167="zákl. přenesená",P167,0)</f>
        <v>0</v>
      </c>
      <c r="BH167" s="154">
        <f>IF(U167="sníž. přenesená",P167,0)</f>
        <v>0</v>
      </c>
      <c r="BI167" s="154">
        <f>IF(U167="nulová",P167,0)</f>
        <v>0</v>
      </c>
      <c r="BJ167" s="21" t="s">
        <v>88</v>
      </c>
      <c r="BK167" s="154">
        <f>ROUND(V167*K167,2)</f>
        <v>0</v>
      </c>
      <c r="BL167" s="21" t="s">
        <v>88</v>
      </c>
      <c r="BM167" s="21" t="s">
        <v>312</v>
      </c>
    </row>
    <row r="168" s="1" customFormat="1" ht="16.5" customHeight="1">
      <c r="B168" s="46"/>
      <c r="C168" s="240" t="s">
        <v>313</v>
      </c>
      <c r="D168" s="240" t="s">
        <v>252</v>
      </c>
      <c r="E168" s="241" t="s">
        <v>314</v>
      </c>
      <c r="F168" s="242" t="s">
        <v>315</v>
      </c>
      <c r="G168" s="242"/>
      <c r="H168" s="242"/>
      <c r="I168" s="242"/>
      <c r="J168" s="243" t="s">
        <v>159</v>
      </c>
      <c r="K168" s="244">
        <v>46</v>
      </c>
      <c r="L168" s="245">
        <v>0</v>
      </c>
      <c r="M168" s="245">
        <v>0</v>
      </c>
      <c r="N168" s="246"/>
      <c r="O168" s="246"/>
      <c r="P168" s="222">
        <f>ROUND(V168*K168,2)</f>
        <v>0</v>
      </c>
      <c r="Q168" s="222"/>
      <c r="R168" s="48"/>
      <c r="T168" s="223" t="s">
        <v>23</v>
      </c>
      <c r="U168" s="56" t="s">
        <v>44</v>
      </c>
      <c r="V168" s="173">
        <f>L168+M168</f>
        <v>0</v>
      </c>
      <c r="W168" s="173">
        <f>ROUND(L168*K168,2)</f>
        <v>0</v>
      </c>
      <c r="X168" s="173">
        <f>ROUND(M168*K168,2)</f>
        <v>0</v>
      </c>
      <c r="Y168" s="47"/>
      <c r="Z168" s="224">
        <f>Y168*K168</f>
        <v>0</v>
      </c>
      <c r="AA168" s="224">
        <v>0</v>
      </c>
      <c r="AB168" s="224">
        <f>AA168*K168</f>
        <v>0</v>
      </c>
      <c r="AC168" s="224">
        <v>0</v>
      </c>
      <c r="AD168" s="225">
        <f>AC168*K168</f>
        <v>0</v>
      </c>
      <c r="AR168" s="21" t="s">
        <v>88</v>
      </c>
      <c r="AT168" s="21" t="s">
        <v>252</v>
      </c>
      <c r="AU168" s="21" t="s">
        <v>88</v>
      </c>
      <c r="AY168" s="21" t="s">
        <v>160</v>
      </c>
      <c r="BE168" s="154">
        <f>IF(U168="základní",P168,0)</f>
        <v>0</v>
      </c>
      <c r="BF168" s="154">
        <f>IF(U168="snížená",P168,0)</f>
        <v>0</v>
      </c>
      <c r="BG168" s="154">
        <f>IF(U168="zákl. přenesená",P168,0)</f>
        <v>0</v>
      </c>
      <c r="BH168" s="154">
        <f>IF(U168="sníž. přenesená",P168,0)</f>
        <v>0</v>
      </c>
      <c r="BI168" s="154">
        <f>IF(U168="nulová",P168,0)</f>
        <v>0</v>
      </c>
      <c r="BJ168" s="21" t="s">
        <v>88</v>
      </c>
      <c r="BK168" s="154">
        <f>ROUND(V168*K168,2)</f>
        <v>0</v>
      </c>
      <c r="BL168" s="21" t="s">
        <v>88</v>
      </c>
      <c r="BM168" s="21" t="s">
        <v>316</v>
      </c>
    </row>
    <row r="169" s="1" customFormat="1" ht="16.5" customHeight="1">
      <c r="B169" s="46"/>
      <c r="C169" s="240" t="s">
        <v>317</v>
      </c>
      <c r="D169" s="240" t="s">
        <v>252</v>
      </c>
      <c r="E169" s="241" t="s">
        <v>318</v>
      </c>
      <c r="F169" s="242" t="s">
        <v>319</v>
      </c>
      <c r="G169" s="242"/>
      <c r="H169" s="242"/>
      <c r="I169" s="242"/>
      <c r="J169" s="243" t="s">
        <v>159</v>
      </c>
      <c r="K169" s="244">
        <v>4</v>
      </c>
      <c r="L169" s="245">
        <v>0</v>
      </c>
      <c r="M169" s="245">
        <v>0</v>
      </c>
      <c r="N169" s="246"/>
      <c r="O169" s="246"/>
      <c r="P169" s="222">
        <f>ROUND(V169*K169,2)</f>
        <v>0</v>
      </c>
      <c r="Q169" s="222"/>
      <c r="R169" s="48"/>
      <c r="T169" s="223" t="s">
        <v>23</v>
      </c>
      <c r="U169" s="56" t="s">
        <v>44</v>
      </c>
      <c r="V169" s="173">
        <f>L169+M169</f>
        <v>0</v>
      </c>
      <c r="W169" s="173">
        <f>ROUND(L169*K169,2)</f>
        <v>0</v>
      </c>
      <c r="X169" s="173">
        <f>ROUND(M169*K169,2)</f>
        <v>0</v>
      </c>
      <c r="Y169" s="47"/>
      <c r="Z169" s="224">
        <f>Y169*K169</f>
        <v>0</v>
      </c>
      <c r="AA169" s="224">
        <v>0</v>
      </c>
      <c r="AB169" s="224">
        <f>AA169*K169</f>
        <v>0</v>
      </c>
      <c r="AC169" s="224">
        <v>0</v>
      </c>
      <c r="AD169" s="225">
        <f>AC169*K169</f>
        <v>0</v>
      </c>
      <c r="AR169" s="21" t="s">
        <v>88</v>
      </c>
      <c r="AT169" s="21" t="s">
        <v>252</v>
      </c>
      <c r="AU169" s="21" t="s">
        <v>88</v>
      </c>
      <c r="AY169" s="21" t="s">
        <v>160</v>
      </c>
      <c r="BE169" s="154">
        <f>IF(U169="základní",P169,0)</f>
        <v>0</v>
      </c>
      <c r="BF169" s="154">
        <f>IF(U169="snížená",P169,0)</f>
        <v>0</v>
      </c>
      <c r="BG169" s="154">
        <f>IF(U169="zákl. přenesená",P169,0)</f>
        <v>0</v>
      </c>
      <c r="BH169" s="154">
        <f>IF(U169="sníž. přenesená",P169,0)</f>
        <v>0</v>
      </c>
      <c r="BI169" s="154">
        <f>IF(U169="nulová",P169,0)</f>
        <v>0</v>
      </c>
      <c r="BJ169" s="21" t="s">
        <v>88</v>
      </c>
      <c r="BK169" s="154">
        <f>ROUND(V169*K169,2)</f>
        <v>0</v>
      </c>
      <c r="BL169" s="21" t="s">
        <v>88</v>
      </c>
      <c r="BM169" s="21" t="s">
        <v>320</v>
      </c>
    </row>
    <row r="170" s="1" customFormat="1" ht="25.5" customHeight="1">
      <c r="B170" s="46"/>
      <c r="C170" s="215" t="s">
        <v>11</v>
      </c>
      <c r="D170" s="215" t="s">
        <v>156</v>
      </c>
      <c r="E170" s="216" t="s">
        <v>321</v>
      </c>
      <c r="F170" s="217" t="s">
        <v>322</v>
      </c>
      <c r="G170" s="217"/>
      <c r="H170" s="217"/>
      <c r="I170" s="217"/>
      <c r="J170" s="218" t="s">
        <v>159</v>
      </c>
      <c r="K170" s="219">
        <v>3</v>
      </c>
      <c r="L170" s="220">
        <v>0</v>
      </c>
      <c r="M170" s="221"/>
      <c r="N170" s="221"/>
      <c r="O170" s="195"/>
      <c r="P170" s="222">
        <f>ROUND(V170*K170,2)</f>
        <v>0</v>
      </c>
      <c r="Q170" s="222"/>
      <c r="R170" s="48"/>
      <c r="T170" s="223" t="s">
        <v>23</v>
      </c>
      <c r="U170" s="56" t="s">
        <v>44</v>
      </c>
      <c r="V170" s="173">
        <f>L170+M170</f>
        <v>0</v>
      </c>
      <c r="W170" s="173">
        <f>ROUND(L170*K170,2)</f>
        <v>0</v>
      </c>
      <c r="X170" s="173">
        <f>ROUND(M170*K170,2)</f>
        <v>0</v>
      </c>
      <c r="Y170" s="47"/>
      <c r="Z170" s="224">
        <f>Y170*K170</f>
        <v>0</v>
      </c>
      <c r="AA170" s="224">
        <v>0</v>
      </c>
      <c r="AB170" s="224">
        <f>AA170*K170</f>
        <v>0</v>
      </c>
      <c r="AC170" s="224">
        <v>0</v>
      </c>
      <c r="AD170" s="225">
        <f>AC170*K170</f>
        <v>0</v>
      </c>
      <c r="AR170" s="21" t="s">
        <v>202</v>
      </c>
      <c r="AT170" s="21" t="s">
        <v>156</v>
      </c>
      <c r="AU170" s="21" t="s">
        <v>88</v>
      </c>
      <c r="AY170" s="21" t="s">
        <v>160</v>
      </c>
      <c r="BE170" s="154">
        <f>IF(U170="základní",P170,0)</f>
        <v>0</v>
      </c>
      <c r="BF170" s="154">
        <f>IF(U170="snížená",P170,0)</f>
        <v>0</v>
      </c>
      <c r="BG170" s="154">
        <f>IF(U170="zákl. přenesená",P170,0)</f>
        <v>0</v>
      </c>
      <c r="BH170" s="154">
        <f>IF(U170="sníž. přenesená",P170,0)</f>
        <v>0</v>
      </c>
      <c r="BI170" s="154">
        <f>IF(U170="nulová",P170,0)</f>
        <v>0</v>
      </c>
      <c r="BJ170" s="21" t="s">
        <v>88</v>
      </c>
      <c r="BK170" s="154">
        <f>ROUND(V170*K170,2)</f>
        <v>0</v>
      </c>
      <c r="BL170" s="21" t="s">
        <v>202</v>
      </c>
      <c r="BM170" s="21" t="s">
        <v>323</v>
      </c>
    </row>
    <row r="171" s="1" customFormat="1" ht="25.5" customHeight="1">
      <c r="B171" s="46"/>
      <c r="C171" s="215" t="s">
        <v>324</v>
      </c>
      <c r="D171" s="215" t="s">
        <v>156</v>
      </c>
      <c r="E171" s="216" t="s">
        <v>325</v>
      </c>
      <c r="F171" s="217" t="s">
        <v>326</v>
      </c>
      <c r="G171" s="217"/>
      <c r="H171" s="217"/>
      <c r="I171" s="217"/>
      <c r="J171" s="218" t="s">
        <v>159</v>
      </c>
      <c r="K171" s="219">
        <v>12</v>
      </c>
      <c r="L171" s="220">
        <v>0</v>
      </c>
      <c r="M171" s="221"/>
      <c r="N171" s="221"/>
      <c r="O171" s="195"/>
      <c r="P171" s="222">
        <f>ROUND(V171*K171,2)</f>
        <v>0</v>
      </c>
      <c r="Q171" s="222"/>
      <c r="R171" s="48"/>
      <c r="T171" s="223" t="s">
        <v>23</v>
      </c>
      <c r="U171" s="56" t="s">
        <v>44</v>
      </c>
      <c r="V171" s="173">
        <f>L171+M171</f>
        <v>0</v>
      </c>
      <c r="W171" s="173">
        <f>ROUND(L171*K171,2)</f>
        <v>0</v>
      </c>
      <c r="X171" s="173">
        <f>ROUND(M171*K171,2)</f>
        <v>0</v>
      </c>
      <c r="Y171" s="47"/>
      <c r="Z171" s="224">
        <f>Y171*K171</f>
        <v>0</v>
      </c>
      <c r="AA171" s="224">
        <v>0</v>
      </c>
      <c r="AB171" s="224">
        <f>AA171*K171</f>
        <v>0</v>
      </c>
      <c r="AC171" s="224">
        <v>0</v>
      </c>
      <c r="AD171" s="225">
        <f>AC171*K171</f>
        <v>0</v>
      </c>
      <c r="AR171" s="21" t="s">
        <v>92</v>
      </c>
      <c r="AT171" s="21" t="s">
        <v>156</v>
      </c>
      <c r="AU171" s="21" t="s">
        <v>88</v>
      </c>
      <c r="AY171" s="21" t="s">
        <v>160</v>
      </c>
      <c r="BE171" s="154">
        <f>IF(U171="základní",P171,0)</f>
        <v>0</v>
      </c>
      <c r="BF171" s="154">
        <f>IF(U171="snížená",P171,0)</f>
        <v>0</v>
      </c>
      <c r="BG171" s="154">
        <f>IF(U171="zákl. přenesená",P171,0)</f>
        <v>0</v>
      </c>
      <c r="BH171" s="154">
        <f>IF(U171="sníž. přenesená",P171,0)</f>
        <v>0</v>
      </c>
      <c r="BI171" s="154">
        <f>IF(U171="nulová",P171,0)</f>
        <v>0</v>
      </c>
      <c r="BJ171" s="21" t="s">
        <v>88</v>
      </c>
      <c r="BK171" s="154">
        <f>ROUND(V171*K171,2)</f>
        <v>0</v>
      </c>
      <c r="BL171" s="21" t="s">
        <v>88</v>
      </c>
      <c r="BM171" s="21" t="s">
        <v>327</v>
      </c>
    </row>
    <row r="172" s="1" customFormat="1" ht="16.5" customHeight="1">
      <c r="B172" s="46"/>
      <c r="C172" s="215" t="s">
        <v>328</v>
      </c>
      <c r="D172" s="215" t="s">
        <v>156</v>
      </c>
      <c r="E172" s="216" t="s">
        <v>329</v>
      </c>
      <c r="F172" s="217" t="s">
        <v>330</v>
      </c>
      <c r="G172" s="217"/>
      <c r="H172" s="217"/>
      <c r="I172" s="217"/>
      <c r="J172" s="218" t="s">
        <v>159</v>
      </c>
      <c r="K172" s="219">
        <v>2</v>
      </c>
      <c r="L172" s="220">
        <v>0</v>
      </c>
      <c r="M172" s="221"/>
      <c r="N172" s="221"/>
      <c r="O172" s="195"/>
      <c r="P172" s="222">
        <f>ROUND(V172*K172,2)</f>
        <v>0</v>
      </c>
      <c r="Q172" s="222"/>
      <c r="R172" s="48"/>
      <c r="T172" s="223" t="s">
        <v>23</v>
      </c>
      <c r="U172" s="56" t="s">
        <v>44</v>
      </c>
      <c r="V172" s="173">
        <f>L172+M172</f>
        <v>0</v>
      </c>
      <c r="W172" s="173">
        <f>ROUND(L172*K172,2)</f>
        <v>0</v>
      </c>
      <c r="X172" s="173">
        <f>ROUND(M172*K172,2)</f>
        <v>0</v>
      </c>
      <c r="Y172" s="47"/>
      <c r="Z172" s="224">
        <f>Y172*K172</f>
        <v>0</v>
      </c>
      <c r="AA172" s="224">
        <v>0</v>
      </c>
      <c r="AB172" s="224">
        <f>AA172*K172</f>
        <v>0</v>
      </c>
      <c r="AC172" s="224">
        <v>0</v>
      </c>
      <c r="AD172" s="225">
        <f>AC172*K172</f>
        <v>0</v>
      </c>
      <c r="AR172" s="21" t="s">
        <v>92</v>
      </c>
      <c r="AT172" s="21" t="s">
        <v>156</v>
      </c>
      <c r="AU172" s="21" t="s">
        <v>88</v>
      </c>
      <c r="AY172" s="21" t="s">
        <v>160</v>
      </c>
      <c r="BE172" s="154">
        <f>IF(U172="základní",P172,0)</f>
        <v>0</v>
      </c>
      <c r="BF172" s="154">
        <f>IF(U172="snížená",P172,0)</f>
        <v>0</v>
      </c>
      <c r="BG172" s="154">
        <f>IF(U172="zákl. přenesená",P172,0)</f>
        <v>0</v>
      </c>
      <c r="BH172" s="154">
        <f>IF(U172="sníž. přenesená",P172,0)</f>
        <v>0</v>
      </c>
      <c r="BI172" s="154">
        <f>IF(U172="nulová",P172,0)</f>
        <v>0</v>
      </c>
      <c r="BJ172" s="21" t="s">
        <v>88</v>
      </c>
      <c r="BK172" s="154">
        <f>ROUND(V172*K172,2)</f>
        <v>0</v>
      </c>
      <c r="BL172" s="21" t="s">
        <v>88</v>
      </c>
      <c r="BM172" s="21" t="s">
        <v>331</v>
      </c>
    </row>
    <row r="173" s="1" customFormat="1" ht="25.5" customHeight="1">
      <c r="B173" s="46"/>
      <c r="C173" s="215" t="s">
        <v>332</v>
      </c>
      <c r="D173" s="215" t="s">
        <v>156</v>
      </c>
      <c r="E173" s="216" t="s">
        <v>333</v>
      </c>
      <c r="F173" s="217" t="s">
        <v>334</v>
      </c>
      <c r="G173" s="217"/>
      <c r="H173" s="217"/>
      <c r="I173" s="217"/>
      <c r="J173" s="218" t="s">
        <v>159</v>
      </c>
      <c r="K173" s="219">
        <v>6</v>
      </c>
      <c r="L173" s="220">
        <v>0</v>
      </c>
      <c r="M173" s="221"/>
      <c r="N173" s="221"/>
      <c r="O173" s="195"/>
      <c r="P173" s="222">
        <f>ROUND(V173*K173,2)</f>
        <v>0</v>
      </c>
      <c r="Q173" s="222"/>
      <c r="R173" s="48"/>
      <c r="T173" s="223" t="s">
        <v>23</v>
      </c>
      <c r="U173" s="56" t="s">
        <v>44</v>
      </c>
      <c r="V173" s="173">
        <f>L173+M173</f>
        <v>0</v>
      </c>
      <c r="W173" s="173">
        <f>ROUND(L173*K173,2)</f>
        <v>0</v>
      </c>
      <c r="X173" s="173">
        <f>ROUND(M173*K173,2)</f>
        <v>0</v>
      </c>
      <c r="Y173" s="47"/>
      <c r="Z173" s="224">
        <f>Y173*K173</f>
        <v>0</v>
      </c>
      <c r="AA173" s="224">
        <v>0</v>
      </c>
      <c r="AB173" s="224">
        <f>AA173*K173</f>
        <v>0</v>
      </c>
      <c r="AC173" s="224">
        <v>0</v>
      </c>
      <c r="AD173" s="225">
        <f>AC173*K173</f>
        <v>0</v>
      </c>
      <c r="AR173" s="21" t="s">
        <v>92</v>
      </c>
      <c r="AT173" s="21" t="s">
        <v>156</v>
      </c>
      <c r="AU173" s="21" t="s">
        <v>88</v>
      </c>
      <c r="AY173" s="21" t="s">
        <v>160</v>
      </c>
      <c r="BE173" s="154">
        <f>IF(U173="základní",P173,0)</f>
        <v>0</v>
      </c>
      <c r="BF173" s="154">
        <f>IF(U173="snížená",P173,0)</f>
        <v>0</v>
      </c>
      <c r="BG173" s="154">
        <f>IF(U173="zákl. přenesená",P173,0)</f>
        <v>0</v>
      </c>
      <c r="BH173" s="154">
        <f>IF(U173="sníž. přenesená",P173,0)</f>
        <v>0</v>
      </c>
      <c r="BI173" s="154">
        <f>IF(U173="nulová",P173,0)</f>
        <v>0</v>
      </c>
      <c r="BJ173" s="21" t="s">
        <v>88</v>
      </c>
      <c r="BK173" s="154">
        <f>ROUND(V173*K173,2)</f>
        <v>0</v>
      </c>
      <c r="BL173" s="21" t="s">
        <v>88</v>
      </c>
      <c r="BM173" s="21" t="s">
        <v>335</v>
      </c>
    </row>
    <row r="174" s="1" customFormat="1" ht="25.5" customHeight="1">
      <c r="B174" s="46"/>
      <c r="C174" s="215" t="s">
        <v>336</v>
      </c>
      <c r="D174" s="215" t="s">
        <v>156</v>
      </c>
      <c r="E174" s="216" t="s">
        <v>337</v>
      </c>
      <c r="F174" s="217" t="s">
        <v>338</v>
      </c>
      <c r="G174" s="217"/>
      <c r="H174" s="217"/>
      <c r="I174" s="217"/>
      <c r="J174" s="218" t="s">
        <v>159</v>
      </c>
      <c r="K174" s="219">
        <v>2</v>
      </c>
      <c r="L174" s="220">
        <v>0</v>
      </c>
      <c r="M174" s="221"/>
      <c r="N174" s="221"/>
      <c r="O174" s="195"/>
      <c r="P174" s="222">
        <f>ROUND(V174*K174,2)</f>
        <v>0</v>
      </c>
      <c r="Q174" s="222"/>
      <c r="R174" s="48"/>
      <c r="T174" s="223" t="s">
        <v>23</v>
      </c>
      <c r="U174" s="56" t="s">
        <v>44</v>
      </c>
      <c r="V174" s="173">
        <f>L174+M174</f>
        <v>0</v>
      </c>
      <c r="W174" s="173">
        <f>ROUND(L174*K174,2)</f>
        <v>0</v>
      </c>
      <c r="X174" s="173">
        <f>ROUND(M174*K174,2)</f>
        <v>0</v>
      </c>
      <c r="Y174" s="47"/>
      <c r="Z174" s="224">
        <f>Y174*K174</f>
        <v>0</v>
      </c>
      <c r="AA174" s="224">
        <v>0</v>
      </c>
      <c r="AB174" s="224">
        <f>AA174*K174</f>
        <v>0</v>
      </c>
      <c r="AC174" s="224">
        <v>0</v>
      </c>
      <c r="AD174" s="225">
        <f>AC174*K174</f>
        <v>0</v>
      </c>
      <c r="AR174" s="21" t="s">
        <v>92</v>
      </c>
      <c r="AT174" s="21" t="s">
        <v>156</v>
      </c>
      <c r="AU174" s="21" t="s">
        <v>88</v>
      </c>
      <c r="AY174" s="21" t="s">
        <v>160</v>
      </c>
      <c r="BE174" s="154">
        <f>IF(U174="základní",P174,0)</f>
        <v>0</v>
      </c>
      <c r="BF174" s="154">
        <f>IF(U174="snížená",P174,0)</f>
        <v>0</v>
      </c>
      <c r="BG174" s="154">
        <f>IF(U174="zákl. přenesená",P174,0)</f>
        <v>0</v>
      </c>
      <c r="BH174" s="154">
        <f>IF(U174="sníž. přenesená",P174,0)</f>
        <v>0</v>
      </c>
      <c r="BI174" s="154">
        <f>IF(U174="nulová",P174,0)</f>
        <v>0</v>
      </c>
      <c r="BJ174" s="21" t="s">
        <v>88</v>
      </c>
      <c r="BK174" s="154">
        <f>ROUND(V174*K174,2)</f>
        <v>0</v>
      </c>
      <c r="BL174" s="21" t="s">
        <v>88</v>
      </c>
      <c r="BM174" s="21" t="s">
        <v>339</v>
      </c>
    </row>
    <row r="175" s="1" customFormat="1" ht="16.5" customHeight="1">
      <c r="B175" s="46"/>
      <c r="C175" s="215" t="s">
        <v>340</v>
      </c>
      <c r="D175" s="215" t="s">
        <v>156</v>
      </c>
      <c r="E175" s="216" t="s">
        <v>341</v>
      </c>
      <c r="F175" s="217" t="s">
        <v>342</v>
      </c>
      <c r="G175" s="217"/>
      <c r="H175" s="217"/>
      <c r="I175" s="217"/>
      <c r="J175" s="218" t="s">
        <v>159</v>
      </c>
      <c r="K175" s="219">
        <v>1</v>
      </c>
      <c r="L175" s="220">
        <v>0</v>
      </c>
      <c r="M175" s="221"/>
      <c r="N175" s="221"/>
      <c r="O175" s="195"/>
      <c r="P175" s="222">
        <f>ROUND(V175*K175,2)</f>
        <v>0</v>
      </c>
      <c r="Q175" s="222"/>
      <c r="R175" s="48"/>
      <c r="T175" s="223" t="s">
        <v>23</v>
      </c>
      <c r="U175" s="56" t="s">
        <v>44</v>
      </c>
      <c r="V175" s="173">
        <f>L175+M175</f>
        <v>0</v>
      </c>
      <c r="W175" s="173">
        <f>ROUND(L175*K175,2)</f>
        <v>0</v>
      </c>
      <c r="X175" s="173">
        <f>ROUND(M175*K175,2)</f>
        <v>0</v>
      </c>
      <c r="Y175" s="47"/>
      <c r="Z175" s="224">
        <f>Y175*K175</f>
        <v>0</v>
      </c>
      <c r="AA175" s="224">
        <v>0</v>
      </c>
      <c r="AB175" s="224">
        <f>AA175*K175</f>
        <v>0</v>
      </c>
      <c r="AC175" s="224">
        <v>0</v>
      </c>
      <c r="AD175" s="225">
        <f>AC175*K175</f>
        <v>0</v>
      </c>
      <c r="AR175" s="21" t="s">
        <v>92</v>
      </c>
      <c r="AT175" s="21" t="s">
        <v>156</v>
      </c>
      <c r="AU175" s="21" t="s">
        <v>88</v>
      </c>
      <c r="AY175" s="21" t="s">
        <v>160</v>
      </c>
      <c r="BE175" s="154">
        <f>IF(U175="základní",P175,0)</f>
        <v>0</v>
      </c>
      <c r="BF175" s="154">
        <f>IF(U175="snížená",P175,0)</f>
        <v>0</v>
      </c>
      <c r="BG175" s="154">
        <f>IF(U175="zákl. přenesená",P175,0)</f>
        <v>0</v>
      </c>
      <c r="BH175" s="154">
        <f>IF(U175="sníž. přenesená",P175,0)</f>
        <v>0</v>
      </c>
      <c r="BI175" s="154">
        <f>IF(U175="nulová",P175,0)</f>
        <v>0</v>
      </c>
      <c r="BJ175" s="21" t="s">
        <v>88</v>
      </c>
      <c r="BK175" s="154">
        <f>ROUND(V175*K175,2)</f>
        <v>0</v>
      </c>
      <c r="BL175" s="21" t="s">
        <v>88</v>
      </c>
      <c r="BM175" s="21" t="s">
        <v>343</v>
      </c>
    </row>
    <row r="176" s="1" customFormat="1" ht="102" customHeight="1">
      <c r="B176" s="46"/>
      <c r="C176" s="215" t="s">
        <v>344</v>
      </c>
      <c r="D176" s="215" t="s">
        <v>156</v>
      </c>
      <c r="E176" s="216" t="s">
        <v>345</v>
      </c>
      <c r="F176" s="217" t="s">
        <v>346</v>
      </c>
      <c r="G176" s="217"/>
      <c r="H176" s="217"/>
      <c r="I176" s="217"/>
      <c r="J176" s="218" t="s">
        <v>159</v>
      </c>
      <c r="K176" s="219">
        <v>1</v>
      </c>
      <c r="L176" s="220">
        <v>0</v>
      </c>
      <c r="M176" s="221"/>
      <c r="N176" s="221"/>
      <c r="O176" s="195"/>
      <c r="P176" s="222">
        <f>ROUND(V176*K176,2)</f>
        <v>0</v>
      </c>
      <c r="Q176" s="222"/>
      <c r="R176" s="48"/>
      <c r="T176" s="223" t="s">
        <v>23</v>
      </c>
      <c r="U176" s="56" t="s">
        <v>44</v>
      </c>
      <c r="V176" s="173">
        <f>L176+M176</f>
        <v>0</v>
      </c>
      <c r="W176" s="173">
        <f>ROUND(L176*K176,2)</f>
        <v>0</v>
      </c>
      <c r="X176" s="173">
        <f>ROUND(M176*K176,2)</f>
        <v>0</v>
      </c>
      <c r="Y176" s="47"/>
      <c r="Z176" s="224">
        <f>Y176*K176</f>
        <v>0</v>
      </c>
      <c r="AA176" s="224">
        <v>0</v>
      </c>
      <c r="AB176" s="224">
        <f>AA176*K176</f>
        <v>0</v>
      </c>
      <c r="AC176" s="224">
        <v>0</v>
      </c>
      <c r="AD176" s="225">
        <f>AC176*K176</f>
        <v>0</v>
      </c>
      <c r="AR176" s="21" t="s">
        <v>256</v>
      </c>
      <c r="AT176" s="21" t="s">
        <v>156</v>
      </c>
      <c r="AU176" s="21" t="s">
        <v>88</v>
      </c>
      <c r="AY176" s="21" t="s">
        <v>160</v>
      </c>
      <c r="BE176" s="154">
        <f>IF(U176="základní",P176,0)</f>
        <v>0</v>
      </c>
      <c r="BF176" s="154">
        <f>IF(U176="snížená",P176,0)</f>
        <v>0</v>
      </c>
      <c r="BG176" s="154">
        <f>IF(U176="zákl. přenesená",P176,0)</f>
        <v>0</v>
      </c>
      <c r="BH176" s="154">
        <f>IF(U176="sníž. přenesená",P176,0)</f>
        <v>0</v>
      </c>
      <c r="BI176" s="154">
        <f>IF(U176="nulová",P176,0)</f>
        <v>0</v>
      </c>
      <c r="BJ176" s="21" t="s">
        <v>88</v>
      </c>
      <c r="BK176" s="154">
        <f>ROUND(V176*K176,2)</f>
        <v>0</v>
      </c>
      <c r="BL176" s="21" t="s">
        <v>256</v>
      </c>
      <c r="BM176" s="21" t="s">
        <v>347</v>
      </c>
    </row>
    <row r="177" s="1" customFormat="1" ht="24" customHeight="1">
      <c r="B177" s="46"/>
      <c r="C177" s="47"/>
      <c r="D177" s="47"/>
      <c r="E177" s="47"/>
      <c r="F177" s="226" t="s">
        <v>348</v>
      </c>
      <c r="G177" s="67"/>
      <c r="H177" s="67"/>
      <c r="I177" s="67"/>
      <c r="J177" s="47"/>
      <c r="K177" s="47"/>
      <c r="L177" s="47"/>
      <c r="M177" s="47"/>
      <c r="N177" s="47"/>
      <c r="O177" s="47"/>
      <c r="P177" s="47"/>
      <c r="Q177" s="47"/>
      <c r="R177" s="48"/>
      <c r="T177" s="198"/>
      <c r="U177" s="47"/>
      <c r="V177" s="47"/>
      <c r="W177" s="47"/>
      <c r="X177" s="47"/>
      <c r="Y177" s="47"/>
      <c r="Z177" s="47"/>
      <c r="AA177" s="47"/>
      <c r="AB177" s="47"/>
      <c r="AC177" s="47"/>
      <c r="AD177" s="100"/>
      <c r="AT177" s="21" t="s">
        <v>166</v>
      </c>
      <c r="AU177" s="21" t="s">
        <v>88</v>
      </c>
    </row>
    <row r="178" s="1" customFormat="1" ht="38.25" customHeight="1">
      <c r="B178" s="46"/>
      <c r="C178" s="215" t="s">
        <v>349</v>
      </c>
      <c r="D178" s="215" t="s">
        <v>156</v>
      </c>
      <c r="E178" s="216" t="s">
        <v>350</v>
      </c>
      <c r="F178" s="217" t="s">
        <v>351</v>
      </c>
      <c r="G178" s="217"/>
      <c r="H178" s="217"/>
      <c r="I178" s="217"/>
      <c r="J178" s="218" t="s">
        <v>159</v>
      </c>
      <c r="K178" s="219">
        <v>1</v>
      </c>
      <c r="L178" s="220">
        <v>0</v>
      </c>
      <c r="M178" s="221"/>
      <c r="N178" s="221"/>
      <c r="O178" s="195"/>
      <c r="P178" s="222">
        <f>ROUND(V178*K178,2)</f>
        <v>0</v>
      </c>
      <c r="Q178" s="222"/>
      <c r="R178" s="48"/>
      <c r="T178" s="223" t="s">
        <v>23</v>
      </c>
      <c r="U178" s="56" t="s">
        <v>44</v>
      </c>
      <c r="V178" s="173">
        <f>L178+M178</f>
        <v>0</v>
      </c>
      <c r="W178" s="173">
        <f>ROUND(L178*K178,2)</f>
        <v>0</v>
      </c>
      <c r="X178" s="173">
        <f>ROUND(M178*K178,2)</f>
        <v>0</v>
      </c>
      <c r="Y178" s="47"/>
      <c r="Z178" s="224">
        <f>Y178*K178</f>
        <v>0</v>
      </c>
      <c r="AA178" s="224">
        <v>0</v>
      </c>
      <c r="AB178" s="224">
        <f>AA178*K178</f>
        <v>0</v>
      </c>
      <c r="AC178" s="224">
        <v>0</v>
      </c>
      <c r="AD178" s="225">
        <f>AC178*K178</f>
        <v>0</v>
      </c>
      <c r="AR178" s="21" t="s">
        <v>92</v>
      </c>
      <c r="AT178" s="21" t="s">
        <v>156</v>
      </c>
      <c r="AU178" s="21" t="s">
        <v>88</v>
      </c>
      <c r="AY178" s="21" t="s">
        <v>160</v>
      </c>
      <c r="BE178" s="154">
        <f>IF(U178="základní",P178,0)</f>
        <v>0</v>
      </c>
      <c r="BF178" s="154">
        <f>IF(U178="snížená",P178,0)</f>
        <v>0</v>
      </c>
      <c r="BG178" s="154">
        <f>IF(U178="zákl. přenesená",P178,0)</f>
        <v>0</v>
      </c>
      <c r="BH178" s="154">
        <f>IF(U178="sníž. přenesená",P178,0)</f>
        <v>0</v>
      </c>
      <c r="BI178" s="154">
        <f>IF(U178="nulová",P178,0)</f>
        <v>0</v>
      </c>
      <c r="BJ178" s="21" t="s">
        <v>88</v>
      </c>
      <c r="BK178" s="154">
        <f>ROUND(V178*K178,2)</f>
        <v>0</v>
      </c>
      <c r="BL178" s="21" t="s">
        <v>88</v>
      </c>
      <c r="BM178" s="21" t="s">
        <v>352</v>
      </c>
    </row>
    <row r="179" s="1" customFormat="1" ht="16.5" customHeight="1">
      <c r="B179" s="46"/>
      <c r="C179" s="47"/>
      <c r="D179" s="47"/>
      <c r="E179" s="47"/>
      <c r="F179" s="226" t="s">
        <v>353</v>
      </c>
      <c r="G179" s="67"/>
      <c r="H179" s="67"/>
      <c r="I179" s="67"/>
      <c r="J179" s="47"/>
      <c r="K179" s="47"/>
      <c r="L179" s="47"/>
      <c r="M179" s="47"/>
      <c r="N179" s="47"/>
      <c r="O179" s="47"/>
      <c r="P179" s="47"/>
      <c r="Q179" s="47"/>
      <c r="R179" s="48"/>
      <c r="T179" s="198"/>
      <c r="U179" s="47"/>
      <c r="V179" s="47"/>
      <c r="W179" s="47"/>
      <c r="X179" s="47"/>
      <c r="Y179" s="47"/>
      <c r="Z179" s="47"/>
      <c r="AA179" s="47"/>
      <c r="AB179" s="47"/>
      <c r="AC179" s="47"/>
      <c r="AD179" s="100"/>
      <c r="AT179" s="21" t="s">
        <v>166</v>
      </c>
      <c r="AU179" s="21" t="s">
        <v>88</v>
      </c>
    </row>
    <row r="180" s="1" customFormat="1" ht="25.5" customHeight="1">
      <c r="B180" s="46"/>
      <c r="C180" s="215" t="s">
        <v>354</v>
      </c>
      <c r="D180" s="215" t="s">
        <v>156</v>
      </c>
      <c r="E180" s="216" t="s">
        <v>355</v>
      </c>
      <c r="F180" s="217" t="s">
        <v>356</v>
      </c>
      <c r="G180" s="217"/>
      <c r="H180" s="217"/>
      <c r="I180" s="217"/>
      <c r="J180" s="218" t="s">
        <v>159</v>
      </c>
      <c r="K180" s="219">
        <v>1</v>
      </c>
      <c r="L180" s="220">
        <v>0</v>
      </c>
      <c r="M180" s="221"/>
      <c r="N180" s="221"/>
      <c r="O180" s="195"/>
      <c r="P180" s="222">
        <f>ROUND(V180*K180,2)</f>
        <v>0</v>
      </c>
      <c r="Q180" s="222"/>
      <c r="R180" s="48"/>
      <c r="T180" s="223" t="s">
        <v>23</v>
      </c>
      <c r="U180" s="56" t="s">
        <v>44</v>
      </c>
      <c r="V180" s="173">
        <f>L180+M180</f>
        <v>0</v>
      </c>
      <c r="W180" s="173">
        <f>ROUND(L180*K180,2)</f>
        <v>0</v>
      </c>
      <c r="X180" s="173">
        <f>ROUND(M180*K180,2)</f>
        <v>0</v>
      </c>
      <c r="Y180" s="47"/>
      <c r="Z180" s="224">
        <f>Y180*K180</f>
        <v>0</v>
      </c>
      <c r="AA180" s="224">
        <v>0</v>
      </c>
      <c r="AB180" s="224">
        <f>AA180*K180</f>
        <v>0</v>
      </c>
      <c r="AC180" s="224">
        <v>0</v>
      </c>
      <c r="AD180" s="225">
        <f>AC180*K180</f>
        <v>0</v>
      </c>
      <c r="AR180" s="21" t="s">
        <v>92</v>
      </c>
      <c r="AT180" s="21" t="s">
        <v>156</v>
      </c>
      <c r="AU180" s="21" t="s">
        <v>88</v>
      </c>
      <c r="AY180" s="21" t="s">
        <v>160</v>
      </c>
      <c r="BE180" s="154">
        <f>IF(U180="základní",P180,0)</f>
        <v>0</v>
      </c>
      <c r="BF180" s="154">
        <f>IF(U180="snížená",P180,0)</f>
        <v>0</v>
      </c>
      <c r="BG180" s="154">
        <f>IF(U180="zákl. přenesená",P180,0)</f>
        <v>0</v>
      </c>
      <c r="BH180" s="154">
        <f>IF(U180="sníž. přenesená",P180,0)</f>
        <v>0</v>
      </c>
      <c r="BI180" s="154">
        <f>IF(U180="nulová",P180,0)</f>
        <v>0</v>
      </c>
      <c r="BJ180" s="21" t="s">
        <v>88</v>
      </c>
      <c r="BK180" s="154">
        <f>ROUND(V180*K180,2)</f>
        <v>0</v>
      </c>
      <c r="BL180" s="21" t="s">
        <v>88</v>
      </c>
      <c r="BM180" s="21" t="s">
        <v>357</v>
      </c>
    </row>
    <row r="181" s="1" customFormat="1" ht="24" customHeight="1">
      <c r="B181" s="46"/>
      <c r="C181" s="47"/>
      <c r="D181" s="47"/>
      <c r="E181" s="47"/>
      <c r="F181" s="226" t="s">
        <v>358</v>
      </c>
      <c r="G181" s="67"/>
      <c r="H181" s="67"/>
      <c r="I181" s="67"/>
      <c r="J181" s="47"/>
      <c r="K181" s="47"/>
      <c r="L181" s="47"/>
      <c r="M181" s="47"/>
      <c r="N181" s="47"/>
      <c r="O181" s="47"/>
      <c r="P181" s="47"/>
      <c r="Q181" s="47"/>
      <c r="R181" s="48"/>
      <c r="T181" s="198"/>
      <c r="U181" s="47"/>
      <c r="V181" s="47"/>
      <c r="W181" s="47"/>
      <c r="X181" s="47"/>
      <c r="Y181" s="47"/>
      <c r="Z181" s="47"/>
      <c r="AA181" s="47"/>
      <c r="AB181" s="47"/>
      <c r="AC181" s="47"/>
      <c r="AD181" s="100"/>
      <c r="AT181" s="21" t="s">
        <v>166</v>
      </c>
      <c r="AU181" s="21" t="s">
        <v>88</v>
      </c>
    </row>
    <row r="182" s="1" customFormat="1" ht="25.5" customHeight="1">
      <c r="B182" s="46"/>
      <c r="C182" s="215" t="s">
        <v>359</v>
      </c>
      <c r="D182" s="215" t="s">
        <v>156</v>
      </c>
      <c r="E182" s="216" t="s">
        <v>360</v>
      </c>
      <c r="F182" s="217" t="s">
        <v>361</v>
      </c>
      <c r="G182" s="217"/>
      <c r="H182" s="217"/>
      <c r="I182" s="217"/>
      <c r="J182" s="218" t="s">
        <v>159</v>
      </c>
      <c r="K182" s="219">
        <v>2</v>
      </c>
      <c r="L182" s="220">
        <v>0</v>
      </c>
      <c r="M182" s="221"/>
      <c r="N182" s="221"/>
      <c r="O182" s="195"/>
      <c r="P182" s="222">
        <f>ROUND(V182*K182,2)</f>
        <v>0</v>
      </c>
      <c r="Q182" s="222"/>
      <c r="R182" s="48"/>
      <c r="T182" s="223" t="s">
        <v>23</v>
      </c>
      <c r="U182" s="56" t="s">
        <v>44</v>
      </c>
      <c r="V182" s="173">
        <f>L182+M182</f>
        <v>0</v>
      </c>
      <c r="W182" s="173">
        <f>ROUND(L182*K182,2)</f>
        <v>0</v>
      </c>
      <c r="X182" s="173">
        <f>ROUND(M182*K182,2)</f>
        <v>0</v>
      </c>
      <c r="Y182" s="47"/>
      <c r="Z182" s="224">
        <f>Y182*K182</f>
        <v>0</v>
      </c>
      <c r="AA182" s="224">
        <v>0</v>
      </c>
      <c r="AB182" s="224">
        <f>AA182*K182</f>
        <v>0</v>
      </c>
      <c r="AC182" s="224">
        <v>0</v>
      </c>
      <c r="AD182" s="225">
        <f>AC182*K182</f>
        <v>0</v>
      </c>
      <c r="AR182" s="21" t="s">
        <v>92</v>
      </c>
      <c r="AT182" s="21" t="s">
        <v>156</v>
      </c>
      <c r="AU182" s="21" t="s">
        <v>88</v>
      </c>
      <c r="AY182" s="21" t="s">
        <v>160</v>
      </c>
      <c r="BE182" s="154">
        <f>IF(U182="základní",P182,0)</f>
        <v>0</v>
      </c>
      <c r="BF182" s="154">
        <f>IF(U182="snížená",P182,0)</f>
        <v>0</v>
      </c>
      <c r="BG182" s="154">
        <f>IF(U182="zákl. přenesená",P182,0)</f>
        <v>0</v>
      </c>
      <c r="BH182" s="154">
        <f>IF(U182="sníž. přenesená",P182,0)</f>
        <v>0</v>
      </c>
      <c r="BI182" s="154">
        <f>IF(U182="nulová",P182,0)</f>
        <v>0</v>
      </c>
      <c r="BJ182" s="21" t="s">
        <v>88</v>
      </c>
      <c r="BK182" s="154">
        <f>ROUND(V182*K182,2)</f>
        <v>0</v>
      </c>
      <c r="BL182" s="21" t="s">
        <v>88</v>
      </c>
      <c r="BM182" s="21" t="s">
        <v>362</v>
      </c>
    </row>
    <row r="183" s="1" customFormat="1" ht="16.5" customHeight="1">
      <c r="B183" s="46"/>
      <c r="C183" s="47"/>
      <c r="D183" s="47"/>
      <c r="E183" s="47"/>
      <c r="F183" s="226" t="s">
        <v>363</v>
      </c>
      <c r="G183" s="67"/>
      <c r="H183" s="67"/>
      <c r="I183" s="67"/>
      <c r="J183" s="47"/>
      <c r="K183" s="47"/>
      <c r="L183" s="47"/>
      <c r="M183" s="47"/>
      <c r="N183" s="47"/>
      <c r="O183" s="47"/>
      <c r="P183" s="47"/>
      <c r="Q183" s="47"/>
      <c r="R183" s="48"/>
      <c r="T183" s="198"/>
      <c r="U183" s="47"/>
      <c r="V183" s="47"/>
      <c r="W183" s="47"/>
      <c r="X183" s="47"/>
      <c r="Y183" s="47"/>
      <c r="Z183" s="47"/>
      <c r="AA183" s="47"/>
      <c r="AB183" s="47"/>
      <c r="AC183" s="47"/>
      <c r="AD183" s="100"/>
      <c r="AT183" s="21" t="s">
        <v>166</v>
      </c>
      <c r="AU183" s="21" t="s">
        <v>88</v>
      </c>
    </row>
    <row r="184" s="1" customFormat="1" ht="25.5" customHeight="1">
      <c r="B184" s="46"/>
      <c r="C184" s="215" t="s">
        <v>364</v>
      </c>
      <c r="D184" s="215" t="s">
        <v>156</v>
      </c>
      <c r="E184" s="216" t="s">
        <v>365</v>
      </c>
      <c r="F184" s="217" t="s">
        <v>366</v>
      </c>
      <c r="G184" s="217"/>
      <c r="H184" s="217"/>
      <c r="I184" s="217"/>
      <c r="J184" s="218" t="s">
        <v>159</v>
      </c>
      <c r="K184" s="219">
        <v>32</v>
      </c>
      <c r="L184" s="220">
        <v>0</v>
      </c>
      <c r="M184" s="221"/>
      <c r="N184" s="221"/>
      <c r="O184" s="195"/>
      <c r="P184" s="222">
        <f>ROUND(V184*K184,2)</f>
        <v>0</v>
      </c>
      <c r="Q184" s="222"/>
      <c r="R184" s="48"/>
      <c r="T184" s="223" t="s">
        <v>23</v>
      </c>
      <c r="U184" s="56" t="s">
        <v>44</v>
      </c>
      <c r="V184" s="173">
        <f>L184+M184</f>
        <v>0</v>
      </c>
      <c r="W184" s="173">
        <f>ROUND(L184*K184,2)</f>
        <v>0</v>
      </c>
      <c r="X184" s="173">
        <f>ROUND(M184*K184,2)</f>
        <v>0</v>
      </c>
      <c r="Y184" s="47"/>
      <c r="Z184" s="224">
        <f>Y184*K184</f>
        <v>0</v>
      </c>
      <c r="AA184" s="224">
        <v>0</v>
      </c>
      <c r="AB184" s="224">
        <f>AA184*K184</f>
        <v>0</v>
      </c>
      <c r="AC184" s="224">
        <v>0</v>
      </c>
      <c r="AD184" s="225">
        <f>AC184*K184</f>
        <v>0</v>
      </c>
      <c r="AR184" s="21" t="s">
        <v>92</v>
      </c>
      <c r="AT184" s="21" t="s">
        <v>156</v>
      </c>
      <c r="AU184" s="21" t="s">
        <v>88</v>
      </c>
      <c r="AY184" s="21" t="s">
        <v>160</v>
      </c>
      <c r="BE184" s="154">
        <f>IF(U184="základní",P184,0)</f>
        <v>0</v>
      </c>
      <c r="BF184" s="154">
        <f>IF(U184="snížená",P184,0)</f>
        <v>0</v>
      </c>
      <c r="BG184" s="154">
        <f>IF(U184="zákl. přenesená",P184,0)</f>
        <v>0</v>
      </c>
      <c r="BH184" s="154">
        <f>IF(U184="sníž. přenesená",P184,0)</f>
        <v>0</v>
      </c>
      <c r="BI184" s="154">
        <f>IF(U184="nulová",P184,0)</f>
        <v>0</v>
      </c>
      <c r="BJ184" s="21" t="s">
        <v>88</v>
      </c>
      <c r="BK184" s="154">
        <f>ROUND(V184*K184,2)</f>
        <v>0</v>
      </c>
      <c r="BL184" s="21" t="s">
        <v>88</v>
      </c>
      <c r="BM184" s="21" t="s">
        <v>367</v>
      </c>
    </row>
    <row r="185" s="1" customFormat="1" ht="25.5" customHeight="1">
      <c r="B185" s="46"/>
      <c r="C185" s="215" t="s">
        <v>368</v>
      </c>
      <c r="D185" s="215" t="s">
        <v>156</v>
      </c>
      <c r="E185" s="216" t="s">
        <v>369</v>
      </c>
      <c r="F185" s="217" t="s">
        <v>370</v>
      </c>
      <c r="G185" s="217"/>
      <c r="H185" s="217"/>
      <c r="I185" s="217"/>
      <c r="J185" s="218" t="s">
        <v>159</v>
      </c>
      <c r="K185" s="219">
        <v>1</v>
      </c>
      <c r="L185" s="220">
        <v>0</v>
      </c>
      <c r="M185" s="221"/>
      <c r="N185" s="221"/>
      <c r="O185" s="195"/>
      <c r="P185" s="222">
        <f>ROUND(V185*K185,2)</f>
        <v>0</v>
      </c>
      <c r="Q185" s="222"/>
      <c r="R185" s="48"/>
      <c r="T185" s="223" t="s">
        <v>23</v>
      </c>
      <c r="U185" s="56" t="s">
        <v>44</v>
      </c>
      <c r="V185" s="173">
        <f>L185+M185</f>
        <v>0</v>
      </c>
      <c r="W185" s="173">
        <f>ROUND(L185*K185,2)</f>
        <v>0</v>
      </c>
      <c r="X185" s="173">
        <f>ROUND(M185*K185,2)</f>
        <v>0</v>
      </c>
      <c r="Y185" s="47"/>
      <c r="Z185" s="224">
        <f>Y185*K185</f>
        <v>0</v>
      </c>
      <c r="AA185" s="224">
        <v>0</v>
      </c>
      <c r="AB185" s="224">
        <f>AA185*K185</f>
        <v>0</v>
      </c>
      <c r="AC185" s="224">
        <v>0</v>
      </c>
      <c r="AD185" s="225">
        <f>AC185*K185</f>
        <v>0</v>
      </c>
      <c r="AR185" s="21" t="s">
        <v>202</v>
      </c>
      <c r="AT185" s="21" t="s">
        <v>156</v>
      </c>
      <c r="AU185" s="21" t="s">
        <v>88</v>
      </c>
      <c r="AY185" s="21" t="s">
        <v>160</v>
      </c>
      <c r="BE185" s="154">
        <f>IF(U185="základní",P185,0)</f>
        <v>0</v>
      </c>
      <c r="BF185" s="154">
        <f>IF(U185="snížená",P185,0)</f>
        <v>0</v>
      </c>
      <c r="BG185" s="154">
        <f>IF(U185="zákl. přenesená",P185,0)</f>
        <v>0</v>
      </c>
      <c r="BH185" s="154">
        <f>IF(U185="sníž. přenesená",P185,0)</f>
        <v>0</v>
      </c>
      <c r="BI185" s="154">
        <f>IF(U185="nulová",P185,0)</f>
        <v>0</v>
      </c>
      <c r="BJ185" s="21" t="s">
        <v>88</v>
      </c>
      <c r="BK185" s="154">
        <f>ROUND(V185*K185,2)</f>
        <v>0</v>
      </c>
      <c r="BL185" s="21" t="s">
        <v>202</v>
      </c>
      <c r="BM185" s="21" t="s">
        <v>371</v>
      </c>
    </row>
    <row r="186" s="1" customFormat="1" ht="25.5" customHeight="1">
      <c r="B186" s="46"/>
      <c r="C186" s="215" t="s">
        <v>372</v>
      </c>
      <c r="D186" s="215" t="s">
        <v>156</v>
      </c>
      <c r="E186" s="216" t="s">
        <v>373</v>
      </c>
      <c r="F186" s="217" t="s">
        <v>374</v>
      </c>
      <c r="G186" s="217"/>
      <c r="H186" s="217"/>
      <c r="I186" s="217"/>
      <c r="J186" s="218" t="s">
        <v>159</v>
      </c>
      <c r="K186" s="219">
        <v>1</v>
      </c>
      <c r="L186" s="220">
        <v>0</v>
      </c>
      <c r="M186" s="221"/>
      <c r="N186" s="221"/>
      <c r="O186" s="195"/>
      <c r="P186" s="222">
        <f>ROUND(V186*K186,2)</f>
        <v>0</v>
      </c>
      <c r="Q186" s="222"/>
      <c r="R186" s="48"/>
      <c r="T186" s="223" t="s">
        <v>23</v>
      </c>
      <c r="U186" s="56" t="s">
        <v>44</v>
      </c>
      <c r="V186" s="173">
        <f>L186+M186</f>
        <v>0</v>
      </c>
      <c r="W186" s="173">
        <f>ROUND(L186*K186,2)</f>
        <v>0</v>
      </c>
      <c r="X186" s="173">
        <f>ROUND(M186*K186,2)</f>
        <v>0</v>
      </c>
      <c r="Y186" s="47"/>
      <c r="Z186" s="224">
        <f>Y186*K186</f>
        <v>0</v>
      </c>
      <c r="AA186" s="224">
        <v>0</v>
      </c>
      <c r="AB186" s="224">
        <f>AA186*K186</f>
        <v>0</v>
      </c>
      <c r="AC186" s="224">
        <v>0</v>
      </c>
      <c r="AD186" s="225">
        <f>AC186*K186</f>
        <v>0</v>
      </c>
      <c r="AR186" s="21" t="s">
        <v>202</v>
      </c>
      <c r="AT186" s="21" t="s">
        <v>156</v>
      </c>
      <c r="AU186" s="21" t="s">
        <v>88</v>
      </c>
      <c r="AY186" s="21" t="s">
        <v>160</v>
      </c>
      <c r="BE186" s="154">
        <f>IF(U186="základní",P186,0)</f>
        <v>0</v>
      </c>
      <c r="BF186" s="154">
        <f>IF(U186="snížená",P186,0)</f>
        <v>0</v>
      </c>
      <c r="BG186" s="154">
        <f>IF(U186="zákl. přenesená",P186,0)</f>
        <v>0</v>
      </c>
      <c r="BH186" s="154">
        <f>IF(U186="sníž. přenesená",P186,0)</f>
        <v>0</v>
      </c>
      <c r="BI186" s="154">
        <f>IF(U186="nulová",P186,0)</f>
        <v>0</v>
      </c>
      <c r="BJ186" s="21" t="s">
        <v>88</v>
      </c>
      <c r="BK186" s="154">
        <f>ROUND(V186*K186,2)</f>
        <v>0</v>
      </c>
      <c r="BL186" s="21" t="s">
        <v>202</v>
      </c>
      <c r="BM186" s="21" t="s">
        <v>375</v>
      </c>
    </row>
    <row r="187" s="1" customFormat="1" ht="25.5" customHeight="1">
      <c r="B187" s="46"/>
      <c r="C187" s="215" t="s">
        <v>376</v>
      </c>
      <c r="D187" s="215" t="s">
        <v>156</v>
      </c>
      <c r="E187" s="216" t="s">
        <v>321</v>
      </c>
      <c r="F187" s="217" t="s">
        <v>322</v>
      </c>
      <c r="G187" s="217"/>
      <c r="H187" s="217"/>
      <c r="I187" s="217"/>
      <c r="J187" s="218" t="s">
        <v>159</v>
      </c>
      <c r="K187" s="219">
        <v>6</v>
      </c>
      <c r="L187" s="220">
        <v>0</v>
      </c>
      <c r="M187" s="221"/>
      <c r="N187" s="221"/>
      <c r="O187" s="195"/>
      <c r="P187" s="222">
        <f>ROUND(V187*K187,2)</f>
        <v>0</v>
      </c>
      <c r="Q187" s="222"/>
      <c r="R187" s="48"/>
      <c r="T187" s="223" t="s">
        <v>23</v>
      </c>
      <c r="U187" s="56" t="s">
        <v>44</v>
      </c>
      <c r="V187" s="173">
        <f>L187+M187</f>
        <v>0</v>
      </c>
      <c r="W187" s="173">
        <f>ROUND(L187*K187,2)</f>
        <v>0</v>
      </c>
      <c r="X187" s="173">
        <f>ROUND(M187*K187,2)</f>
        <v>0</v>
      </c>
      <c r="Y187" s="47"/>
      <c r="Z187" s="224">
        <f>Y187*K187</f>
        <v>0</v>
      </c>
      <c r="AA187" s="224">
        <v>0</v>
      </c>
      <c r="AB187" s="224">
        <f>AA187*K187</f>
        <v>0</v>
      </c>
      <c r="AC187" s="224">
        <v>0</v>
      </c>
      <c r="AD187" s="225">
        <f>AC187*K187</f>
        <v>0</v>
      </c>
      <c r="AR187" s="21" t="s">
        <v>202</v>
      </c>
      <c r="AT187" s="21" t="s">
        <v>156</v>
      </c>
      <c r="AU187" s="21" t="s">
        <v>88</v>
      </c>
      <c r="AY187" s="21" t="s">
        <v>160</v>
      </c>
      <c r="BE187" s="154">
        <f>IF(U187="základní",P187,0)</f>
        <v>0</v>
      </c>
      <c r="BF187" s="154">
        <f>IF(U187="snížená",P187,0)</f>
        <v>0</v>
      </c>
      <c r="BG187" s="154">
        <f>IF(U187="zákl. přenesená",P187,0)</f>
        <v>0</v>
      </c>
      <c r="BH187" s="154">
        <f>IF(U187="sníž. přenesená",P187,0)</f>
        <v>0</v>
      </c>
      <c r="BI187" s="154">
        <f>IF(U187="nulová",P187,0)</f>
        <v>0</v>
      </c>
      <c r="BJ187" s="21" t="s">
        <v>88</v>
      </c>
      <c r="BK187" s="154">
        <f>ROUND(V187*K187,2)</f>
        <v>0</v>
      </c>
      <c r="BL187" s="21" t="s">
        <v>202</v>
      </c>
      <c r="BM187" s="21" t="s">
        <v>377</v>
      </c>
    </row>
    <row r="188" s="1" customFormat="1" ht="25.5" customHeight="1">
      <c r="B188" s="46"/>
      <c r="C188" s="215" t="s">
        <v>378</v>
      </c>
      <c r="D188" s="215" t="s">
        <v>156</v>
      </c>
      <c r="E188" s="216" t="s">
        <v>379</v>
      </c>
      <c r="F188" s="217" t="s">
        <v>380</v>
      </c>
      <c r="G188" s="217"/>
      <c r="H188" s="217"/>
      <c r="I188" s="217"/>
      <c r="J188" s="218" t="s">
        <v>159</v>
      </c>
      <c r="K188" s="219">
        <v>1</v>
      </c>
      <c r="L188" s="220">
        <v>0</v>
      </c>
      <c r="M188" s="221"/>
      <c r="N188" s="221"/>
      <c r="O188" s="195"/>
      <c r="P188" s="222">
        <f>ROUND(V188*K188,2)</f>
        <v>0</v>
      </c>
      <c r="Q188" s="222"/>
      <c r="R188" s="48"/>
      <c r="T188" s="223" t="s">
        <v>23</v>
      </c>
      <c r="U188" s="56" t="s">
        <v>44</v>
      </c>
      <c r="V188" s="173">
        <f>L188+M188</f>
        <v>0</v>
      </c>
      <c r="W188" s="173">
        <f>ROUND(L188*K188,2)</f>
        <v>0</v>
      </c>
      <c r="X188" s="173">
        <f>ROUND(M188*K188,2)</f>
        <v>0</v>
      </c>
      <c r="Y188" s="47"/>
      <c r="Z188" s="224">
        <f>Y188*K188</f>
        <v>0</v>
      </c>
      <c r="AA188" s="224">
        <v>0</v>
      </c>
      <c r="AB188" s="224">
        <f>AA188*K188</f>
        <v>0</v>
      </c>
      <c r="AC188" s="224">
        <v>0</v>
      </c>
      <c r="AD188" s="225">
        <f>AC188*K188</f>
        <v>0</v>
      </c>
      <c r="AR188" s="21" t="s">
        <v>202</v>
      </c>
      <c r="AT188" s="21" t="s">
        <v>156</v>
      </c>
      <c r="AU188" s="21" t="s">
        <v>88</v>
      </c>
      <c r="AY188" s="21" t="s">
        <v>160</v>
      </c>
      <c r="BE188" s="154">
        <f>IF(U188="základní",P188,0)</f>
        <v>0</v>
      </c>
      <c r="BF188" s="154">
        <f>IF(U188="snížená",P188,0)</f>
        <v>0</v>
      </c>
      <c r="BG188" s="154">
        <f>IF(U188="zákl. přenesená",P188,0)</f>
        <v>0</v>
      </c>
      <c r="BH188" s="154">
        <f>IF(U188="sníž. přenesená",P188,0)</f>
        <v>0</v>
      </c>
      <c r="BI188" s="154">
        <f>IF(U188="nulová",P188,0)</f>
        <v>0</v>
      </c>
      <c r="BJ188" s="21" t="s">
        <v>88</v>
      </c>
      <c r="BK188" s="154">
        <f>ROUND(V188*K188,2)</f>
        <v>0</v>
      </c>
      <c r="BL188" s="21" t="s">
        <v>202</v>
      </c>
      <c r="BM188" s="21" t="s">
        <v>381</v>
      </c>
    </row>
    <row r="189" s="1" customFormat="1" ht="25.5" customHeight="1">
      <c r="B189" s="46"/>
      <c r="C189" s="215" t="s">
        <v>382</v>
      </c>
      <c r="D189" s="215" t="s">
        <v>156</v>
      </c>
      <c r="E189" s="216" t="s">
        <v>383</v>
      </c>
      <c r="F189" s="217" t="s">
        <v>384</v>
      </c>
      <c r="G189" s="217"/>
      <c r="H189" s="217"/>
      <c r="I189" s="217"/>
      <c r="J189" s="218" t="s">
        <v>159</v>
      </c>
      <c r="K189" s="219">
        <v>1</v>
      </c>
      <c r="L189" s="220">
        <v>0</v>
      </c>
      <c r="M189" s="221"/>
      <c r="N189" s="221"/>
      <c r="O189" s="195"/>
      <c r="P189" s="222">
        <f>ROUND(V189*K189,2)</f>
        <v>0</v>
      </c>
      <c r="Q189" s="222"/>
      <c r="R189" s="48"/>
      <c r="T189" s="223" t="s">
        <v>23</v>
      </c>
      <c r="U189" s="56" t="s">
        <v>44</v>
      </c>
      <c r="V189" s="173">
        <f>L189+M189</f>
        <v>0</v>
      </c>
      <c r="W189" s="173">
        <f>ROUND(L189*K189,2)</f>
        <v>0</v>
      </c>
      <c r="X189" s="173">
        <f>ROUND(M189*K189,2)</f>
        <v>0</v>
      </c>
      <c r="Y189" s="47"/>
      <c r="Z189" s="224">
        <f>Y189*K189</f>
        <v>0</v>
      </c>
      <c r="AA189" s="224">
        <v>0</v>
      </c>
      <c r="AB189" s="224">
        <f>AA189*K189</f>
        <v>0</v>
      </c>
      <c r="AC189" s="224">
        <v>0</v>
      </c>
      <c r="AD189" s="225">
        <f>AC189*K189</f>
        <v>0</v>
      </c>
      <c r="AR189" s="21" t="s">
        <v>202</v>
      </c>
      <c r="AT189" s="21" t="s">
        <v>156</v>
      </c>
      <c r="AU189" s="21" t="s">
        <v>88</v>
      </c>
      <c r="AY189" s="21" t="s">
        <v>160</v>
      </c>
      <c r="BE189" s="154">
        <f>IF(U189="základní",P189,0)</f>
        <v>0</v>
      </c>
      <c r="BF189" s="154">
        <f>IF(U189="snížená",P189,0)</f>
        <v>0</v>
      </c>
      <c r="BG189" s="154">
        <f>IF(U189="zákl. přenesená",P189,0)</f>
        <v>0</v>
      </c>
      <c r="BH189" s="154">
        <f>IF(U189="sníž. přenesená",P189,0)</f>
        <v>0</v>
      </c>
      <c r="BI189" s="154">
        <f>IF(U189="nulová",P189,0)</f>
        <v>0</v>
      </c>
      <c r="BJ189" s="21" t="s">
        <v>88</v>
      </c>
      <c r="BK189" s="154">
        <f>ROUND(V189*K189,2)</f>
        <v>0</v>
      </c>
      <c r="BL189" s="21" t="s">
        <v>202</v>
      </c>
      <c r="BM189" s="21" t="s">
        <v>385</v>
      </c>
    </row>
    <row r="190" s="1" customFormat="1" ht="25.5" customHeight="1">
      <c r="B190" s="46"/>
      <c r="C190" s="215" t="s">
        <v>386</v>
      </c>
      <c r="D190" s="215" t="s">
        <v>156</v>
      </c>
      <c r="E190" s="216" t="s">
        <v>387</v>
      </c>
      <c r="F190" s="217" t="s">
        <v>388</v>
      </c>
      <c r="G190" s="217"/>
      <c r="H190" s="217"/>
      <c r="I190" s="217"/>
      <c r="J190" s="218" t="s">
        <v>159</v>
      </c>
      <c r="K190" s="219">
        <v>3</v>
      </c>
      <c r="L190" s="220">
        <v>0</v>
      </c>
      <c r="M190" s="221"/>
      <c r="N190" s="221"/>
      <c r="O190" s="195"/>
      <c r="P190" s="222">
        <f>ROUND(V190*K190,2)</f>
        <v>0</v>
      </c>
      <c r="Q190" s="222"/>
      <c r="R190" s="48"/>
      <c r="T190" s="223" t="s">
        <v>23</v>
      </c>
      <c r="U190" s="56" t="s">
        <v>44</v>
      </c>
      <c r="V190" s="173">
        <f>L190+M190</f>
        <v>0</v>
      </c>
      <c r="W190" s="173">
        <f>ROUND(L190*K190,2)</f>
        <v>0</v>
      </c>
      <c r="X190" s="173">
        <f>ROUND(M190*K190,2)</f>
        <v>0</v>
      </c>
      <c r="Y190" s="47"/>
      <c r="Z190" s="224">
        <f>Y190*K190</f>
        <v>0</v>
      </c>
      <c r="AA190" s="224">
        <v>0</v>
      </c>
      <c r="AB190" s="224">
        <f>AA190*K190</f>
        <v>0</v>
      </c>
      <c r="AC190" s="224">
        <v>0</v>
      </c>
      <c r="AD190" s="225">
        <f>AC190*K190</f>
        <v>0</v>
      </c>
      <c r="AR190" s="21" t="s">
        <v>202</v>
      </c>
      <c r="AT190" s="21" t="s">
        <v>156</v>
      </c>
      <c r="AU190" s="21" t="s">
        <v>88</v>
      </c>
      <c r="AY190" s="21" t="s">
        <v>160</v>
      </c>
      <c r="BE190" s="154">
        <f>IF(U190="základní",P190,0)</f>
        <v>0</v>
      </c>
      <c r="BF190" s="154">
        <f>IF(U190="snížená",P190,0)</f>
        <v>0</v>
      </c>
      <c r="BG190" s="154">
        <f>IF(U190="zákl. přenesená",P190,0)</f>
        <v>0</v>
      </c>
      <c r="BH190" s="154">
        <f>IF(U190="sníž. přenesená",P190,0)</f>
        <v>0</v>
      </c>
      <c r="BI190" s="154">
        <f>IF(U190="nulová",P190,0)</f>
        <v>0</v>
      </c>
      <c r="BJ190" s="21" t="s">
        <v>88</v>
      </c>
      <c r="BK190" s="154">
        <f>ROUND(V190*K190,2)</f>
        <v>0</v>
      </c>
      <c r="BL190" s="21" t="s">
        <v>202</v>
      </c>
      <c r="BM190" s="21" t="s">
        <v>389</v>
      </c>
    </row>
    <row r="191" s="1" customFormat="1" ht="25.5" customHeight="1">
      <c r="B191" s="46"/>
      <c r="C191" s="215" t="s">
        <v>390</v>
      </c>
      <c r="D191" s="215" t="s">
        <v>156</v>
      </c>
      <c r="E191" s="216" t="s">
        <v>391</v>
      </c>
      <c r="F191" s="217" t="s">
        <v>392</v>
      </c>
      <c r="G191" s="217"/>
      <c r="H191" s="217"/>
      <c r="I191" s="217"/>
      <c r="J191" s="218" t="s">
        <v>159</v>
      </c>
      <c r="K191" s="219">
        <v>5</v>
      </c>
      <c r="L191" s="220">
        <v>0</v>
      </c>
      <c r="M191" s="221"/>
      <c r="N191" s="221"/>
      <c r="O191" s="195"/>
      <c r="P191" s="222">
        <f>ROUND(V191*K191,2)</f>
        <v>0</v>
      </c>
      <c r="Q191" s="222"/>
      <c r="R191" s="48"/>
      <c r="T191" s="223" t="s">
        <v>23</v>
      </c>
      <c r="U191" s="56" t="s">
        <v>44</v>
      </c>
      <c r="V191" s="173">
        <f>L191+M191</f>
        <v>0</v>
      </c>
      <c r="W191" s="173">
        <f>ROUND(L191*K191,2)</f>
        <v>0</v>
      </c>
      <c r="X191" s="173">
        <f>ROUND(M191*K191,2)</f>
        <v>0</v>
      </c>
      <c r="Y191" s="47"/>
      <c r="Z191" s="224">
        <f>Y191*K191</f>
        <v>0</v>
      </c>
      <c r="AA191" s="224">
        <v>0</v>
      </c>
      <c r="AB191" s="224">
        <f>AA191*K191</f>
        <v>0</v>
      </c>
      <c r="AC191" s="224">
        <v>0</v>
      </c>
      <c r="AD191" s="225">
        <f>AC191*K191</f>
        <v>0</v>
      </c>
      <c r="AR191" s="21" t="s">
        <v>202</v>
      </c>
      <c r="AT191" s="21" t="s">
        <v>156</v>
      </c>
      <c r="AU191" s="21" t="s">
        <v>88</v>
      </c>
      <c r="AY191" s="21" t="s">
        <v>160</v>
      </c>
      <c r="BE191" s="154">
        <f>IF(U191="základní",P191,0)</f>
        <v>0</v>
      </c>
      <c r="BF191" s="154">
        <f>IF(U191="snížená",P191,0)</f>
        <v>0</v>
      </c>
      <c r="BG191" s="154">
        <f>IF(U191="zákl. přenesená",P191,0)</f>
        <v>0</v>
      </c>
      <c r="BH191" s="154">
        <f>IF(U191="sníž. přenesená",P191,0)</f>
        <v>0</v>
      </c>
      <c r="BI191" s="154">
        <f>IF(U191="nulová",P191,0)</f>
        <v>0</v>
      </c>
      <c r="BJ191" s="21" t="s">
        <v>88</v>
      </c>
      <c r="BK191" s="154">
        <f>ROUND(V191*K191,2)</f>
        <v>0</v>
      </c>
      <c r="BL191" s="21" t="s">
        <v>202</v>
      </c>
      <c r="BM191" s="21" t="s">
        <v>393</v>
      </c>
    </row>
    <row r="192" s="1" customFormat="1" ht="25.5" customHeight="1">
      <c r="B192" s="46"/>
      <c r="C192" s="215" t="s">
        <v>394</v>
      </c>
      <c r="D192" s="215" t="s">
        <v>156</v>
      </c>
      <c r="E192" s="216" t="s">
        <v>395</v>
      </c>
      <c r="F192" s="217" t="s">
        <v>396</v>
      </c>
      <c r="G192" s="217"/>
      <c r="H192" s="217"/>
      <c r="I192" s="217"/>
      <c r="J192" s="218" t="s">
        <v>159</v>
      </c>
      <c r="K192" s="219">
        <v>7</v>
      </c>
      <c r="L192" s="220">
        <v>0</v>
      </c>
      <c r="M192" s="221"/>
      <c r="N192" s="221"/>
      <c r="O192" s="195"/>
      <c r="P192" s="222">
        <f>ROUND(V192*K192,2)</f>
        <v>0</v>
      </c>
      <c r="Q192" s="222"/>
      <c r="R192" s="48"/>
      <c r="T192" s="223" t="s">
        <v>23</v>
      </c>
      <c r="U192" s="56" t="s">
        <v>44</v>
      </c>
      <c r="V192" s="173">
        <f>L192+M192</f>
        <v>0</v>
      </c>
      <c r="W192" s="173">
        <f>ROUND(L192*K192,2)</f>
        <v>0</v>
      </c>
      <c r="X192" s="173">
        <f>ROUND(M192*K192,2)</f>
        <v>0</v>
      </c>
      <c r="Y192" s="47"/>
      <c r="Z192" s="224">
        <f>Y192*K192</f>
        <v>0</v>
      </c>
      <c r="AA192" s="224">
        <v>0</v>
      </c>
      <c r="AB192" s="224">
        <f>AA192*K192</f>
        <v>0</v>
      </c>
      <c r="AC192" s="224">
        <v>0</v>
      </c>
      <c r="AD192" s="225">
        <f>AC192*K192</f>
        <v>0</v>
      </c>
      <c r="AR192" s="21" t="s">
        <v>202</v>
      </c>
      <c r="AT192" s="21" t="s">
        <v>156</v>
      </c>
      <c r="AU192" s="21" t="s">
        <v>88</v>
      </c>
      <c r="AY192" s="21" t="s">
        <v>160</v>
      </c>
      <c r="BE192" s="154">
        <f>IF(U192="základní",P192,0)</f>
        <v>0</v>
      </c>
      <c r="BF192" s="154">
        <f>IF(U192="snížená",P192,0)</f>
        <v>0</v>
      </c>
      <c r="BG192" s="154">
        <f>IF(U192="zákl. přenesená",P192,0)</f>
        <v>0</v>
      </c>
      <c r="BH192" s="154">
        <f>IF(U192="sníž. přenesená",P192,0)</f>
        <v>0</v>
      </c>
      <c r="BI192" s="154">
        <f>IF(U192="nulová",P192,0)</f>
        <v>0</v>
      </c>
      <c r="BJ192" s="21" t="s">
        <v>88</v>
      </c>
      <c r="BK192" s="154">
        <f>ROUND(V192*K192,2)</f>
        <v>0</v>
      </c>
      <c r="BL192" s="21" t="s">
        <v>202</v>
      </c>
      <c r="BM192" s="21" t="s">
        <v>397</v>
      </c>
    </row>
    <row r="193" s="1" customFormat="1" ht="25.5" customHeight="1">
      <c r="B193" s="46"/>
      <c r="C193" s="215" t="s">
        <v>398</v>
      </c>
      <c r="D193" s="215" t="s">
        <v>156</v>
      </c>
      <c r="E193" s="216" t="s">
        <v>399</v>
      </c>
      <c r="F193" s="217" t="s">
        <v>400</v>
      </c>
      <c r="G193" s="217"/>
      <c r="H193" s="217"/>
      <c r="I193" s="217"/>
      <c r="J193" s="218" t="s">
        <v>159</v>
      </c>
      <c r="K193" s="219">
        <v>5</v>
      </c>
      <c r="L193" s="220">
        <v>0</v>
      </c>
      <c r="M193" s="221"/>
      <c r="N193" s="221"/>
      <c r="O193" s="195"/>
      <c r="P193" s="222">
        <f>ROUND(V193*K193,2)</f>
        <v>0</v>
      </c>
      <c r="Q193" s="222"/>
      <c r="R193" s="48"/>
      <c r="T193" s="223" t="s">
        <v>23</v>
      </c>
      <c r="U193" s="56" t="s">
        <v>44</v>
      </c>
      <c r="V193" s="173">
        <f>L193+M193</f>
        <v>0</v>
      </c>
      <c r="W193" s="173">
        <f>ROUND(L193*K193,2)</f>
        <v>0</v>
      </c>
      <c r="X193" s="173">
        <f>ROUND(M193*K193,2)</f>
        <v>0</v>
      </c>
      <c r="Y193" s="47"/>
      <c r="Z193" s="224">
        <f>Y193*K193</f>
        <v>0</v>
      </c>
      <c r="AA193" s="224">
        <v>0</v>
      </c>
      <c r="AB193" s="224">
        <f>AA193*K193</f>
        <v>0</v>
      </c>
      <c r="AC193" s="224">
        <v>0</v>
      </c>
      <c r="AD193" s="225">
        <f>AC193*K193</f>
        <v>0</v>
      </c>
      <c r="AR193" s="21" t="s">
        <v>202</v>
      </c>
      <c r="AT193" s="21" t="s">
        <v>156</v>
      </c>
      <c r="AU193" s="21" t="s">
        <v>88</v>
      </c>
      <c r="AY193" s="21" t="s">
        <v>160</v>
      </c>
      <c r="BE193" s="154">
        <f>IF(U193="základní",P193,0)</f>
        <v>0</v>
      </c>
      <c r="BF193" s="154">
        <f>IF(U193="snížená",P193,0)</f>
        <v>0</v>
      </c>
      <c r="BG193" s="154">
        <f>IF(U193="zákl. přenesená",P193,0)</f>
        <v>0</v>
      </c>
      <c r="BH193" s="154">
        <f>IF(U193="sníž. přenesená",P193,0)</f>
        <v>0</v>
      </c>
      <c r="BI193" s="154">
        <f>IF(U193="nulová",P193,0)</f>
        <v>0</v>
      </c>
      <c r="BJ193" s="21" t="s">
        <v>88</v>
      </c>
      <c r="BK193" s="154">
        <f>ROUND(V193*K193,2)</f>
        <v>0</v>
      </c>
      <c r="BL193" s="21" t="s">
        <v>202</v>
      </c>
      <c r="BM193" s="21" t="s">
        <v>401</v>
      </c>
    </row>
    <row r="194" s="1" customFormat="1" ht="25.5" customHeight="1">
      <c r="B194" s="46"/>
      <c r="C194" s="215" t="s">
        <v>402</v>
      </c>
      <c r="D194" s="215" t="s">
        <v>156</v>
      </c>
      <c r="E194" s="216" t="s">
        <v>403</v>
      </c>
      <c r="F194" s="217" t="s">
        <v>404</v>
      </c>
      <c r="G194" s="217"/>
      <c r="H194" s="217"/>
      <c r="I194" s="217"/>
      <c r="J194" s="218" t="s">
        <v>159</v>
      </c>
      <c r="K194" s="219">
        <v>5</v>
      </c>
      <c r="L194" s="220">
        <v>0</v>
      </c>
      <c r="M194" s="221"/>
      <c r="N194" s="221"/>
      <c r="O194" s="195"/>
      <c r="P194" s="222">
        <f>ROUND(V194*K194,2)</f>
        <v>0</v>
      </c>
      <c r="Q194" s="222"/>
      <c r="R194" s="48"/>
      <c r="T194" s="223" t="s">
        <v>23</v>
      </c>
      <c r="U194" s="56" t="s">
        <v>44</v>
      </c>
      <c r="V194" s="173">
        <f>L194+M194</f>
        <v>0</v>
      </c>
      <c r="W194" s="173">
        <f>ROUND(L194*K194,2)</f>
        <v>0</v>
      </c>
      <c r="X194" s="173">
        <f>ROUND(M194*K194,2)</f>
        <v>0</v>
      </c>
      <c r="Y194" s="47"/>
      <c r="Z194" s="224">
        <f>Y194*K194</f>
        <v>0</v>
      </c>
      <c r="AA194" s="224">
        <v>0</v>
      </c>
      <c r="AB194" s="224">
        <f>AA194*K194</f>
        <v>0</v>
      </c>
      <c r="AC194" s="224">
        <v>0</v>
      </c>
      <c r="AD194" s="225">
        <f>AC194*K194</f>
        <v>0</v>
      </c>
      <c r="AR194" s="21" t="s">
        <v>202</v>
      </c>
      <c r="AT194" s="21" t="s">
        <v>156</v>
      </c>
      <c r="AU194" s="21" t="s">
        <v>88</v>
      </c>
      <c r="AY194" s="21" t="s">
        <v>160</v>
      </c>
      <c r="BE194" s="154">
        <f>IF(U194="základní",P194,0)</f>
        <v>0</v>
      </c>
      <c r="BF194" s="154">
        <f>IF(U194="snížená",P194,0)</f>
        <v>0</v>
      </c>
      <c r="BG194" s="154">
        <f>IF(U194="zákl. přenesená",P194,0)</f>
        <v>0</v>
      </c>
      <c r="BH194" s="154">
        <f>IF(U194="sníž. přenesená",P194,0)</f>
        <v>0</v>
      </c>
      <c r="BI194" s="154">
        <f>IF(U194="nulová",P194,0)</f>
        <v>0</v>
      </c>
      <c r="BJ194" s="21" t="s">
        <v>88</v>
      </c>
      <c r="BK194" s="154">
        <f>ROUND(V194*K194,2)</f>
        <v>0</v>
      </c>
      <c r="BL194" s="21" t="s">
        <v>202</v>
      </c>
      <c r="BM194" s="21" t="s">
        <v>405</v>
      </c>
    </row>
    <row r="195" s="1" customFormat="1" ht="25.5" customHeight="1">
      <c r="B195" s="46"/>
      <c r="C195" s="215" t="s">
        <v>406</v>
      </c>
      <c r="D195" s="215" t="s">
        <v>156</v>
      </c>
      <c r="E195" s="216" t="s">
        <v>407</v>
      </c>
      <c r="F195" s="217" t="s">
        <v>408</v>
      </c>
      <c r="G195" s="217"/>
      <c r="H195" s="217"/>
      <c r="I195" s="217"/>
      <c r="J195" s="218" t="s">
        <v>159</v>
      </c>
      <c r="K195" s="219">
        <v>5</v>
      </c>
      <c r="L195" s="220">
        <v>0</v>
      </c>
      <c r="M195" s="221"/>
      <c r="N195" s="221"/>
      <c r="O195" s="195"/>
      <c r="P195" s="222">
        <f>ROUND(V195*K195,2)</f>
        <v>0</v>
      </c>
      <c r="Q195" s="222"/>
      <c r="R195" s="48"/>
      <c r="T195" s="223" t="s">
        <v>23</v>
      </c>
      <c r="U195" s="56" t="s">
        <v>44</v>
      </c>
      <c r="V195" s="173">
        <f>L195+M195</f>
        <v>0</v>
      </c>
      <c r="W195" s="173">
        <f>ROUND(L195*K195,2)</f>
        <v>0</v>
      </c>
      <c r="X195" s="173">
        <f>ROUND(M195*K195,2)</f>
        <v>0</v>
      </c>
      <c r="Y195" s="47"/>
      <c r="Z195" s="224">
        <f>Y195*K195</f>
        <v>0</v>
      </c>
      <c r="AA195" s="224">
        <v>0</v>
      </c>
      <c r="AB195" s="224">
        <f>AA195*K195</f>
        <v>0</v>
      </c>
      <c r="AC195" s="224">
        <v>0</v>
      </c>
      <c r="AD195" s="225">
        <f>AC195*K195</f>
        <v>0</v>
      </c>
      <c r="AR195" s="21" t="s">
        <v>202</v>
      </c>
      <c r="AT195" s="21" t="s">
        <v>156</v>
      </c>
      <c r="AU195" s="21" t="s">
        <v>88</v>
      </c>
      <c r="AY195" s="21" t="s">
        <v>160</v>
      </c>
      <c r="BE195" s="154">
        <f>IF(U195="základní",P195,0)</f>
        <v>0</v>
      </c>
      <c r="BF195" s="154">
        <f>IF(U195="snížená",P195,0)</f>
        <v>0</v>
      </c>
      <c r="BG195" s="154">
        <f>IF(U195="zákl. přenesená",P195,0)</f>
        <v>0</v>
      </c>
      <c r="BH195" s="154">
        <f>IF(U195="sníž. přenesená",P195,0)</f>
        <v>0</v>
      </c>
      <c r="BI195" s="154">
        <f>IF(U195="nulová",P195,0)</f>
        <v>0</v>
      </c>
      <c r="BJ195" s="21" t="s">
        <v>88</v>
      </c>
      <c r="BK195" s="154">
        <f>ROUND(V195*K195,2)</f>
        <v>0</v>
      </c>
      <c r="BL195" s="21" t="s">
        <v>202</v>
      </c>
      <c r="BM195" s="21" t="s">
        <v>409</v>
      </c>
    </row>
    <row r="196" s="1" customFormat="1" ht="25.5" customHeight="1">
      <c r="B196" s="46"/>
      <c r="C196" s="215" t="s">
        <v>410</v>
      </c>
      <c r="D196" s="215" t="s">
        <v>156</v>
      </c>
      <c r="E196" s="216" t="s">
        <v>411</v>
      </c>
      <c r="F196" s="217" t="s">
        <v>412</v>
      </c>
      <c r="G196" s="217"/>
      <c r="H196" s="217"/>
      <c r="I196" s="217"/>
      <c r="J196" s="218" t="s">
        <v>159</v>
      </c>
      <c r="K196" s="219">
        <v>7</v>
      </c>
      <c r="L196" s="220">
        <v>0</v>
      </c>
      <c r="M196" s="221"/>
      <c r="N196" s="221"/>
      <c r="O196" s="195"/>
      <c r="P196" s="222">
        <f>ROUND(V196*K196,2)</f>
        <v>0</v>
      </c>
      <c r="Q196" s="222"/>
      <c r="R196" s="48"/>
      <c r="T196" s="223" t="s">
        <v>23</v>
      </c>
      <c r="U196" s="56" t="s">
        <v>44</v>
      </c>
      <c r="V196" s="173">
        <f>L196+M196</f>
        <v>0</v>
      </c>
      <c r="W196" s="173">
        <f>ROUND(L196*K196,2)</f>
        <v>0</v>
      </c>
      <c r="X196" s="173">
        <f>ROUND(M196*K196,2)</f>
        <v>0</v>
      </c>
      <c r="Y196" s="47"/>
      <c r="Z196" s="224">
        <f>Y196*K196</f>
        <v>0</v>
      </c>
      <c r="AA196" s="224">
        <v>0</v>
      </c>
      <c r="AB196" s="224">
        <f>AA196*K196</f>
        <v>0</v>
      </c>
      <c r="AC196" s="224">
        <v>0</v>
      </c>
      <c r="AD196" s="225">
        <f>AC196*K196</f>
        <v>0</v>
      </c>
      <c r="AR196" s="21" t="s">
        <v>202</v>
      </c>
      <c r="AT196" s="21" t="s">
        <v>156</v>
      </c>
      <c r="AU196" s="21" t="s">
        <v>88</v>
      </c>
      <c r="AY196" s="21" t="s">
        <v>160</v>
      </c>
      <c r="BE196" s="154">
        <f>IF(U196="základní",P196,0)</f>
        <v>0</v>
      </c>
      <c r="BF196" s="154">
        <f>IF(U196="snížená",P196,0)</f>
        <v>0</v>
      </c>
      <c r="BG196" s="154">
        <f>IF(U196="zákl. přenesená",P196,0)</f>
        <v>0</v>
      </c>
      <c r="BH196" s="154">
        <f>IF(U196="sníž. přenesená",P196,0)</f>
        <v>0</v>
      </c>
      <c r="BI196" s="154">
        <f>IF(U196="nulová",P196,0)</f>
        <v>0</v>
      </c>
      <c r="BJ196" s="21" t="s">
        <v>88</v>
      </c>
      <c r="BK196" s="154">
        <f>ROUND(V196*K196,2)</f>
        <v>0</v>
      </c>
      <c r="BL196" s="21" t="s">
        <v>202</v>
      </c>
      <c r="BM196" s="21" t="s">
        <v>413</v>
      </c>
    </row>
    <row r="197" s="1" customFormat="1" ht="25.5" customHeight="1">
      <c r="B197" s="46"/>
      <c r="C197" s="215" t="s">
        <v>414</v>
      </c>
      <c r="D197" s="215" t="s">
        <v>156</v>
      </c>
      <c r="E197" s="216" t="s">
        <v>415</v>
      </c>
      <c r="F197" s="217" t="s">
        <v>416</v>
      </c>
      <c r="G197" s="217"/>
      <c r="H197" s="217"/>
      <c r="I197" s="217"/>
      <c r="J197" s="218" t="s">
        <v>159</v>
      </c>
      <c r="K197" s="219">
        <v>5</v>
      </c>
      <c r="L197" s="220">
        <v>0</v>
      </c>
      <c r="M197" s="221"/>
      <c r="N197" s="221"/>
      <c r="O197" s="195"/>
      <c r="P197" s="222">
        <f>ROUND(V197*K197,2)</f>
        <v>0</v>
      </c>
      <c r="Q197" s="222"/>
      <c r="R197" s="48"/>
      <c r="T197" s="223" t="s">
        <v>23</v>
      </c>
      <c r="U197" s="56" t="s">
        <v>44</v>
      </c>
      <c r="V197" s="173">
        <f>L197+M197</f>
        <v>0</v>
      </c>
      <c r="W197" s="173">
        <f>ROUND(L197*K197,2)</f>
        <v>0</v>
      </c>
      <c r="X197" s="173">
        <f>ROUND(M197*K197,2)</f>
        <v>0</v>
      </c>
      <c r="Y197" s="47"/>
      <c r="Z197" s="224">
        <f>Y197*K197</f>
        <v>0</v>
      </c>
      <c r="AA197" s="224">
        <v>0</v>
      </c>
      <c r="AB197" s="224">
        <f>AA197*K197</f>
        <v>0</v>
      </c>
      <c r="AC197" s="224">
        <v>0</v>
      </c>
      <c r="AD197" s="225">
        <f>AC197*K197</f>
        <v>0</v>
      </c>
      <c r="AR197" s="21" t="s">
        <v>202</v>
      </c>
      <c r="AT197" s="21" t="s">
        <v>156</v>
      </c>
      <c r="AU197" s="21" t="s">
        <v>88</v>
      </c>
      <c r="AY197" s="21" t="s">
        <v>160</v>
      </c>
      <c r="BE197" s="154">
        <f>IF(U197="základní",P197,0)</f>
        <v>0</v>
      </c>
      <c r="BF197" s="154">
        <f>IF(U197="snížená",P197,0)</f>
        <v>0</v>
      </c>
      <c r="BG197" s="154">
        <f>IF(U197="zákl. přenesená",P197,0)</f>
        <v>0</v>
      </c>
      <c r="BH197" s="154">
        <f>IF(U197="sníž. přenesená",P197,0)</f>
        <v>0</v>
      </c>
      <c r="BI197" s="154">
        <f>IF(U197="nulová",P197,0)</f>
        <v>0</v>
      </c>
      <c r="BJ197" s="21" t="s">
        <v>88</v>
      </c>
      <c r="BK197" s="154">
        <f>ROUND(V197*K197,2)</f>
        <v>0</v>
      </c>
      <c r="BL197" s="21" t="s">
        <v>202</v>
      </c>
      <c r="BM197" s="21" t="s">
        <v>417</v>
      </c>
    </row>
    <row r="198" s="1" customFormat="1" ht="25.5" customHeight="1">
      <c r="B198" s="46"/>
      <c r="C198" s="215" t="s">
        <v>418</v>
      </c>
      <c r="D198" s="215" t="s">
        <v>156</v>
      </c>
      <c r="E198" s="216" t="s">
        <v>419</v>
      </c>
      <c r="F198" s="217" t="s">
        <v>420</v>
      </c>
      <c r="G198" s="217"/>
      <c r="H198" s="217"/>
      <c r="I198" s="217"/>
      <c r="J198" s="218" t="s">
        <v>159</v>
      </c>
      <c r="K198" s="219">
        <v>5</v>
      </c>
      <c r="L198" s="220">
        <v>0</v>
      </c>
      <c r="M198" s="221"/>
      <c r="N198" s="221"/>
      <c r="O198" s="195"/>
      <c r="P198" s="222">
        <f>ROUND(V198*K198,2)</f>
        <v>0</v>
      </c>
      <c r="Q198" s="222"/>
      <c r="R198" s="48"/>
      <c r="T198" s="223" t="s">
        <v>23</v>
      </c>
      <c r="U198" s="56" t="s">
        <v>44</v>
      </c>
      <c r="V198" s="173">
        <f>L198+M198</f>
        <v>0</v>
      </c>
      <c r="W198" s="173">
        <f>ROUND(L198*K198,2)</f>
        <v>0</v>
      </c>
      <c r="X198" s="173">
        <f>ROUND(M198*K198,2)</f>
        <v>0</v>
      </c>
      <c r="Y198" s="47"/>
      <c r="Z198" s="224">
        <f>Y198*K198</f>
        <v>0</v>
      </c>
      <c r="AA198" s="224">
        <v>0</v>
      </c>
      <c r="AB198" s="224">
        <f>AA198*K198</f>
        <v>0</v>
      </c>
      <c r="AC198" s="224">
        <v>0</v>
      </c>
      <c r="AD198" s="225">
        <f>AC198*K198</f>
        <v>0</v>
      </c>
      <c r="AR198" s="21" t="s">
        <v>202</v>
      </c>
      <c r="AT198" s="21" t="s">
        <v>156</v>
      </c>
      <c r="AU198" s="21" t="s">
        <v>88</v>
      </c>
      <c r="AY198" s="21" t="s">
        <v>160</v>
      </c>
      <c r="BE198" s="154">
        <f>IF(U198="základní",P198,0)</f>
        <v>0</v>
      </c>
      <c r="BF198" s="154">
        <f>IF(U198="snížená",P198,0)</f>
        <v>0</v>
      </c>
      <c r="BG198" s="154">
        <f>IF(U198="zákl. přenesená",P198,0)</f>
        <v>0</v>
      </c>
      <c r="BH198" s="154">
        <f>IF(U198="sníž. přenesená",P198,0)</f>
        <v>0</v>
      </c>
      <c r="BI198" s="154">
        <f>IF(U198="nulová",P198,0)</f>
        <v>0</v>
      </c>
      <c r="BJ198" s="21" t="s">
        <v>88</v>
      </c>
      <c r="BK198" s="154">
        <f>ROUND(V198*K198,2)</f>
        <v>0</v>
      </c>
      <c r="BL198" s="21" t="s">
        <v>202</v>
      </c>
      <c r="BM198" s="21" t="s">
        <v>421</v>
      </c>
    </row>
    <row r="199" s="1" customFormat="1" ht="25.5" customHeight="1">
      <c r="B199" s="46"/>
      <c r="C199" s="215" t="s">
        <v>422</v>
      </c>
      <c r="D199" s="215" t="s">
        <v>156</v>
      </c>
      <c r="E199" s="216" t="s">
        <v>423</v>
      </c>
      <c r="F199" s="217" t="s">
        <v>424</v>
      </c>
      <c r="G199" s="217"/>
      <c r="H199" s="217"/>
      <c r="I199" s="217"/>
      <c r="J199" s="218" t="s">
        <v>159</v>
      </c>
      <c r="K199" s="219">
        <v>1</v>
      </c>
      <c r="L199" s="220">
        <v>0</v>
      </c>
      <c r="M199" s="221"/>
      <c r="N199" s="221"/>
      <c r="O199" s="195"/>
      <c r="P199" s="222">
        <f>ROUND(V199*K199,2)</f>
        <v>0</v>
      </c>
      <c r="Q199" s="222"/>
      <c r="R199" s="48"/>
      <c r="T199" s="223" t="s">
        <v>23</v>
      </c>
      <c r="U199" s="56" t="s">
        <v>44</v>
      </c>
      <c r="V199" s="173">
        <f>L199+M199</f>
        <v>0</v>
      </c>
      <c r="W199" s="173">
        <f>ROUND(L199*K199,2)</f>
        <v>0</v>
      </c>
      <c r="X199" s="173">
        <f>ROUND(M199*K199,2)</f>
        <v>0</v>
      </c>
      <c r="Y199" s="47"/>
      <c r="Z199" s="224">
        <f>Y199*K199</f>
        <v>0</v>
      </c>
      <c r="AA199" s="224">
        <v>0</v>
      </c>
      <c r="AB199" s="224">
        <f>AA199*K199</f>
        <v>0</v>
      </c>
      <c r="AC199" s="224">
        <v>0</v>
      </c>
      <c r="AD199" s="225">
        <f>AC199*K199</f>
        <v>0</v>
      </c>
      <c r="AR199" s="21" t="s">
        <v>202</v>
      </c>
      <c r="AT199" s="21" t="s">
        <v>156</v>
      </c>
      <c r="AU199" s="21" t="s">
        <v>88</v>
      </c>
      <c r="AY199" s="21" t="s">
        <v>160</v>
      </c>
      <c r="BE199" s="154">
        <f>IF(U199="základní",P199,0)</f>
        <v>0</v>
      </c>
      <c r="BF199" s="154">
        <f>IF(U199="snížená",P199,0)</f>
        <v>0</v>
      </c>
      <c r="BG199" s="154">
        <f>IF(U199="zákl. přenesená",P199,0)</f>
        <v>0</v>
      </c>
      <c r="BH199" s="154">
        <f>IF(U199="sníž. přenesená",P199,0)</f>
        <v>0</v>
      </c>
      <c r="BI199" s="154">
        <f>IF(U199="nulová",P199,0)</f>
        <v>0</v>
      </c>
      <c r="BJ199" s="21" t="s">
        <v>88</v>
      </c>
      <c r="BK199" s="154">
        <f>ROUND(V199*K199,2)</f>
        <v>0</v>
      </c>
      <c r="BL199" s="21" t="s">
        <v>202</v>
      </c>
      <c r="BM199" s="21" t="s">
        <v>425</v>
      </c>
    </row>
    <row r="200" s="1" customFormat="1" ht="25.5" customHeight="1">
      <c r="B200" s="46"/>
      <c r="C200" s="215" t="s">
        <v>426</v>
      </c>
      <c r="D200" s="215" t="s">
        <v>156</v>
      </c>
      <c r="E200" s="216" t="s">
        <v>427</v>
      </c>
      <c r="F200" s="217" t="s">
        <v>428</v>
      </c>
      <c r="G200" s="217"/>
      <c r="H200" s="217"/>
      <c r="I200" s="217"/>
      <c r="J200" s="218" t="s">
        <v>159</v>
      </c>
      <c r="K200" s="219">
        <v>2</v>
      </c>
      <c r="L200" s="220">
        <v>0</v>
      </c>
      <c r="M200" s="221"/>
      <c r="N200" s="221"/>
      <c r="O200" s="195"/>
      <c r="P200" s="222">
        <f>ROUND(V200*K200,2)</f>
        <v>0</v>
      </c>
      <c r="Q200" s="222"/>
      <c r="R200" s="48"/>
      <c r="T200" s="223" t="s">
        <v>23</v>
      </c>
      <c r="U200" s="56" t="s">
        <v>44</v>
      </c>
      <c r="V200" s="173">
        <f>L200+M200</f>
        <v>0</v>
      </c>
      <c r="W200" s="173">
        <f>ROUND(L200*K200,2)</f>
        <v>0</v>
      </c>
      <c r="X200" s="173">
        <f>ROUND(M200*K200,2)</f>
        <v>0</v>
      </c>
      <c r="Y200" s="47"/>
      <c r="Z200" s="224">
        <f>Y200*K200</f>
        <v>0</v>
      </c>
      <c r="AA200" s="224">
        <v>0</v>
      </c>
      <c r="AB200" s="224">
        <f>AA200*K200</f>
        <v>0</v>
      </c>
      <c r="AC200" s="224">
        <v>0</v>
      </c>
      <c r="AD200" s="225">
        <f>AC200*K200</f>
        <v>0</v>
      </c>
      <c r="AR200" s="21" t="s">
        <v>202</v>
      </c>
      <c r="AT200" s="21" t="s">
        <v>156</v>
      </c>
      <c r="AU200" s="21" t="s">
        <v>88</v>
      </c>
      <c r="AY200" s="21" t="s">
        <v>160</v>
      </c>
      <c r="BE200" s="154">
        <f>IF(U200="základní",P200,0)</f>
        <v>0</v>
      </c>
      <c r="BF200" s="154">
        <f>IF(U200="snížená",P200,0)</f>
        <v>0</v>
      </c>
      <c r="BG200" s="154">
        <f>IF(U200="zákl. přenesená",P200,0)</f>
        <v>0</v>
      </c>
      <c r="BH200" s="154">
        <f>IF(U200="sníž. přenesená",P200,0)</f>
        <v>0</v>
      </c>
      <c r="BI200" s="154">
        <f>IF(U200="nulová",P200,0)</f>
        <v>0</v>
      </c>
      <c r="BJ200" s="21" t="s">
        <v>88</v>
      </c>
      <c r="BK200" s="154">
        <f>ROUND(V200*K200,2)</f>
        <v>0</v>
      </c>
      <c r="BL200" s="21" t="s">
        <v>202</v>
      </c>
      <c r="BM200" s="21" t="s">
        <v>429</v>
      </c>
    </row>
    <row r="201" s="1" customFormat="1" ht="25.5" customHeight="1">
      <c r="B201" s="46"/>
      <c r="C201" s="215" t="s">
        <v>430</v>
      </c>
      <c r="D201" s="215" t="s">
        <v>156</v>
      </c>
      <c r="E201" s="216" t="s">
        <v>431</v>
      </c>
      <c r="F201" s="217" t="s">
        <v>432</v>
      </c>
      <c r="G201" s="217"/>
      <c r="H201" s="217"/>
      <c r="I201" s="217"/>
      <c r="J201" s="218" t="s">
        <v>159</v>
      </c>
      <c r="K201" s="219">
        <v>1</v>
      </c>
      <c r="L201" s="220">
        <v>0</v>
      </c>
      <c r="M201" s="221"/>
      <c r="N201" s="221"/>
      <c r="O201" s="195"/>
      <c r="P201" s="222">
        <f>ROUND(V201*K201,2)</f>
        <v>0</v>
      </c>
      <c r="Q201" s="222"/>
      <c r="R201" s="48"/>
      <c r="T201" s="223" t="s">
        <v>23</v>
      </c>
      <c r="U201" s="56" t="s">
        <v>44</v>
      </c>
      <c r="V201" s="173">
        <f>L201+M201</f>
        <v>0</v>
      </c>
      <c r="W201" s="173">
        <f>ROUND(L201*K201,2)</f>
        <v>0</v>
      </c>
      <c r="X201" s="173">
        <f>ROUND(M201*K201,2)</f>
        <v>0</v>
      </c>
      <c r="Y201" s="47"/>
      <c r="Z201" s="224">
        <f>Y201*K201</f>
        <v>0</v>
      </c>
      <c r="AA201" s="224">
        <v>0</v>
      </c>
      <c r="AB201" s="224">
        <f>AA201*K201</f>
        <v>0</v>
      </c>
      <c r="AC201" s="224">
        <v>0</v>
      </c>
      <c r="AD201" s="225">
        <f>AC201*K201</f>
        <v>0</v>
      </c>
      <c r="AR201" s="21" t="s">
        <v>202</v>
      </c>
      <c r="AT201" s="21" t="s">
        <v>156</v>
      </c>
      <c r="AU201" s="21" t="s">
        <v>88</v>
      </c>
      <c r="AY201" s="21" t="s">
        <v>160</v>
      </c>
      <c r="BE201" s="154">
        <f>IF(U201="základní",P201,0)</f>
        <v>0</v>
      </c>
      <c r="BF201" s="154">
        <f>IF(U201="snížená",P201,0)</f>
        <v>0</v>
      </c>
      <c r="BG201" s="154">
        <f>IF(U201="zákl. přenesená",P201,0)</f>
        <v>0</v>
      </c>
      <c r="BH201" s="154">
        <f>IF(U201="sníž. přenesená",P201,0)</f>
        <v>0</v>
      </c>
      <c r="BI201" s="154">
        <f>IF(U201="nulová",P201,0)</f>
        <v>0</v>
      </c>
      <c r="BJ201" s="21" t="s">
        <v>88</v>
      </c>
      <c r="BK201" s="154">
        <f>ROUND(V201*K201,2)</f>
        <v>0</v>
      </c>
      <c r="BL201" s="21" t="s">
        <v>202</v>
      </c>
      <c r="BM201" s="21" t="s">
        <v>433</v>
      </c>
    </row>
    <row r="202" s="1" customFormat="1" ht="24" customHeight="1">
      <c r="B202" s="46"/>
      <c r="C202" s="47"/>
      <c r="D202" s="47"/>
      <c r="E202" s="47"/>
      <c r="F202" s="226" t="s">
        <v>434</v>
      </c>
      <c r="G202" s="67"/>
      <c r="H202" s="67"/>
      <c r="I202" s="67"/>
      <c r="J202" s="47"/>
      <c r="K202" s="47"/>
      <c r="L202" s="47"/>
      <c r="M202" s="47"/>
      <c r="N202" s="47"/>
      <c r="O202" s="47"/>
      <c r="P202" s="47"/>
      <c r="Q202" s="47"/>
      <c r="R202" s="48"/>
      <c r="T202" s="198"/>
      <c r="U202" s="47"/>
      <c r="V202" s="47"/>
      <c r="W202" s="47"/>
      <c r="X202" s="47"/>
      <c r="Y202" s="47"/>
      <c r="Z202" s="47"/>
      <c r="AA202" s="47"/>
      <c r="AB202" s="47"/>
      <c r="AC202" s="47"/>
      <c r="AD202" s="100"/>
      <c r="AT202" s="21" t="s">
        <v>166</v>
      </c>
      <c r="AU202" s="21" t="s">
        <v>88</v>
      </c>
    </row>
    <row r="203" s="1" customFormat="1" ht="25.5" customHeight="1">
      <c r="B203" s="46"/>
      <c r="C203" s="215" t="s">
        <v>435</v>
      </c>
      <c r="D203" s="215" t="s">
        <v>156</v>
      </c>
      <c r="E203" s="216" t="s">
        <v>436</v>
      </c>
      <c r="F203" s="217" t="s">
        <v>437</v>
      </c>
      <c r="G203" s="217"/>
      <c r="H203" s="217"/>
      <c r="I203" s="217"/>
      <c r="J203" s="218" t="s">
        <v>159</v>
      </c>
      <c r="K203" s="219">
        <v>3</v>
      </c>
      <c r="L203" s="220">
        <v>0</v>
      </c>
      <c r="M203" s="221"/>
      <c r="N203" s="221"/>
      <c r="O203" s="195"/>
      <c r="P203" s="222">
        <f>ROUND(V203*K203,2)</f>
        <v>0</v>
      </c>
      <c r="Q203" s="222"/>
      <c r="R203" s="48"/>
      <c r="T203" s="223" t="s">
        <v>23</v>
      </c>
      <c r="U203" s="56" t="s">
        <v>44</v>
      </c>
      <c r="V203" s="173">
        <f>L203+M203</f>
        <v>0</v>
      </c>
      <c r="W203" s="173">
        <f>ROUND(L203*K203,2)</f>
        <v>0</v>
      </c>
      <c r="X203" s="173">
        <f>ROUND(M203*K203,2)</f>
        <v>0</v>
      </c>
      <c r="Y203" s="47"/>
      <c r="Z203" s="224">
        <f>Y203*K203</f>
        <v>0</v>
      </c>
      <c r="AA203" s="224">
        <v>0</v>
      </c>
      <c r="AB203" s="224">
        <f>AA203*K203</f>
        <v>0</v>
      </c>
      <c r="AC203" s="224">
        <v>0</v>
      </c>
      <c r="AD203" s="225">
        <f>AC203*K203</f>
        <v>0</v>
      </c>
      <c r="AR203" s="21" t="s">
        <v>202</v>
      </c>
      <c r="AT203" s="21" t="s">
        <v>156</v>
      </c>
      <c r="AU203" s="21" t="s">
        <v>88</v>
      </c>
      <c r="AY203" s="21" t="s">
        <v>160</v>
      </c>
      <c r="BE203" s="154">
        <f>IF(U203="základní",P203,0)</f>
        <v>0</v>
      </c>
      <c r="BF203" s="154">
        <f>IF(U203="snížená",P203,0)</f>
        <v>0</v>
      </c>
      <c r="BG203" s="154">
        <f>IF(U203="zákl. přenesená",P203,0)</f>
        <v>0</v>
      </c>
      <c r="BH203" s="154">
        <f>IF(U203="sníž. přenesená",P203,0)</f>
        <v>0</v>
      </c>
      <c r="BI203" s="154">
        <f>IF(U203="nulová",P203,0)</f>
        <v>0</v>
      </c>
      <c r="BJ203" s="21" t="s">
        <v>88</v>
      </c>
      <c r="BK203" s="154">
        <f>ROUND(V203*K203,2)</f>
        <v>0</v>
      </c>
      <c r="BL203" s="21" t="s">
        <v>202</v>
      </c>
      <c r="BM203" s="21" t="s">
        <v>438</v>
      </c>
    </row>
    <row r="204" s="1" customFormat="1" ht="16.5" customHeight="1">
      <c r="B204" s="46"/>
      <c r="C204" s="215" t="s">
        <v>439</v>
      </c>
      <c r="D204" s="215" t="s">
        <v>156</v>
      </c>
      <c r="E204" s="216" t="s">
        <v>440</v>
      </c>
      <c r="F204" s="217" t="s">
        <v>441</v>
      </c>
      <c r="G204" s="217"/>
      <c r="H204" s="217"/>
      <c r="I204" s="217"/>
      <c r="J204" s="218" t="s">
        <v>159</v>
      </c>
      <c r="K204" s="219">
        <v>3</v>
      </c>
      <c r="L204" s="220">
        <v>0</v>
      </c>
      <c r="M204" s="221"/>
      <c r="N204" s="221"/>
      <c r="O204" s="195"/>
      <c r="P204" s="222">
        <f>ROUND(V204*K204,2)</f>
        <v>0</v>
      </c>
      <c r="Q204" s="222"/>
      <c r="R204" s="48"/>
      <c r="T204" s="223" t="s">
        <v>23</v>
      </c>
      <c r="U204" s="56" t="s">
        <v>44</v>
      </c>
      <c r="V204" s="173">
        <f>L204+M204</f>
        <v>0</v>
      </c>
      <c r="W204" s="173">
        <f>ROUND(L204*K204,2)</f>
        <v>0</v>
      </c>
      <c r="X204" s="173">
        <f>ROUND(M204*K204,2)</f>
        <v>0</v>
      </c>
      <c r="Y204" s="47"/>
      <c r="Z204" s="224">
        <f>Y204*K204</f>
        <v>0</v>
      </c>
      <c r="AA204" s="224">
        <v>0</v>
      </c>
      <c r="AB204" s="224">
        <f>AA204*K204</f>
        <v>0</v>
      </c>
      <c r="AC204" s="224">
        <v>0</v>
      </c>
      <c r="AD204" s="225">
        <f>AC204*K204</f>
        <v>0</v>
      </c>
      <c r="AR204" s="21" t="s">
        <v>202</v>
      </c>
      <c r="AT204" s="21" t="s">
        <v>156</v>
      </c>
      <c r="AU204" s="21" t="s">
        <v>88</v>
      </c>
      <c r="AY204" s="21" t="s">
        <v>160</v>
      </c>
      <c r="BE204" s="154">
        <f>IF(U204="základní",P204,0)</f>
        <v>0</v>
      </c>
      <c r="BF204" s="154">
        <f>IF(U204="snížená",P204,0)</f>
        <v>0</v>
      </c>
      <c r="BG204" s="154">
        <f>IF(U204="zákl. přenesená",P204,0)</f>
        <v>0</v>
      </c>
      <c r="BH204" s="154">
        <f>IF(U204="sníž. přenesená",P204,0)</f>
        <v>0</v>
      </c>
      <c r="BI204" s="154">
        <f>IF(U204="nulová",P204,0)</f>
        <v>0</v>
      </c>
      <c r="BJ204" s="21" t="s">
        <v>88</v>
      </c>
      <c r="BK204" s="154">
        <f>ROUND(V204*K204,2)</f>
        <v>0</v>
      </c>
      <c r="BL204" s="21" t="s">
        <v>202</v>
      </c>
      <c r="BM204" s="21" t="s">
        <v>442</v>
      </c>
    </row>
    <row r="205" s="1" customFormat="1" ht="25.5" customHeight="1">
      <c r="B205" s="46"/>
      <c r="C205" s="215" t="s">
        <v>443</v>
      </c>
      <c r="D205" s="215" t="s">
        <v>156</v>
      </c>
      <c r="E205" s="216" t="s">
        <v>444</v>
      </c>
      <c r="F205" s="217" t="s">
        <v>445</v>
      </c>
      <c r="G205" s="217"/>
      <c r="H205" s="217"/>
      <c r="I205" s="217"/>
      <c r="J205" s="218" t="s">
        <v>159</v>
      </c>
      <c r="K205" s="219">
        <v>3</v>
      </c>
      <c r="L205" s="220">
        <v>0</v>
      </c>
      <c r="M205" s="221"/>
      <c r="N205" s="221"/>
      <c r="O205" s="195"/>
      <c r="P205" s="222">
        <f>ROUND(V205*K205,2)</f>
        <v>0</v>
      </c>
      <c r="Q205" s="222"/>
      <c r="R205" s="48"/>
      <c r="T205" s="223" t="s">
        <v>23</v>
      </c>
      <c r="U205" s="56" t="s">
        <v>44</v>
      </c>
      <c r="V205" s="173">
        <f>L205+M205</f>
        <v>0</v>
      </c>
      <c r="W205" s="173">
        <f>ROUND(L205*K205,2)</f>
        <v>0</v>
      </c>
      <c r="X205" s="173">
        <f>ROUND(M205*K205,2)</f>
        <v>0</v>
      </c>
      <c r="Y205" s="47"/>
      <c r="Z205" s="224">
        <f>Y205*K205</f>
        <v>0</v>
      </c>
      <c r="AA205" s="224">
        <v>0</v>
      </c>
      <c r="AB205" s="224">
        <f>AA205*K205</f>
        <v>0</v>
      </c>
      <c r="AC205" s="224">
        <v>0</v>
      </c>
      <c r="AD205" s="225">
        <f>AC205*K205</f>
        <v>0</v>
      </c>
      <c r="AR205" s="21" t="s">
        <v>202</v>
      </c>
      <c r="AT205" s="21" t="s">
        <v>156</v>
      </c>
      <c r="AU205" s="21" t="s">
        <v>88</v>
      </c>
      <c r="AY205" s="21" t="s">
        <v>160</v>
      </c>
      <c r="BE205" s="154">
        <f>IF(U205="základní",P205,0)</f>
        <v>0</v>
      </c>
      <c r="BF205" s="154">
        <f>IF(U205="snížená",P205,0)</f>
        <v>0</v>
      </c>
      <c r="BG205" s="154">
        <f>IF(U205="zákl. přenesená",P205,0)</f>
        <v>0</v>
      </c>
      <c r="BH205" s="154">
        <f>IF(U205="sníž. přenesená",P205,0)</f>
        <v>0</v>
      </c>
      <c r="BI205" s="154">
        <f>IF(U205="nulová",P205,0)</f>
        <v>0</v>
      </c>
      <c r="BJ205" s="21" t="s">
        <v>88</v>
      </c>
      <c r="BK205" s="154">
        <f>ROUND(V205*K205,2)</f>
        <v>0</v>
      </c>
      <c r="BL205" s="21" t="s">
        <v>202</v>
      </c>
      <c r="BM205" s="21" t="s">
        <v>446</v>
      </c>
    </row>
    <row r="206" s="1" customFormat="1" ht="25.5" customHeight="1">
      <c r="B206" s="46"/>
      <c r="C206" s="215" t="s">
        <v>447</v>
      </c>
      <c r="D206" s="215" t="s">
        <v>156</v>
      </c>
      <c r="E206" s="216" t="s">
        <v>448</v>
      </c>
      <c r="F206" s="217" t="s">
        <v>449</v>
      </c>
      <c r="G206" s="217"/>
      <c r="H206" s="217"/>
      <c r="I206" s="217"/>
      <c r="J206" s="218" t="s">
        <v>159</v>
      </c>
      <c r="K206" s="219">
        <v>8</v>
      </c>
      <c r="L206" s="220">
        <v>0</v>
      </c>
      <c r="M206" s="221"/>
      <c r="N206" s="221"/>
      <c r="O206" s="195"/>
      <c r="P206" s="222">
        <f>ROUND(V206*K206,2)</f>
        <v>0</v>
      </c>
      <c r="Q206" s="222"/>
      <c r="R206" s="48"/>
      <c r="T206" s="223" t="s">
        <v>23</v>
      </c>
      <c r="U206" s="56" t="s">
        <v>44</v>
      </c>
      <c r="V206" s="173">
        <f>L206+M206</f>
        <v>0</v>
      </c>
      <c r="W206" s="173">
        <f>ROUND(L206*K206,2)</f>
        <v>0</v>
      </c>
      <c r="X206" s="173">
        <f>ROUND(M206*K206,2)</f>
        <v>0</v>
      </c>
      <c r="Y206" s="47"/>
      <c r="Z206" s="224">
        <f>Y206*K206</f>
        <v>0</v>
      </c>
      <c r="AA206" s="224">
        <v>0</v>
      </c>
      <c r="AB206" s="224">
        <f>AA206*K206</f>
        <v>0</v>
      </c>
      <c r="AC206" s="224">
        <v>0</v>
      </c>
      <c r="AD206" s="225">
        <f>AC206*K206</f>
        <v>0</v>
      </c>
      <c r="AR206" s="21" t="s">
        <v>202</v>
      </c>
      <c r="AT206" s="21" t="s">
        <v>156</v>
      </c>
      <c r="AU206" s="21" t="s">
        <v>88</v>
      </c>
      <c r="AY206" s="21" t="s">
        <v>160</v>
      </c>
      <c r="BE206" s="154">
        <f>IF(U206="základní",P206,0)</f>
        <v>0</v>
      </c>
      <c r="BF206" s="154">
        <f>IF(U206="snížená",P206,0)</f>
        <v>0</v>
      </c>
      <c r="BG206" s="154">
        <f>IF(U206="zákl. přenesená",P206,0)</f>
        <v>0</v>
      </c>
      <c r="BH206" s="154">
        <f>IF(U206="sníž. přenesená",P206,0)</f>
        <v>0</v>
      </c>
      <c r="BI206" s="154">
        <f>IF(U206="nulová",P206,0)</f>
        <v>0</v>
      </c>
      <c r="BJ206" s="21" t="s">
        <v>88</v>
      </c>
      <c r="BK206" s="154">
        <f>ROUND(V206*K206,2)</f>
        <v>0</v>
      </c>
      <c r="BL206" s="21" t="s">
        <v>202</v>
      </c>
      <c r="BM206" s="21" t="s">
        <v>450</v>
      </c>
    </row>
    <row r="207" s="1" customFormat="1" ht="25.5" customHeight="1">
      <c r="B207" s="46"/>
      <c r="C207" s="215" t="s">
        <v>451</v>
      </c>
      <c r="D207" s="215" t="s">
        <v>156</v>
      </c>
      <c r="E207" s="216" t="s">
        <v>452</v>
      </c>
      <c r="F207" s="217" t="s">
        <v>453</v>
      </c>
      <c r="G207" s="217"/>
      <c r="H207" s="217"/>
      <c r="I207" s="217"/>
      <c r="J207" s="218" t="s">
        <v>159</v>
      </c>
      <c r="K207" s="219">
        <v>16</v>
      </c>
      <c r="L207" s="220">
        <v>0</v>
      </c>
      <c r="M207" s="221"/>
      <c r="N207" s="221"/>
      <c r="O207" s="195"/>
      <c r="P207" s="222">
        <f>ROUND(V207*K207,2)</f>
        <v>0</v>
      </c>
      <c r="Q207" s="222"/>
      <c r="R207" s="48"/>
      <c r="T207" s="223" t="s">
        <v>23</v>
      </c>
      <c r="U207" s="56" t="s">
        <v>44</v>
      </c>
      <c r="V207" s="173">
        <f>L207+M207</f>
        <v>0</v>
      </c>
      <c r="W207" s="173">
        <f>ROUND(L207*K207,2)</f>
        <v>0</v>
      </c>
      <c r="X207" s="173">
        <f>ROUND(M207*K207,2)</f>
        <v>0</v>
      </c>
      <c r="Y207" s="47"/>
      <c r="Z207" s="224">
        <f>Y207*K207</f>
        <v>0</v>
      </c>
      <c r="AA207" s="224">
        <v>0</v>
      </c>
      <c r="AB207" s="224">
        <f>AA207*K207</f>
        <v>0</v>
      </c>
      <c r="AC207" s="224">
        <v>0</v>
      </c>
      <c r="AD207" s="225">
        <f>AC207*K207</f>
        <v>0</v>
      </c>
      <c r="AR207" s="21" t="s">
        <v>202</v>
      </c>
      <c r="AT207" s="21" t="s">
        <v>156</v>
      </c>
      <c r="AU207" s="21" t="s">
        <v>88</v>
      </c>
      <c r="AY207" s="21" t="s">
        <v>160</v>
      </c>
      <c r="BE207" s="154">
        <f>IF(U207="základní",P207,0)</f>
        <v>0</v>
      </c>
      <c r="BF207" s="154">
        <f>IF(U207="snížená",P207,0)</f>
        <v>0</v>
      </c>
      <c r="BG207" s="154">
        <f>IF(U207="zákl. přenesená",P207,0)</f>
        <v>0</v>
      </c>
      <c r="BH207" s="154">
        <f>IF(U207="sníž. přenesená",P207,0)</f>
        <v>0</v>
      </c>
      <c r="BI207" s="154">
        <f>IF(U207="nulová",P207,0)</f>
        <v>0</v>
      </c>
      <c r="BJ207" s="21" t="s">
        <v>88</v>
      </c>
      <c r="BK207" s="154">
        <f>ROUND(V207*K207,2)</f>
        <v>0</v>
      </c>
      <c r="BL207" s="21" t="s">
        <v>202</v>
      </c>
      <c r="BM207" s="21" t="s">
        <v>454</v>
      </c>
    </row>
    <row r="208" s="1" customFormat="1" ht="16.5" customHeight="1">
      <c r="B208" s="46"/>
      <c r="C208" s="47"/>
      <c r="D208" s="47"/>
      <c r="E208" s="47"/>
      <c r="F208" s="226" t="s">
        <v>455</v>
      </c>
      <c r="G208" s="67"/>
      <c r="H208" s="67"/>
      <c r="I208" s="67"/>
      <c r="J208" s="47"/>
      <c r="K208" s="47"/>
      <c r="L208" s="47"/>
      <c r="M208" s="47"/>
      <c r="N208" s="47"/>
      <c r="O208" s="47"/>
      <c r="P208" s="47"/>
      <c r="Q208" s="47"/>
      <c r="R208" s="48"/>
      <c r="T208" s="198"/>
      <c r="U208" s="47"/>
      <c r="V208" s="47"/>
      <c r="W208" s="47"/>
      <c r="X208" s="47"/>
      <c r="Y208" s="47"/>
      <c r="Z208" s="47"/>
      <c r="AA208" s="47"/>
      <c r="AB208" s="47"/>
      <c r="AC208" s="47"/>
      <c r="AD208" s="100"/>
      <c r="AT208" s="21" t="s">
        <v>166</v>
      </c>
      <c r="AU208" s="21" t="s">
        <v>88</v>
      </c>
    </row>
    <row r="209" s="1" customFormat="1" ht="25.5" customHeight="1">
      <c r="B209" s="46"/>
      <c r="C209" s="215" t="s">
        <v>456</v>
      </c>
      <c r="D209" s="215" t="s">
        <v>156</v>
      </c>
      <c r="E209" s="216" t="s">
        <v>457</v>
      </c>
      <c r="F209" s="217" t="s">
        <v>458</v>
      </c>
      <c r="G209" s="217"/>
      <c r="H209" s="217"/>
      <c r="I209" s="217"/>
      <c r="J209" s="218" t="s">
        <v>159</v>
      </c>
      <c r="K209" s="219">
        <v>8</v>
      </c>
      <c r="L209" s="220">
        <v>0</v>
      </c>
      <c r="M209" s="221"/>
      <c r="N209" s="221"/>
      <c r="O209" s="195"/>
      <c r="P209" s="222">
        <f>ROUND(V209*K209,2)</f>
        <v>0</v>
      </c>
      <c r="Q209" s="222"/>
      <c r="R209" s="48"/>
      <c r="T209" s="223" t="s">
        <v>23</v>
      </c>
      <c r="U209" s="56" t="s">
        <v>44</v>
      </c>
      <c r="V209" s="173">
        <f>L209+M209</f>
        <v>0</v>
      </c>
      <c r="W209" s="173">
        <f>ROUND(L209*K209,2)</f>
        <v>0</v>
      </c>
      <c r="X209" s="173">
        <f>ROUND(M209*K209,2)</f>
        <v>0</v>
      </c>
      <c r="Y209" s="47"/>
      <c r="Z209" s="224">
        <f>Y209*K209</f>
        <v>0</v>
      </c>
      <c r="AA209" s="224">
        <v>0</v>
      </c>
      <c r="AB209" s="224">
        <f>AA209*K209</f>
        <v>0</v>
      </c>
      <c r="AC209" s="224">
        <v>0</v>
      </c>
      <c r="AD209" s="225">
        <f>AC209*K209</f>
        <v>0</v>
      </c>
      <c r="AR209" s="21" t="s">
        <v>202</v>
      </c>
      <c r="AT209" s="21" t="s">
        <v>156</v>
      </c>
      <c r="AU209" s="21" t="s">
        <v>88</v>
      </c>
      <c r="AY209" s="21" t="s">
        <v>160</v>
      </c>
      <c r="BE209" s="154">
        <f>IF(U209="základní",P209,0)</f>
        <v>0</v>
      </c>
      <c r="BF209" s="154">
        <f>IF(U209="snížená",P209,0)</f>
        <v>0</v>
      </c>
      <c r="BG209" s="154">
        <f>IF(U209="zákl. přenesená",P209,0)</f>
        <v>0</v>
      </c>
      <c r="BH209" s="154">
        <f>IF(U209="sníž. přenesená",P209,0)</f>
        <v>0</v>
      </c>
      <c r="BI209" s="154">
        <f>IF(U209="nulová",P209,0)</f>
        <v>0</v>
      </c>
      <c r="BJ209" s="21" t="s">
        <v>88</v>
      </c>
      <c r="BK209" s="154">
        <f>ROUND(V209*K209,2)</f>
        <v>0</v>
      </c>
      <c r="BL209" s="21" t="s">
        <v>202</v>
      </c>
      <c r="BM209" s="21" t="s">
        <v>459</v>
      </c>
    </row>
    <row r="210" s="1" customFormat="1" ht="25.5" customHeight="1">
      <c r="B210" s="46"/>
      <c r="C210" s="215" t="s">
        <v>460</v>
      </c>
      <c r="D210" s="215" t="s">
        <v>156</v>
      </c>
      <c r="E210" s="216" t="s">
        <v>461</v>
      </c>
      <c r="F210" s="217" t="s">
        <v>462</v>
      </c>
      <c r="G210" s="217"/>
      <c r="H210" s="217"/>
      <c r="I210" s="217"/>
      <c r="J210" s="218" t="s">
        <v>159</v>
      </c>
      <c r="K210" s="219">
        <v>6</v>
      </c>
      <c r="L210" s="220">
        <v>0</v>
      </c>
      <c r="M210" s="221"/>
      <c r="N210" s="221"/>
      <c r="O210" s="195"/>
      <c r="P210" s="222">
        <f>ROUND(V210*K210,2)</f>
        <v>0</v>
      </c>
      <c r="Q210" s="222"/>
      <c r="R210" s="48"/>
      <c r="T210" s="223" t="s">
        <v>23</v>
      </c>
      <c r="U210" s="56" t="s">
        <v>44</v>
      </c>
      <c r="V210" s="173">
        <f>L210+M210</f>
        <v>0</v>
      </c>
      <c r="W210" s="173">
        <f>ROUND(L210*K210,2)</f>
        <v>0</v>
      </c>
      <c r="X210" s="173">
        <f>ROUND(M210*K210,2)</f>
        <v>0</v>
      </c>
      <c r="Y210" s="47"/>
      <c r="Z210" s="224">
        <f>Y210*K210</f>
        <v>0</v>
      </c>
      <c r="AA210" s="224">
        <v>0</v>
      </c>
      <c r="AB210" s="224">
        <f>AA210*K210</f>
        <v>0</v>
      </c>
      <c r="AC210" s="224">
        <v>0</v>
      </c>
      <c r="AD210" s="225">
        <f>AC210*K210</f>
        <v>0</v>
      </c>
      <c r="AR210" s="21" t="s">
        <v>202</v>
      </c>
      <c r="AT210" s="21" t="s">
        <v>156</v>
      </c>
      <c r="AU210" s="21" t="s">
        <v>88</v>
      </c>
      <c r="AY210" s="21" t="s">
        <v>160</v>
      </c>
      <c r="BE210" s="154">
        <f>IF(U210="základní",P210,0)</f>
        <v>0</v>
      </c>
      <c r="BF210" s="154">
        <f>IF(U210="snížená",P210,0)</f>
        <v>0</v>
      </c>
      <c r="BG210" s="154">
        <f>IF(U210="zákl. přenesená",P210,0)</f>
        <v>0</v>
      </c>
      <c r="BH210" s="154">
        <f>IF(U210="sníž. přenesená",P210,0)</f>
        <v>0</v>
      </c>
      <c r="BI210" s="154">
        <f>IF(U210="nulová",P210,0)</f>
        <v>0</v>
      </c>
      <c r="BJ210" s="21" t="s">
        <v>88</v>
      </c>
      <c r="BK210" s="154">
        <f>ROUND(V210*K210,2)</f>
        <v>0</v>
      </c>
      <c r="BL210" s="21" t="s">
        <v>202</v>
      </c>
      <c r="BM210" s="21" t="s">
        <v>463</v>
      </c>
    </row>
    <row r="211" s="1" customFormat="1" ht="25.5" customHeight="1">
      <c r="B211" s="46"/>
      <c r="C211" s="215" t="s">
        <v>464</v>
      </c>
      <c r="D211" s="215" t="s">
        <v>156</v>
      </c>
      <c r="E211" s="216" t="s">
        <v>465</v>
      </c>
      <c r="F211" s="217" t="s">
        <v>466</v>
      </c>
      <c r="G211" s="217"/>
      <c r="H211" s="217"/>
      <c r="I211" s="217"/>
      <c r="J211" s="218" t="s">
        <v>159</v>
      </c>
      <c r="K211" s="219">
        <v>1</v>
      </c>
      <c r="L211" s="220">
        <v>0</v>
      </c>
      <c r="M211" s="221"/>
      <c r="N211" s="221"/>
      <c r="O211" s="195"/>
      <c r="P211" s="222">
        <f>ROUND(V211*K211,2)</f>
        <v>0</v>
      </c>
      <c r="Q211" s="222"/>
      <c r="R211" s="48"/>
      <c r="T211" s="223" t="s">
        <v>23</v>
      </c>
      <c r="U211" s="56" t="s">
        <v>44</v>
      </c>
      <c r="V211" s="173">
        <f>L211+M211</f>
        <v>0</v>
      </c>
      <c r="W211" s="173">
        <f>ROUND(L211*K211,2)</f>
        <v>0</v>
      </c>
      <c r="X211" s="173">
        <f>ROUND(M211*K211,2)</f>
        <v>0</v>
      </c>
      <c r="Y211" s="47"/>
      <c r="Z211" s="224">
        <f>Y211*K211</f>
        <v>0</v>
      </c>
      <c r="AA211" s="224">
        <v>0</v>
      </c>
      <c r="AB211" s="224">
        <f>AA211*K211</f>
        <v>0</v>
      </c>
      <c r="AC211" s="224">
        <v>0</v>
      </c>
      <c r="AD211" s="225">
        <f>AC211*K211</f>
        <v>0</v>
      </c>
      <c r="AR211" s="21" t="s">
        <v>202</v>
      </c>
      <c r="AT211" s="21" t="s">
        <v>156</v>
      </c>
      <c r="AU211" s="21" t="s">
        <v>88</v>
      </c>
      <c r="AY211" s="21" t="s">
        <v>160</v>
      </c>
      <c r="BE211" s="154">
        <f>IF(U211="základní",P211,0)</f>
        <v>0</v>
      </c>
      <c r="BF211" s="154">
        <f>IF(U211="snížená",P211,0)</f>
        <v>0</v>
      </c>
      <c r="BG211" s="154">
        <f>IF(U211="zákl. přenesená",P211,0)</f>
        <v>0</v>
      </c>
      <c r="BH211" s="154">
        <f>IF(U211="sníž. přenesená",P211,0)</f>
        <v>0</v>
      </c>
      <c r="BI211" s="154">
        <f>IF(U211="nulová",P211,0)</f>
        <v>0</v>
      </c>
      <c r="BJ211" s="21" t="s">
        <v>88</v>
      </c>
      <c r="BK211" s="154">
        <f>ROUND(V211*K211,2)</f>
        <v>0</v>
      </c>
      <c r="BL211" s="21" t="s">
        <v>202</v>
      </c>
      <c r="BM211" s="21" t="s">
        <v>467</v>
      </c>
    </row>
    <row r="212" s="1" customFormat="1" ht="16.5" customHeight="1">
      <c r="B212" s="46"/>
      <c r="C212" s="215" t="s">
        <v>468</v>
      </c>
      <c r="D212" s="215" t="s">
        <v>156</v>
      </c>
      <c r="E212" s="216" t="s">
        <v>469</v>
      </c>
      <c r="F212" s="217" t="s">
        <v>470</v>
      </c>
      <c r="G212" s="217"/>
      <c r="H212" s="217"/>
      <c r="I212" s="217"/>
      <c r="J212" s="218" t="s">
        <v>159</v>
      </c>
      <c r="K212" s="219">
        <v>14</v>
      </c>
      <c r="L212" s="220">
        <v>0</v>
      </c>
      <c r="M212" s="221"/>
      <c r="N212" s="221"/>
      <c r="O212" s="195"/>
      <c r="P212" s="222">
        <f>ROUND(V212*K212,2)</f>
        <v>0</v>
      </c>
      <c r="Q212" s="222"/>
      <c r="R212" s="48"/>
      <c r="T212" s="223" t="s">
        <v>23</v>
      </c>
      <c r="U212" s="56" t="s">
        <v>44</v>
      </c>
      <c r="V212" s="173">
        <f>L212+M212</f>
        <v>0</v>
      </c>
      <c r="W212" s="173">
        <f>ROUND(L212*K212,2)</f>
        <v>0</v>
      </c>
      <c r="X212" s="173">
        <f>ROUND(M212*K212,2)</f>
        <v>0</v>
      </c>
      <c r="Y212" s="47"/>
      <c r="Z212" s="224">
        <f>Y212*K212</f>
        <v>0</v>
      </c>
      <c r="AA212" s="224">
        <v>0</v>
      </c>
      <c r="AB212" s="224">
        <f>AA212*K212</f>
        <v>0</v>
      </c>
      <c r="AC212" s="224">
        <v>0</v>
      </c>
      <c r="AD212" s="225">
        <f>AC212*K212</f>
        <v>0</v>
      </c>
      <c r="AR212" s="21" t="s">
        <v>202</v>
      </c>
      <c r="AT212" s="21" t="s">
        <v>156</v>
      </c>
      <c r="AU212" s="21" t="s">
        <v>88</v>
      </c>
      <c r="AY212" s="21" t="s">
        <v>160</v>
      </c>
      <c r="BE212" s="154">
        <f>IF(U212="základní",P212,0)</f>
        <v>0</v>
      </c>
      <c r="BF212" s="154">
        <f>IF(U212="snížená",P212,0)</f>
        <v>0</v>
      </c>
      <c r="BG212" s="154">
        <f>IF(U212="zákl. přenesená",P212,0)</f>
        <v>0</v>
      </c>
      <c r="BH212" s="154">
        <f>IF(U212="sníž. přenesená",P212,0)</f>
        <v>0</v>
      </c>
      <c r="BI212" s="154">
        <f>IF(U212="nulová",P212,0)</f>
        <v>0</v>
      </c>
      <c r="BJ212" s="21" t="s">
        <v>88</v>
      </c>
      <c r="BK212" s="154">
        <f>ROUND(V212*K212,2)</f>
        <v>0</v>
      </c>
      <c r="BL212" s="21" t="s">
        <v>202</v>
      </c>
      <c r="BM212" s="21" t="s">
        <v>471</v>
      </c>
    </row>
    <row r="213" s="1" customFormat="1" ht="16.5" customHeight="1">
      <c r="B213" s="46"/>
      <c r="C213" s="215" t="s">
        <v>472</v>
      </c>
      <c r="D213" s="215" t="s">
        <v>156</v>
      </c>
      <c r="E213" s="216" t="s">
        <v>473</v>
      </c>
      <c r="F213" s="217" t="s">
        <v>474</v>
      </c>
      <c r="G213" s="217"/>
      <c r="H213" s="217"/>
      <c r="I213" s="217"/>
      <c r="J213" s="218" t="s">
        <v>159</v>
      </c>
      <c r="K213" s="219">
        <v>1</v>
      </c>
      <c r="L213" s="220">
        <v>0</v>
      </c>
      <c r="M213" s="221"/>
      <c r="N213" s="221"/>
      <c r="O213" s="195"/>
      <c r="P213" s="222">
        <f>ROUND(V213*K213,2)</f>
        <v>0</v>
      </c>
      <c r="Q213" s="222"/>
      <c r="R213" s="48"/>
      <c r="T213" s="223" t="s">
        <v>23</v>
      </c>
      <c r="U213" s="56" t="s">
        <v>44</v>
      </c>
      <c r="V213" s="173">
        <f>L213+M213</f>
        <v>0</v>
      </c>
      <c r="W213" s="173">
        <f>ROUND(L213*K213,2)</f>
        <v>0</v>
      </c>
      <c r="X213" s="173">
        <f>ROUND(M213*K213,2)</f>
        <v>0</v>
      </c>
      <c r="Y213" s="47"/>
      <c r="Z213" s="224">
        <f>Y213*K213</f>
        <v>0</v>
      </c>
      <c r="AA213" s="224">
        <v>0</v>
      </c>
      <c r="AB213" s="224">
        <f>AA213*K213</f>
        <v>0</v>
      </c>
      <c r="AC213" s="224">
        <v>0</v>
      </c>
      <c r="AD213" s="225">
        <f>AC213*K213</f>
        <v>0</v>
      </c>
      <c r="AR213" s="21" t="s">
        <v>202</v>
      </c>
      <c r="AT213" s="21" t="s">
        <v>156</v>
      </c>
      <c r="AU213" s="21" t="s">
        <v>88</v>
      </c>
      <c r="AY213" s="21" t="s">
        <v>160</v>
      </c>
      <c r="BE213" s="154">
        <f>IF(U213="základní",P213,0)</f>
        <v>0</v>
      </c>
      <c r="BF213" s="154">
        <f>IF(U213="snížená",P213,0)</f>
        <v>0</v>
      </c>
      <c r="BG213" s="154">
        <f>IF(U213="zákl. přenesená",P213,0)</f>
        <v>0</v>
      </c>
      <c r="BH213" s="154">
        <f>IF(U213="sníž. přenesená",P213,0)</f>
        <v>0</v>
      </c>
      <c r="BI213" s="154">
        <f>IF(U213="nulová",P213,0)</f>
        <v>0</v>
      </c>
      <c r="BJ213" s="21" t="s">
        <v>88</v>
      </c>
      <c r="BK213" s="154">
        <f>ROUND(V213*K213,2)</f>
        <v>0</v>
      </c>
      <c r="BL213" s="21" t="s">
        <v>202</v>
      </c>
      <c r="BM213" s="21" t="s">
        <v>475</v>
      </c>
    </row>
    <row r="214" s="1" customFormat="1" ht="16.5" customHeight="1">
      <c r="B214" s="46"/>
      <c r="C214" s="215" t="s">
        <v>476</v>
      </c>
      <c r="D214" s="215" t="s">
        <v>156</v>
      </c>
      <c r="E214" s="216" t="s">
        <v>477</v>
      </c>
      <c r="F214" s="217" t="s">
        <v>478</v>
      </c>
      <c r="G214" s="217"/>
      <c r="H214" s="217"/>
      <c r="I214" s="217"/>
      <c r="J214" s="218" t="s">
        <v>159</v>
      </c>
      <c r="K214" s="219">
        <v>1</v>
      </c>
      <c r="L214" s="220">
        <v>0</v>
      </c>
      <c r="M214" s="221"/>
      <c r="N214" s="221"/>
      <c r="O214" s="195"/>
      <c r="P214" s="222">
        <f>ROUND(V214*K214,2)</f>
        <v>0</v>
      </c>
      <c r="Q214" s="222"/>
      <c r="R214" s="48"/>
      <c r="T214" s="223" t="s">
        <v>23</v>
      </c>
      <c r="U214" s="56" t="s">
        <v>44</v>
      </c>
      <c r="V214" s="173">
        <f>L214+M214</f>
        <v>0</v>
      </c>
      <c r="W214" s="173">
        <f>ROUND(L214*K214,2)</f>
        <v>0</v>
      </c>
      <c r="X214" s="173">
        <f>ROUND(M214*K214,2)</f>
        <v>0</v>
      </c>
      <c r="Y214" s="47"/>
      <c r="Z214" s="224">
        <f>Y214*K214</f>
        <v>0</v>
      </c>
      <c r="AA214" s="224">
        <v>0</v>
      </c>
      <c r="AB214" s="224">
        <f>AA214*K214</f>
        <v>0</v>
      </c>
      <c r="AC214" s="224">
        <v>0</v>
      </c>
      <c r="AD214" s="225">
        <f>AC214*K214</f>
        <v>0</v>
      </c>
      <c r="AR214" s="21" t="s">
        <v>202</v>
      </c>
      <c r="AT214" s="21" t="s">
        <v>156</v>
      </c>
      <c r="AU214" s="21" t="s">
        <v>88</v>
      </c>
      <c r="AY214" s="21" t="s">
        <v>160</v>
      </c>
      <c r="BE214" s="154">
        <f>IF(U214="základní",P214,0)</f>
        <v>0</v>
      </c>
      <c r="BF214" s="154">
        <f>IF(U214="snížená",P214,0)</f>
        <v>0</v>
      </c>
      <c r="BG214" s="154">
        <f>IF(U214="zákl. přenesená",P214,0)</f>
        <v>0</v>
      </c>
      <c r="BH214" s="154">
        <f>IF(U214="sníž. přenesená",P214,0)</f>
        <v>0</v>
      </c>
      <c r="BI214" s="154">
        <f>IF(U214="nulová",P214,0)</f>
        <v>0</v>
      </c>
      <c r="BJ214" s="21" t="s">
        <v>88</v>
      </c>
      <c r="BK214" s="154">
        <f>ROUND(V214*K214,2)</f>
        <v>0</v>
      </c>
      <c r="BL214" s="21" t="s">
        <v>202</v>
      </c>
      <c r="BM214" s="21" t="s">
        <v>479</v>
      </c>
    </row>
    <row r="215" s="1" customFormat="1" ht="38.25" customHeight="1">
      <c r="B215" s="46"/>
      <c r="C215" s="215" t="s">
        <v>480</v>
      </c>
      <c r="D215" s="215" t="s">
        <v>156</v>
      </c>
      <c r="E215" s="216" t="s">
        <v>481</v>
      </c>
      <c r="F215" s="217" t="s">
        <v>482</v>
      </c>
      <c r="G215" s="217"/>
      <c r="H215" s="217"/>
      <c r="I215" s="217"/>
      <c r="J215" s="218" t="s">
        <v>159</v>
      </c>
      <c r="K215" s="219">
        <v>2</v>
      </c>
      <c r="L215" s="220">
        <v>0</v>
      </c>
      <c r="M215" s="221"/>
      <c r="N215" s="221"/>
      <c r="O215" s="195"/>
      <c r="P215" s="222">
        <f>ROUND(V215*K215,2)</f>
        <v>0</v>
      </c>
      <c r="Q215" s="222"/>
      <c r="R215" s="48"/>
      <c r="T215" s="223" t="s">
        <v>23</v>
      </c>
      <c r="U215" s="56" t="s">
        <v>44</v>
      </c>
      <c r="V215" s="173">
        <f>L215+M215</f>
        <v>0</v>
      </c>
      <c r="W215" s="173">
        <f>ROUND(L215*K215,2)</f>
        <v>0</v>
      </c>
      <c r="X215" s="173">
        <f>ROUND(M215*K215,2)</f>
        <v>0</v>
      </c>
      <c r="Y215" s="47"/>
      <c r="Z215" s="224">
        <f>Y215*K215</f>
        <v>0</v>
      </c>
      <c r="AA215" s="224">
        <v>0</v>
      </c>
      <c r="AB215" s="224">
        <f>AA215*K215</f>
        <v>0</v>
      </c>
      <c r="AC215" s="224">
        <v>0</v>
      </c>
      <c r="AD215" s="225">
        <f>AC215*K215</f>
        <v>0</v>
      </c>
      <c r="AR215" s="21" t="s">
        <v>202</v>
      </c>
      <c r="AT215" s="21" t="s">
        <v>156</v>
      </c>
      <c r="AU215" s="21" t="s">
        <v>88</v>
      </c>
      <c r="AY215" s="21" t="s">
        <v>160</v>
      </c>
      <c r="BE215" s="154">
        <f>IF(U215="základní",P215,0)</f>
        <v>0</v>
      </c>
      <c r="BF215" s="154">
        <f>IF(U215="snížená",P215,0)</f>
        <v>0</v>
      </c>
      <c r="BG215" s="154">
        <f>IF(U215="zákl. přenesená",P215,0)</f>
        <v>0</v>
      </c>
      <c r="BH215" s="154">
        <f>IF(U215="sníž. přenesená",P215,0)</f>
        <v>0</v>
      </c>
      <c r="BI215" s="154">
        <f>IF(U215="nulová",P215,0)</f>
        <v>0</v>
      </c>
      <c r="BJ215" s="21" t="s">
        <v>88</v>
      </c>
      <c r="BK215" s="154">
        <f>ROUND(V215*K215,2)</f>
        <v>0</v>
      </c>
      <c r="BL215" s="21" t="s">
        <v>202</v>
      </c>
      <c r="BM215" s="21" t="s">
        <v>483</v>
      </c>
    </row>
    <row r="216" s="1" customFormat="1" ht="38.25" customHeight="1">
      <c r="B216" s="46"/>
      <c r="C216" s="215" t="s">
        <v>484</v>
      </c>
      <c r="D216" s="215" t="s">
        <v>156</v>
      </c>
      <c r="E216" s="216" t="s">
        <v>485</v>
      </c>
      <c r="F216" s="217" t="s">
        <v>486</v>
      </c>
      <c r="G216" s="217"/>
      <c r="H216" s="217"/>
      <c r="I216" s="217"/>
      <c r="J216" s="218" t="s">
        <v>159</v>
      </c>
      <c r="K216" s="219">
        <v>4</v>
      </c>
      <c r="L216" s="220">
        <v>0</v>
      </c>
      <c r="M216" s="221"/>
      <c r="N216" s="221"/>
      <c r="O216" s="195"/>
      <c r="P216" s="222">
        <f>ROUND(V216*K216,2)</f>
        <v>0</v>
      </c>
      <c r="Q216" s="222"/>
      <c r="R216" s="48"/>
      <c r="T216" s="223" t="s">
        <v>23</v>
      </c>
      <c r="U216" s="56" t="s">
        <v>44</v>
      </c>
      <c r="V216" s="173">
        <f>L216+M216</f>
        <v>0</v>
      </c>
      <c r="W216" s="173">
        <f>ROUND(L216*K216,2)</f>
        <v>0</v>
      </c>
      <c r="X216" s="173">
        <f>ROUND(M216*K216,2)</f>
        <v>0</v>
      </c>
      <c r="Y216" s="47"/>
      <c r="Z216" s="224">
        <f>Y216*K216</f>
        <v>0</v>
      </c>
      <c r="AA216" s="224">
        <v>0</v>
      </c>
      <c r="AB216" s="224">
        <f>AA216*K216</f>
        <v>0</v>
      </c>
      <c r="AC216" s="224">
        <v>0</v>
      </c>
      <c r="AD216" s="225">
        <f>AC216*K216</f>
        <v>0</v>
      </c>
      <c r="AR216" s="21" t="s">
        <v>202</v>
      </c>
      <c r="AT216" s="21" t="s">
        <v>156</v>
      </c>
      <c r="AU216" s="21" t="s">
        <v>88</v>
      </c>
      <c r="AY216" s="21" t="s">
        <v>160</v>
      </c>
      <c r="BE216" s="154">
        <f>IF(U216="základní",P216,0)</f>
        <v>0</v>
      </c>
      <c r="BF216" s="154">
        <f>IF(U216="snížená",P216,0)</f>
        <v>0</v>
      </c>
      <c r="BG216" s="154">
        <f>IF(U216="zákl. přenesená",P216,0)</f>
        <v>0</v>
      </c>
      <c r="BH216" s="154">
        <f>IF(U216="sníž. přenesená",P216,0)</f>
        <v>0</v>
      </c>
      <c r="BI216" s="154">
        <f>IF(U216="nulová",P216,0)</f>
        <v>0</v>
      </c>
      <c r="BJ216" s="21" t="s">
        <v>88</v>
      </c>
      <c r="BK216" s="154">
        <f>ROUND(V216*K216,2)</f>
        <v>0</v>
      </c>
      <c r="BL216" s="21" t="s">
        <v>202</v>
      </c>
      <c r="BM216" s="21" t="s">
        <v>487</v>
      </c>
    </row>
    <row r="217" s="1" customFormat="1" ht="38.25" customHeight="1">
      <c r="B217" s="46"/>
      <c r="C217" s="215" t="s">
        <v>488</v>
      </c>
      <c r="D217" s="215" t="s">
        <v>156</v>
      </c>
      <c r="E217" s="216" t="s">
        <v>489</v>
      </c>
      <c r="F217" s="217" t="s">
        <v>490</v>
      </c>
      <c r="G217" s="217"/>
      <c r="H217" s="217"/>
      <c r="I217" s="217"/>
      <c r="J217" s="218" t="s">
        <v>159</v>
      </c>
      <c r="K217" s="219">
        <v>3</v>
      </c>
      <c r="L217" s="220">
        <v>0</v>
      </c>
      <c r="M217" s="221"/>
      <c r="N217" s="221"/>
      <c r="O217" s="195"/>
      <c r="P217" s="222">
        <f>ROUND(V217*K217,2)</f>
        <v>0</v>
      </c>
      <c r="Q217" s="222"/>
      <c r="R217" s="48"/>
      <c r="T217" s="223" t="s">
        <v>23</v>
      </c>
      <c r="U217" s="56" t="s">
        <v>44</v>
      </c>
      <c r="V217" s="173">
        <f>L217+M217</f>
        <v>0</v>
      </c>
      <c r="W217" s="173">
        <f>ROUND(L217*K217,2)</f>
        <v>0</v>
      </c>
      <c r="X217" s="173">
        <f>ROUND(M217*K217,2)</f>
        <v>0</v>
      </c>
      <c r="Y217" s="47"/>
      <c r="Z217" s="224">
        <f>Y217*K217</f>
        <v>0</v>
      </c>
      <c r="AA217" s="224">
        <v>0</v>
      </c>
      <c r="AB217" s="224">
        <f>AA217*K217</f>
        <v>0</v>
      </c>
      <c r="AC217" s="224">
        <v>0</v>
      </c>
      <c r="AD217" s="225">
        <f>AC217*K217</f>
        <v>0</v>
      </c>
      <c r="AR217" s="21" t="s">
        <v>202</v>
      </c>
      <c r="AT217" s="21" t="s">
        <v>156</v>
      </c>
      <c r="AU217" s="21" t="s">
        <v>88</v>
      </c>
      <c r="AY217" s="21" t="s">
        <v>160</v>
      </c>
      <c r="BE217" s="154">
        <f>IF(U217="základní",P217,0)</f>
        <v>0</v>
      </c>
      <c r="BF217" s="154">
        <f>IF(U217="snížená",P217,0)</f>
        <v>0</v>
      </c>
      <c r="BG217" s="154">
        <f>IF(U217="zákl. přenesená",P217,0)</f>
        <v>0</v>
      </c>
      <c r="BH217" s="154">
        <f>IF(U217="sníž. přenesená",P217,0)</f>
        <v>0</v>
      </c>
      <c r="BI217" s="154">
        <f>IF(U217="nulová",P217,0)</f>
        <v>0</v>
      </c>
      <c r="BJ217" s="21" t="s">
        <v>88</v>
      </c>
      <c r="BK217" s="154">
        <f>ROUND(V217*K217,2)</f>
        <v>0</v>
      </c>
      <c r="BL217" s="21" t="s">
        <v>202</v>
      </c>
      <c r="BM217" s="21" t="s">
        <v>491</v>
      </c>
    </row>
    <row r="218" s="1" customFormat="1" ht="38.25" customHeight="1">
      <c r="B218" s="46"/>
      <c r="C218" s="215" t="s">
        <v>492</v>
      </c>
      <c r="D218" s="215" t="s">
        <v>156</v>
      </c>
      <c r="E218" s="216" t="s">
        <v>493</v>
      </c>
      <c r="F218" s="217" t="s">
        <v>494</v>
      </c>
      <c r="G218" s="217"/>
      <c r="H218" s="217"/>
      <c r="I218" s="217"/>
      <c r="J218" s="218" t="s">
        <v>159</v>
      </c>
      <c r="K218" s="219">
        <v>19</v>
      </c>
      <c r="L218" s="220">
        <v>0</v>
      </c>
      <c r="M218" s="221"/>
      <c r="N218" s="221"/>
      <c r="O218" s="195"/>
      <c r="P218" s="222">
        <f>ROUND(V218*K218,2)</f>
        <v>0</v>
      </c>
      <c r="Q218" s="222"/>
      <c r="R218" s="48"/>
      <c r="T218" s="223" t="s">
        <v>23</v>
      </c>
      <c r="U218" s="56" t="s">
        <v>44</v>
      </c>
      <c r="V218" s="173">
        <f>L218+M218</f>
        <v>0</v>
      </c>
      <c r="W218" s="173">
        <f>ROUND(L218*K218,2)</f>
        <v>0</v>
      </c>
      <c r="X218" s="173">
        <f>ROUND(M218*K218,2)</f>
        <v>0</v>
      </c>
      <c r="Y218" s="47"/>
      <c r="Z218" s="224">
        <f>Y218*K218</f>
        <v>0</v>
      </c>
      <c r="AA218" s="224">
        <v>0</v>
      </c>
      <c r="AB218" s="224">
        <f>AA218*K218</f>
        <v>0</v>
      </c>
      <c r="AC218" s="224">
        <v>0</v>
      </c>
      <c r="AD218" s="225">
        <f>AC218*K218</f>
        <v>0</v>
      </c>
      <c r="AR218" s="21" t="s">
        <v>202</v>
      </c>
      <c r="AT218" s="21" t="s">
        <v>156</v>
      </c>
      <c r="AU218" s="21" t="s">
        <v>88</v>
      </c>
      <c r="AY218" s="21" t="s">
        <v>160</v>
      </c>
      <c r="BE218" s="154">
        <f>IF(U218="základní",P218,0)</f>
        <v>0</v>
      </c>
      <c r="BF218" s="154">
        <f>IF(U218="snížená",P218,0)</f>
        <v>0</v>
      </c>
      <c r="BG218" s="154">
        <f>IF(U218="zákl. přenesená",P218,0)</f>
        <v>0</v>
      </c>
      <c r="BH218" s="154">
        <f>IF(U218="sníž. přenesená",P218,0)</f>
        <v>0</v>
      </c>
      <c r="BI218" s="154">
        <f>IF(U218="nulová",P218,0)</f>
        <v>0</v>
      </c>
      <c r="BJ218" s="21" t="s">
        <v>88</v>
      </c>
      <c r="BK218" s="154">
        <f>ROUND(V218*K218,2)</f>
        <v>0</v>
      </c>
      <c r="BL218" s="21" t="s">
        <v>202</v>
      </c>
      <c r="BM218" s="21" t="s">
        <v>495</v>
      </c>
    </row>
    <row r="219" s="1" customFormat="1" ht="38.25" customHeight="1">
      <c r="B219" s="46"/>
      <c r="C219" s="215" t="s">
        <v>496</v>
      </c>
      <c r="D219" s="215" t="s">
        <v>156</v>
      </c>
      <c r="E219" s="216" t="s">
        <v>497</v>
      </c>
      <c r="F219" s="217" t="s">
        <v>498</v>
      </c>
      <c r="G219" s="217"/>
      <c r="H219" s="217"/>
      <c r="I219" s="217"/>
      <c r="J219" s="218" t="s">
        <v>159</v>
      </c>
      <c r="K219" s="219">
        <v>1</v>
      </c>
      <c r="L219" s="220">
        <v>0</v>
      </c>
      <c r="M219" s="221"/>
      <c r="N219" s="221"/>
      <c r="O219" s="195"/>
      <c r="P219" s="222">
        <f>ROUND(V219*K219,2)</f>
        <v>0</v>
      </c>
      <c r="Q219" s="222"/>
      <c r="R219" s="48"/>
      <c r="T219" s="223" t="s">
        <v>23</v>
      </c>
      <c r="U219" s="56" t="s">
        <v>44</v>
      </c>
      <c r="V219" s="173">
        <f>L219+M219</f>
        <v>0</v>
      </c>
      <c r="W219" s="173">
        <f>ROUND(L219*K219,2)</f>
        <v>0</v>
      </c>
      <c r="X219" s="173">
        <f>ROUND(M219*K219,2)</f>
        <v>0</v>
      </c>
      <c r="Y219" s="47"/>
      <c r="Z219" s="224">
        <f>Y219*K219</f>
        <v>0</v>
      </c>
      <c r="AA219" s="224">
        <v>0</v>
      </c>
      <c r="AB219" s="224">
        <f>AA219*K219</f>
        <v>0</v>
      </c>
      <c r="AC219" s="224">
        <v>0</v>
      </c>
      <c r="AD219" s="225">
        <f>AC219*K219</f>
        <v>0</v>
      </c>
      <c r="AR219" s="21" t="s">
        <v>202</v>
      </c>
      <c r="AT219" s="21" t="s">
        <v>156</v>
      </c>
      <c r="AU219" s="21" t="s">
        <v>88</v>
      </c>
      <c r="AY219" s="21" t="s">
        <v>160</v>
      </c>
      <c r="BE219" s="154">
        <f>IF(U219="základní",P219,0)</f>
        <v>0</v>
      </c>
      <c r="BF219" s="154">
        <f>IF(U219="snížená",P219,0)</f>
        <v>0</v>
      </c>
      <c r="BG219" s="154">
        <f>IF(U219="zákl. přenesená",P219,0)</f>
        <v>0</v>
      </c>
      <c r="BH219" s="154">
        <f>IF(U219="sníž. přenesená",P219,0)</f>
        <v>0</v>
      </c>
      <c r="BI219" s="154">
        <f>IF(U219="nulová",P219,0)</f>
        <v>0</v>
      </c>
      <c r="BJ219" s="21" t="s">
        <v>88</v>
      </c>
      <c r="BK219" s="154">
        <f>ROUND(V219*K219,2)</f>
        <v>0</v>
      </c>
      <c r="BL219" s="21" t="s">
        <v>202</v>
      </c>
      <c r="BM219" s="21" t="s">
        <v>499</v>
      </c>
    </row>
    <row r="220" s="1" customFormat="1" ht="24" customHeight="1">
      <c r="B220" s="46"/>
      <c r="C220" s="47"/>
      <c r="D220" s="47"/>
      <c r="E220" s="47"/>
      <c r="F220" s="226" t="s">
        <v>500</v>
      </c>
      <c r="G220" s="67"/>
      <c r="H220" s="67"/>
      <c r="I220" s="67"/>
      <c r="J220" s="47"/>
      <c r="K220" s="47"/>
      <c r="L220" s="47"/>
      <c r="M220" s="47"/>
      <c r="N220" s="47"/>
      <c r="O220" s="47"/>
      <c r="P220" s="47"/>
      <c r="Q220" s="47"/>
      <c r="R220" s="48"/>
      <c r="T220" s="198"/>
      <c r="U220" s="47"/>
      <c r="V220" s="47"/>
      <c r="W220" s="47"/>
      <c r="X220" s="47"/>
      <c r="Y220" s="47"/>
      <c r="Z220" s="47"/>
      <c r="AA220" s="47"/>
      <c r="AB220" s="47"/>
      <c r="AC220" s="47"/>
      <c r="AD220" s="100"/>
      <c r="AT220" s="21" t="s">
        <v>166</v>
      </c>
      <c r="AU220" s="21" t="s">
        <v>88</v>
      </c>
    </row>
    <row r="221" s="1" customFormat="1" ht="38.25" customHeight="1">
      <c r="B221" s="46"/>
      <c r="C221" s="215" t="s">
        <v>501</v>
      </c>
      <c r="D221" s="215" t="s">
        <v>156</v>
      </c>
      <c r="E221" s="216" t="s">
        <v>502</v>
      </c>
      <c r="F221" s="217" t="s">
        <v>503</v>
      </c>
      <c r="G221" s="217"/>
      <c r="H221" s="217"/>
      <c r="I221" s="217"/>
      <c r="J221" s="218" t="s">
        <v>159</v>
      </c>
      <c r="K221" s="219">
        <v>1</v>
      </c>
      <c r="L221" s="220">
        <v>0</v>
      </c>
      <c r="M221" s="221"/>
      <c r="N221" s="221"/>
      <c r="O221" s="195"/>
      <c r="P221" s="222">
        <f>ROUND(V221*K221,2)</f>
        <v>0</v>
      </c>
      <c r="Q221" s="222"/>
      <c r="R221" s="48"/>
      <c r="T221" s="223" t="s">
        <v>23</v>
      </c>
      <c r="U221" s="56" t="s">
        <v>44</v>
      </c>
      <c r="V221" s="173">
        <f>L221+M221</f>
        <v>0</v>
      </c>
      <c r="W221" s="173">
        <f>ROUND(L221*K221,2)</f>
        <v>0</v>
      </c>
      <c r="X221" s="173">
        <f>ROUND(M221*K221,2)</f>
        <v>0</v>
      </c>
      <c r="Y221" s="47"/>
      <c r="Z221" s="224">
        <f>Y221*K221</f>
        <v>0</v>
      </c>
      <c r="AA221" s="224">
        <v>0</v>
      </c>
      <c r="AB221" s="224">
        <f>AA221*K221</f>
        <v>0</v>
      </c>
      <c r="AC221" s="224">
        <v>0</v>
      </c>
      <c r="AD221" s="225">
        <f>AC221*K221</f>
        <v>0</v>
      </c>
      <c r="AR221" s="21" t="s">
        <v>202</v>
      </c>
      <c r="AT221" s="21" t="s">
        <v>156</v>
      </c>
      <c r="AU221" s="21" t="s">
        <v>88</v>
      </c>
      <c r="AY221" s="21" t="s">
        <v>160</v>
      </c>
      <c r="BE221" s="154">
        <f>IF(U221="základní",P221,0)</f>
        <v>0</v>
      </c>
      <c r="BF221" s="154">
        <f>IF(U221="snížená",P221,0)</f>
        <v>0</v>
      </c>
      <c r="BG221" s="154">
        <f>IF(U221="zákl. přenesená",P221,0)</f>
        <v>0</v>
      </c>
      <c r="BH221" s="154">
        <f>IF(U221="sníž. přenesená",P221,0)</f>
        <v>0</v>
      </c>
      <c r="BI221" s="154">
        <f>IF(U221="nulová",P221,0)</f>
        <v>0</v>
      </c>
      <c r="BJ221" s="21" t="s">
        <v>88</v>
      </c>
      <c r="BK221" s="154">
        <f>ROUND(V221*K221,2)</f>
        <v>0</v>
      </c>
      <c r="BL221" s="21" t="s">
        <v>202</v>
      </c>
      <c r="BM221" s="21" t="s">
        <v>504</v>
      </c>
    </row>
    <row r="222" s="1" customFormat="1" ht="38.25" customHeight="1">
      <c r="B222" s="46"/>
      <c r="C222" s="215" t="s">
        <v>505</v>
      </c>
      <c r="D222" s="215" t="s">
        <v>156</v>
      </c>
      <c r="E222" s="216" t="s">
        <v>506</v>
      </c>
      <c r="F222" s="217" t="s">
        <v>507</v>
      </c>
      <c r="G222" s="217"/>
      <c r="H222" s="217"/>
      <c r="I222" s="217"/>
      <c r="J222" s="218" t="s">
        <v>159</v>
      </c>
      <c r="K222" s="219">
        <v>7</v>
      </c>
      <c r="L222" s="220">
        <v>0</v>
      </c>
      <c r="M222" s="221"/>
      <c r="N222" s="221"/>
      <c r="O222" s="195"/>
      <c r="P222" s="222">
        <f>ROUND(V222*K222,2)</f>
        <v>0</v>
      </c>
      <c r="Q222" s="222"/>
      <c r="R222" s="48"/>
      <c r="T222" s="223" t="s">
        <v>23</v>
      </c>
      <c r="U222" s="56" t="s">
        <v>44</v>
      </c>
      <c r="V222" s="173">
        <f>L222+M222</f>
        <v>0</v>
      </c>
      <c r="W222" s="173">
        <f>ROUND(L222*K222,2)</f>
        <v>0</v>
      </c>
      <c r="X222" s="173">
        <f>ROUND(M222*K222,2)</f>
        <v>0</v>
      </c>
      <c r="Y222" s="47"/>
      <c r="Z222" s="224">
        <f>Y222*K222</f>
        <v>0</v>
      </c>
      <c r="AA222" s="224">
        <v>0</v>
      </c>
      <c r="AB222" s="224">
        <f>AA222*K222</f>
        <v>0</v>
      </c>
      <c r="AC222" s="224">
        <v>0</v>
      </c>
      <c r="AD222" s="225">
        <f>AC222*K222</f>
        <v>0</v>
      </c>
      <c r="AR222" s="21" t="s">
        <v>202</v>
      </c>
      <c r="AT222" s="21" t="s">
        <v>156</v>
      </c>
      <c r="AU222" s="21" t="s">
        <v>88</v>
      </c>
      <c r="AY222" s="21" t="s">
        <v>160</v>
      </c>
      <c r="BE222" s="154">
        <f>IF(U222="základní",P222,0)</f>
        <v>0</v>
      </c>
      <c r="BF222" s="154">
        <f>IF(U222="snížená",P222,0)</f>
        <v>0</v>
      </c>
      <c r="BG222" s="154">
        <f>IF(U222="zákl. přenesená",P222,0)</f>
        <v>0</v>
      </c>
      <c r="BH222" s="154">
        <f>IF(U222="sníž. přenesená",P222,0)</f>
        <v>0</v>
      </c>
      <c r="BI222" s="154">
        <f>IF(U222="nulová",P222,0)</f>
        <v>0</v>
      </c>
      <c r="BJ222" s="21" t="s">
        <v>88</v>
      </c>
      <c r="BK222" s="154">
        <f>ROUND(V222*K222,2)</f>
        <v>0</v>
      </c>
      <c r="BL222" s="21" t="s">
        <v>202</v>
      </c>
      <c r="BM222" s="21" t="s">
        <v>508</v>
      </c>
    </row>
    <row r="223" s="1" customFormat="1" ht="38.25" customHeight="1">
      <c r="B223" s="46"/>
      <c r="C223" s="215" t="s">
        <v>509</v>
      </c>
      <c r="D223" s="215" t="s">
        <v>156</v>
      </c>
      <c r="E223" s="216" t="s">
        <v>510</v>
      </c>
      <c r="F223" s="217" t="s">
        <v>511</v>
      </c>
      <c r="G223" s="217"/>
      <c r="H223" s="217"/>
      <c r="I223" s="217"/>
      <c r="J223" s="218" t="s">
        <v>159</v>
      </c>
      <c r="K223" s="219">
        <v>5</v>
      </c>
      <c r="L223" s="220">
        <v>0</v>
      </c>
      <c r="M223" s="221"/>
      <c r="N223" s="221"/>
      <c r="O223" s="195"/>
      <c r="P223" s="222">
        <f>ROUND(V223*K223,2)</f>
        <v>0</v>
      </c>
      <c r="Q223" s="222"/>
      <c r="R223" s="48"/>
      <c r="T223" s="223" t="s">
        <v>23</v>
      </c>
      <c r="U223" s="56" t="s">
        <v>44</v>
      </c>
      <c r="V223" s="173">
        <f>L223+M223</f>
        <v>0</v>
      </c>
      <c r="W223" s="173">
        <f>ROUND(L223*K223,2)</f>
        <v>0</v>
      </c>
      <c r="X223" s="173">
        <f>ROUND(M223*K223,2)</f>
        <v>0</v>
      </c>
      <c r="Y223" s="47"/>
      <c r="Z223" s="224">
        <f>Y223*K223</f>
        <v>0</v>
      </c>
      <c r="AA223" s="224">
        <v>0</v>
      </c>
      <c r="AB223" s="224">
        <f>AA223*K223</f>
        <v>0</v>
      </c>
      <c r="AC223" s="224">
        <v>0</v>
      </c>
      <c r="AD223" s="225">
        <f>AC223*K223</f>
        <v>0</v>
      </c>
      <c r="AR223" s="21" t="s">
        <v>202</v>
      </c>
      <c r="AT223" s="21" t="s">
        <v>156</v>
      </c>
      <c r="AU223" s="21" t="s">
        <v>88</v>
      </c>
      <c r="AY223" s="21" t="s">
        <v>160</v>
      </c>
      <c r="BE223" s="154">
        <f>IF(U223="základní",P223,0)</f>
        <v>0</v>
      </c>
      <c r="BF223" s="154">
        <f>IF(U223="snížená",P223,0)</f>
        <v>0</v>
      </c>
      <c r="BG223" s="154">
        <f>IF(U223="zákl. přenesená",P223,0)</f>
        <v>0</v>
      </c>
      <c r="BH223" s="154">
        <f>IF(U223="sníž. přenesená",P223,0)</f>
        <v>0</v>
      </c>
      <c r="BI223" s="154">
        <f>IF(U223="nulová",P223,0)</f>
        <v>0</v>
      </c>
      <c r="BJ223" s="21" t="s">
        <v>88</v>
      </c>
      <c r="BK223" s="154">
        <f>ROUND(V223*K223,2)</f>
        <v>0</v>
      </c>
      <c r="BL223" s="21" t="s">
        <v>202</v>
      </c>
      <c r="BM223" s="21" t="s">
        <v>512</v>
      </c>
    </row>
    <row r="224" s="1" customFormat="1" ht="38.25" customHeight="1">
      <c r="B224" s="46"/>
      <c r="C224" s="215" t="s">
        <v>513</v>
      </c>
      <c r="D224" s="215" t="s">
        <v>156</v>
      </c>
      <c r="E224" s="216" t="s">
        <v>514</v>
      </c>
      <c r="F224" s="217" t="s">
        <v>515</v>
      </c>
      <c r="G224" s="217"/>
      <c r="H224" s="217"/>
      <c r="I224" s="217"/>
      <c r="J224" s="218" t="s">
        <v>159</v>
      </c>
      <c r="K224" s="219">
        <v>6</v>
      </c>
      <c r="L224" s="220">
        <v>0</v>
      </c>
      <c r="M224" s="221"/>
      <c r="N224" s="221"/>
      <c r="O224" s="195"/>
      <c r="P224" s="222">
        <f>ROUND(V224*K224,2)</f>
        <v>0</v>
      </c>
      <c r="Q224" s="222"/>
      <c r="R224" s="48"/>
      <c r="T224" s="223" t="s">
        <v>23</v>
      </c>
      <c r="U224" s="56" t="s">
        <v>44</v>
      </c>
      <c r="V224" s="173">
        <f>L224+M224</f>
        <v>0</v>
      </c>
      <c r="W224" s="173">
        <f>ROUND(L224*K224,2)</f>
        <v>0</v>
      </c>
      <c r="X224" s="173">
        <f>ROUND(M224*K224,2)</f>
        <v>0</v>
      </c>
      <c r="Y224" s="47"/>
      <c r="Z224" s="224">
        <f>Y224*K224</f>
        <v>0</v>
      </c>
      <c r="AA224" s="224">
        <v>0</v>
      </c>
      <c r="AB224" s="224">
        <f>AA224*K224</f>
        <v>0</v>
      </c>
      <c r="AC224" s="224">
        <v>0</v>
      </c>
      <c r="AD224" s="225">
        <f>AC224*K224</f>
        <v>0</v>
      </c>
      <c r="AR224" s="21" t="s">
        <v>202</v>
      </c>
      <c r="AT224" s="21" t="s">
        <v>156</v>
      </c>
      <c r="AU224" s="21" t="s">
        <v>88</v>
      </c>
      <c r="AY224" s="21" t="s">
        <v>160</v>
      </c>
      <c r="BE224" s="154">
        <f>IF(U224="základní",P224,0)</f>
        <v>0</v>
      </c>
      <c r="BF224" s="154">
        <f>IF(U224="snížená",P224,0)</f>
        <v>0</v>
      </c>
      <c r="BG224" s="154">
        <f>IF(U224="zákl. přenesená",P224,0)</f>
        <v>0</v>
      </c>
      <c r="BH224" s="154">
        <f>IF(U224="sníž. přenesená",P224,0)</f>
        <v>0</v>
      </c>
      <c r="BI224" s="154">
        <f>IF(U224="nulová",P224,0)</f>
        <v>0</v>
      </c>
      <c r="BJ224" s="21" t="s">
        <v>88</v>
      </c>
      <c r="BK224" s="154">
        <f>ROUND(V224*K224,2)</f>
        <v>0</v>
      </c>
      <c r="BL224" s="21" t="s">
        <v>202</v>
      </c>
      <c r="BM224" s="21" t="s">
        <v>516</v>
      </c>
    </row>
    <row r="225" s="1" customFormat="1" ht="38.25" customHeight="1">
      <c r="B225" s="46"/>
      <c r="C225" s="215" t="s">
        <v>517</v>
      </c>
      <c r="D225" s="215" t="s">
        <v>156</v>
      </c>
      <c r="E225" s="216" t="s">
        <v>489</v>
      </c>
      <c r="F225" s="217" t="s">
        <v>490</v>
      </c>
      <c r="G225" s="217"/>
      <c r="H225" s="217"/>
      <c r="I225" s="217"/>
      <c r="J225" s="218" t="s">
        <v>159</v>
      </c>
      <c r="K225" s="219">
        <v>1</v>
      </c>
      <c r="L225" s="220">
        <v>0</v>
      </c>
      <c r="M225" s="221"/>
      <c r="N225" s="221"/>
      <c r="O225" s="195"/>
      <c r="P225" s="222">
        <f>ROUND(V225*K225,2)</f>
        <v>0</v>
      </c>
      <c r="Q225" s="222"/>
      <c r="R225" s="48"/>
      <c r="T225" s="223" t="s">
        <v>23</v>
      </c>
      <c r="U225" s="56" t="s">
        <v>44</v>
      </c>
      <c r="V225" s="173">
        <f>L225+M225</f>
        <v>0</v>
      </c>
      <c r="W225" s="173">
        <f>ROUND(L225*K225,2)</f>
        <v>0</v>
      </c>
      <c r="X225" s="173">
        <f>ROUND(M225*K225,2)</f>
        <v>0</v>
      </c>
      <c r="Y225" s="47"/>
      <c r="Z225" s="224">
        <f>Y225*K225</f>
        <v>0</v>
      </c>
      <c r="AA225" s="224">
        <v>0</v>
      </c>
      <c r="AB225" s="224">
        <f>AA225*K225</f>
        <v>0</v>
      </c>
      <c r="AC225" s="224">
        <v>0</v>
      </c>
      <c r="AD225" s="225">
        <f>AC225*K225</f>
        <v>0</v>
      </c>
      <c r="AR225" s="21" t="s">
        <v>202</v>
      </c>
      <c r="AT225" s="21" t="s">
        <v>156</v>
      </c>
      <c r="AU225" s="21" t="s">
        <v>88</v>
      </c>
      <c r="AY225" s="21" t="s">
        <v>160</v>
      </c>
      <c r="BE225" s="154">
        <f>IF(U225="základní",P225,0)</f>
        <v>0</v>
      </c>
      <c r="BF225" s="154">
        <f>IF(U225="snížená",P225,0)</f>
        <v>0</v>
      </c>
      <c r="BG225" s="154">
        <f>IF(U225="zákl. přenesená",P225,0)</f>
        <v>0</v>
      </c>
      <c r="BH225" s="154">
        <f>IF(U225="sníž. přenesená",P225,0)</f>
        <v>0</v>
      </c>
      <c r="BI225" s="154">
        <f>IF(U225="nulová",P225,0)</f>
        <v>0</v>
      </c>
      <c r="BJ225" s="21" t="s">
        <v>88</v>
      </c>
      <c r="BK225" s="154">
        <f>ROUND(V225*K225,2)</f>
        <v>0</v>
      </c>
      <c r="BL225" s="21" t="s">
        <v>202</v>
      </c>
      <c r="BM225" s="21" t="s">
        <v>518</v>
      </c>
    </row>
    <row r="226" s="1" customFormat="1" ht="24" customHeight="1">
      <c r="B226" s="46"/>
      <c r="C226" s="47"/>
      <c r="D226" s="47"/>
      <c r="E226" s="47"/>
      <c r="F226" s="226" t="s">
        <v>519</v>
      </c>
      <c r="G226" s="67"/>
      <c r="H226" s="67"/>
      <c r="I226" s="67"/>
      <c r="J226" s="47"/>
      <c r="K226" s="47"/>
      <c r="L226" s="47"/>
      <c r="M226" s="47"/>
      <c r="N226" s="47"/>
      <c r="O226" s="47"/>
      <c r="P226" s="47"/>
      <c r="Q226" s="47"/>
      <c r="R226" s="48"/>
      <c r="T226" s="198"/>
      <c r="U226" s="47"/>
      <c r="V226" s="47"/>
      <c r="W226" s="47"/>
      <c r="X226" s="47"/>
      <c r="Y226" s="47"/>
      <c r="Z226" s="47"/>
      <c r="AA226" s="47"/>
      <c r="AB226" s="47"/>
      <c r="AC226" s="47"/>
      <c r="AD226" s="100"/>
      <c r="AT226" s="21" t="s">
        <v>166</v>
      </c>
      <c r="AU226" s="21" t="s">
        <v>88</v>
      </c>
    </row>
    <row r="227" s="1" customFormat="1" ht="38.25" customHeight="1">
      <c r="B227" s="46"/>
      <c r="C227" s="215" t="s">
        <v>520</v>
      </c>
      <c r="D227" s="215" t="s">
        <v>156</v>
      </c>
      <c r="E227" s="216" t="s">
        <v>521</v>
      </c>
      <c r="F227" s="217" t="s">
        <v>522</v>
      </c>
      <c r="G227" s="217"/>
      <c r="H227" s="217"/>
      <c r="I227" s="217"/>
      <c r="J227" s="218" t="s">
        <v>159</v>
      </c>
      <c r="K227" s="219">
        <v>1</v>
      </c>
      <c r="L227" s="220">
        <v>0</v>
      </c>
      <c r="M227" s="221"/>
      <c r="N227" s="221"/>
      <c r="O227" s="195"/>
      <c r="P227" s="222">
        <f>ROUND(V227*K227,2)</f>
        <v>0</v>
      </c>
      <c r="Q227" s="222"/>
      <c r="R227" s="48"/>
      <c r="T227" s="223" t="s">
        <v>23</v>
      </c>
      <c r="U227" s="56" t="s">
        <v>44</v>
      </c>
      <c r="V227" s="173">
        <f>L227+M227</f>
        <v>0</v>
      </c>
      <c r="W227" s="173">
        <f>ROUND(L227*K227,2)</f>
        <v>0</v>
      </c>
      <c r="X227" s="173">
        <f>ROUND(M227*K227,2)</f>
        <v>0</v>
      </c>
      <c r="Y227" s="47"/>
      <c r="Z227" s="224">
        <f>Y227*K227</f>
        <v>0</v>
      </c>
      <c r="AA227" s="224">
        <v>0</v>
      </c>
      <c r="AB227" s="224">
        <f>AA227*K227</f>
        <v>0</v>
      </c>
      <c r="AC227" s="224">
        <v>0</v>
      </c>
      <c r="AD227" s="225">
        <f>AC227*K227</f>
        <v>0</v>
      </c>
      <c r="AR227" s="21" t="s">
        <v>202</v>
      </c>
      <c r="AT227" s="21" t="s">
        <v>156</v>
      </c>
      <c r="AU227" s="21" t="s">
        <v>88</v>
      </c>
      <c r="AY227" s="21" t="s">
        <v>160</v>
      </c>
      <c r="BE227" s="154">
        <f>IF(U227="základní",P227,0)</f>
        <v>0</v>
      </c>
      <c r="BF227" s="154">
        <f>IF(U227="snížená",P227,0)</f>
        <v>0</v>
      </c>
      <c r="BG227" s="154">
        <f>IF(U227="zákl. přenesená",P227,0)</f>
        <v>0</v>
      </c>
      <c r="BH227" s="154">
        <f>IF(U227="sníž. přenesená",P227,0)</f>
        <v>0</v>
      </c>
      <c r="BI227" s="154">
        <f>IF(U227="nulová",P227,0)</f>
        <v>0</v>
      </c>
      <c r="BJ227" s="21" t="s">
        <v>88</v>
      </c>
      <c r="BK227" s="154">
        <f>ROUND(V227*K227,2)</f>
        <v>0</v>
      </c>
      <c r="BL227" s="21" t="s">
        <v>202</v>
      </c>
      <c r="BM227" s="21" t="s">
        <v>523</v>
      </c>
    </row>
    <row r="228" s="1" customFormat="1" ht="24" customHeight="1">
      <c r="B228" s="46"/>
      <c r="C228" s="47"/>
      <c r="D228" s="47"/>
      <c r="E228" s="47"/>
      <c r="F228" s="226" t="s">
        <v>524</v>
      </c>
      <c r="G228" s="67"/>
      <c r="H228" s="67"/>
      <c r="I228" s="67"/>
      <c r="J228" s="47"/>
      <c r="K228" s="47"/>
      <c r="L228" s="47"/>
      <c r="M228" s="47"/>
      <c r="N228" s="47"/>
      <c r="O228" s="47"/>
      <c r="P228" s="47"/>
      <c r="Q228" s="47"/>
      <c r="R228" s="48"/>
      <c r="T228" s="198"/>
      <c r="U228" s="47"/>
      <c r="V228" s="47"/>
      <c r="W228" s="47"/>
      <c r="X228" s="47"/>
      <c r="Y228" s="47"/>
      <c r="Z228" s="47"/>
      <c r="AA228" s="47"/>
      <c r="AB228" s="47"/>
      <c r="AC228" s="47"/>
      <c r="AD228" s="100"/>
      <c r="AT228" s="21" t="s">
        <v>166</v>
      </c>
      <c r="AU228" s="21" t="s">
        <v>88</v>
      </c>
    </row>
    <row r="229" s="1" customFormat="1" ht="16.5" customHeight="1">
      <c r="B229" s="46"/>
      <c r="C229" s="240" t="s">
        <v>525</v>
      </c>
      <c r="D229" s="240" t="s">
        <v>252</v>
      </c>
      <c r="E229" s="241" t="s">
        <v>526</v>
      </c>
      <c r="F229" s="242" t="s">
        <v>527</v>
      </c>
      <c r="G229" s="242"/>
      <c r="H229" s="242"/>
      <c r="I229" s="242"/>
      <c r="J229" s="243" t="s">
        <v>159</v>
      </c>
      <c r="K229" s="244">
        <v>3</v>
      </c>
      <c r="L229" s="245">
        <v>0</v>
      </c>
      <c r="M229" s="245">
        <v>0</v>
      </c>
      <c r="N229" s="246"/>
      <c r="O229" s="246"/>
      <c r="P229" s="222">
        <f>ROUND(V229*K229,2)</f>
        <v>0</v>
      </c>
      <c r="Q229" s="222"/>
      <c r="R229" s="48"/>
      <c r="T229" s="223" t="s">
        <v>23</v>
      </c>
      <c r="U229" s="56" t="s">
        <v>44</v>
      </c>
      <c r="V229" s="173">
        <f>L229+M229</f>
        <v>0</v>
      </c>
      <c r="W229" s="173">
        <f>ROUND(L229*K229,2)</f>
        <v>0</v>
      </c>
      <c r="X229" s="173">
        <f>ROUND(M229*K229,2)</f>
        <v>0</v>
      </c>
      <c r="Y229" s="47"/>
      <c r="Z229" s="224">
        <f>Y229*K229</f>
        <v>0</v>
      </c>
      <c r="AA229" s="224">
        <v>0</v>
      </c>
      <c r="AB229" s="224">
        <f>AA229*K229</f>
        <v>0</v>
      </c>
      <c r="AC229" s="224">
        <v>0</v>
      </c>
      <c r="AD229" s="225">
        <f>AC229*K229</f>
        <v>0</v>
      </c>
      <c r="AR229" s="21" t="s">
        <v>256</v>
      </c>
      <c r="AT229" s="21" t="s">
        <v>252</v>
      </c>
      <c r="AU229" s="21" t="s">
        <v>88</v>
      </c>
      <c r="AY229" s="21" t="s">
        <v>160</v>
      </c>
      <c r="BE229" s="154">
        <f>IF(U229="základní",P229,0)</f>
        <v>0</v>
      </c>
      <c r="BF229" s="154">
        <f>IF(U229="snížená",P229,0)</f>
        <v>0</v>
      </c>
      <c r="BG229" s="154">
        <f>IF(U229="zákl. přenesená",P229,0)</f>
        <v>0</v>
      </c>
      <c r="BH229" s="154">
        <f>IF(U229="sníž. přenesená",P229,0)</f>
        <v>0</v>
      </c>
      <c r="BI229" s="154">
        <f>IF(U229="nulová",P229,0)</f>
        <v>0</v>
      </c>
      <c r="BJ229" s="21" t="s">
        <v>88</v>
      </c>
      <c r="BK229" s="154">
        <f>ROUND(V229*K229,2)</f>
        <v>0</v>
      </c>
      <c r="BL229" s="21" t="s">
        <v>256</v>
      </c>
      <c r="BM229" s="21" t="s">
        <v>528</v>
      </c>
    </row>
    <row r="230" s="1" customFormat="1" ht="38.25" customHeight="1">
      <c r="B230" s="46"/>
      <c r="C230" s="240" t="s">
        <v>529</v>
      </c>
      <c r="D230" s="240" t="s">
        <v>252</v>
      </c>
      <c r="E230" s="241" t="s">
        <v>530</v>
      </c>
      <c r="F230" s="242" t="s">
        <v>531</v>
      </c>
      <c r="G230" s="242"/>
      <c r="H230" s="242"/>
      <c r="I230" s="242"/>
      <c r="J230" s="243" t="s">
        <v>159</v>
      </c>
      <c r="K230" s="244">
        <v>60</v>
      </c>
      <c r="L230" s="245">
        <v>0</v>
      </c>
      <c r="M230" s="245">
        <v>0</v>
      </c>
      <c r="N230" s="246"/>
      <c r="O230" s="246"/>
      <c r="P230" s="222">
        <f>ROUND(V230*K230,2)</f>
        <v>0</v>
      </c>
      <c r="Q230" s="222"/>
      <c r="R230" s="48"/>
      <c r="T230" s="223" t="s">
        <v>23</v>
      </c>
      <c r="U230" s="56" t="s">
        <v>44</v>
      </c>
      <c r="V230" s="173">
        <f>L230+M230</f>
        <v>0</v>
      </c>
      <c r="W230" s="173">
        <f>ROUND(L230*K230,2)</f>
        <v>0</v>
      </c>
      <c r="X230" s="173">
        <f>ROUND(M230*K230,2)</f>
        <v>0</v>
      </c>
      <c r="Y230" s="47"/>
      <c r="Z230" s="224">
        <f>Y230*K230</f>
        <v>0</v>
      </c>
      <c r="AA230" s="224">
        <v>0</v>
      </c>
      <c r="AB230" s="224">
        <f>AA230*K230</f>
        <v>0</v>
      </c>
      <c r="AC230" s="224">
        <v>0</v>
      </c>
      <c r="AD230" s="225">
        <f>AC230*K230</f>
        <v>0</v>
      </c>
      <c r="AR230" s="21" t="s">
        <v>88</v>
      </c>
      <c r="AT230" s="21" t="s">
        <v>252</v>
      </c>
      <c r="AU230" s="21" t="s">
        <v>88</v>
      </c>
      <c r="AY230" s="21" t="s">
        <v>160</v>
      </c>
      <c r="BE230" s="154">
        <f>IF(U230="základní",P230,0)</f>
        <v>0</v>
      </c>
      <c r="BF230" s="154">
        <f>IF(U230="snížená",P230,0)</f>
        <v>0</v>
      </c>
      <c r="BG230" s="154">
        <f>IF(U230="zákl. přenesená",P230,0)</f>
        <v>0</v>
      </c>
      <c r="BH230" s="154">
        <f>IF(U230="sníž. přenesená",P230,0)</f>
        <v>0</v>
      </c>
      <c r="BI230" s="154">
        <f>IF(U230="nulová",P230,0)</f>
        <v>0</v>
      </c>
      <c r="BJ230" s="21" t="s">
        <v>88</v>
      </c>
      <c r="BK230" s="154">
        <f>ROUND(V230*K230,2)</f>
        <v>0</v>
      </c>
      <c r="BL230" s="21" t="s">
        <v>88</v>
      </c>
      <c r="BM230" s="21" t="s">
        <v>532</v>
      </c>
    </row>
    <row r="231" s="1" customFormat="1" ht="25.5" customHeight="1">
      <c r="B231" s="46"/>
      <c r="C231" s="240" t="s">
        <v>533</v>
      </c>
      <c r="D231" s="240" t="s">
        <v>252</v>
      </c>
      <c r="E231" s="241" t="s">
        <v>534</v>
      </c>
      <c r="F231" s="242" t="s">
        <v>535</v>
      </c>
      <c r="G231" s="242"/>
      <c r="H231" s="242"/>
      <c r="I231" s="242"/>
      <c r="J231" s="243" t="s">
        <v>159</v>
      </c>
      <c r="K231" s="244">
        <v>20</v>
      </c>
      <c r="L231" s="245">
        <v>0</v>
      </c>
      <c r="M231" s="245">
        <v>0</v>
      </c>
      <c r="N231" s="246"/>
      <c r="O231" s="246"/>
      <c r="P231" s="222">
        <f>ROUND(V231*K231,2)</f>
        <v>0</v>
      </c>
      <c r="Q231" s="222"/>
      <c r="R231" s="48"/>
      <c r="T231" s="223" t="s">
        <v>23</v>
      </c>
      <c r="U231" s="56" t="s">
        <v>44</v>
      </c>
      <c r="V231" s="173">
        <f>L231+M231</f>
        <v>0</v>
      </c>
      <c r="W231" s="173">
        <f>ROUND(L231*K231,2)</f>
        <v>0</v>
      </c>
      <c r="X231" s="173">
        <f>ROUND(M231*K231,2)</f>
        <v>0</v>
      </c>
      <c r="Y231" s="47"/>
      <c r="Z231" s="224">
        <f>Y231*K231</f>
        <v>0</v>
      </c>
      <c r="AA231" s="224">
        <v>0</v>
      </c>
      <c r="AB231" s="224">
        <f>AA231*K231</f>
        <v>0</v>
      </c>
      <c r="AC231" s="224">
        <v>0</v>
      </c>
      <c r="AD231" s="225">
        <f>AC231*K231</f>
        <v>0</v>
      </c>
      <c r="AR231" s="21" t="s">
        <v>88</v>
      </c>
      <c r="AT231" s="21" t="s">
        <v>252</v>
      </c>
      <c r="AU231" s="21" t="s">
        <v>88</v>
      </c>
      <c r="AY231" s="21" t="s">
        <v>160</v>
      </c>
      <c r="BE231" s="154">
        <f>IF(U231="základní",P231,0)</f>
        <v>0</v>
      </c>
      <c r="BF231" s="154">
        <f>IF(U231="snížená",P231,0)</f>
        <v>0</v>
      </c>
      <c r="BG231" s="154">
        <f>IF(U231="zákl. přenesená",P231,0)</f>
        <v>0</v>
      </c>
      <c r="BH231" s="154">
        <f>IF(U231="sníž. přenesená",P231,0)</f>
        <v>0</v>
      </c>
      <c r="BI231" s="154">
        <f>IF(U231="nulová",P231,0)</f>
        <v>0</v>
      </c>
      <c r="BJ231" s="21" t="s">
        <v>88</v>
      </c>
      <c r="BK231" s="154">
        <f>ROUND(V231*K231,2)</f>
        <v>0</v>
      </c>
      <c r="BL231" s="21" t="s">
        <v>88</v>
      </c>
      <c r="BM231" s="21" t="s">
        <v>536</v>
      </c>
    </row>
    <row r="232" s="1" customFormat="1" ht="16.5" customHeight="1">
      <c r="B232" s="46"/>
      <c r="C232" s="240" t="s">
        <v>537</v>
      </c>
      <c r="D232" s="240" t="s">
        <v>252</v>
      </c>
      <c r="E232" s="241" t="s">
        <v>538</v>
      </c>
      <c r="F232" s="242" t="s">
        <v>539</v>
      </c>
      <c r="G232" s="242"/>
      <c r="H232" s="242"/>
      <c r="I232" s="242"/>
      <c r="J232" s="243" t="s">
        <v>159</v>
      </c>
      <c r="K232" s="244">
        <v>3</v>
      </c>
      <c r="L232" s="245">
        <v>0</v>
      </c>
      <c r="M232" s="245">
        <v>0</v>
      </c>
      <c r="N232" s="246"/>
      <c r="O232" s="246"/>
      <c r="P232" s="222">
        <f>ROUND(V232*K232,2)</f>
        <v>0</v>
      </c>
      <c r="Q232" s="222"/>
      <c r="R232" s="48"/>
      <c r="T232" s="223" t="s">
        <v>23</v>
      </c>
      <c r="U232" s="56" t="s">
        <v>44</v>
      </c>
      <c r="V232" s="173">
        <f>L232+M232</f>
        <v>0</v>
      </c>
      <c r="W232" s="173">
        <f>ROUND(L232*K232,2)</f>
        <v>0</v>
      </c>
      <c r="X232" s="173">
        <f>ROUND(M232*K232,2)</f>
        <v>0</v>
      </c>
      <c r="Y232" s="47"/>
      <c r="Z232" s="224">
        <f>Y232*K232</f>
        <v>0</v>
      </c>
      <c r="AA232" s="224">
        <v>0</v>
      </c>
      <c r="AB232" s="224">
        <f>AA232*K232</f>
        <v>0</v>
      </c>
      <c r="AC232" s="224">
        <v>0</v>
      </c>
      <c r="AD232" s="225">
        <f>AC232*K232</f>
        <v>0</v>
      </c>
      <c r="AR232" s="21" t="s">
        <v>256</v>
      </c>
      <c r="AT232" s="21" t="s">
        <v>252</v>
      </c>
      <c r="AU232" s="21" t="s">
        <v>88</v>
      </c>
      <c r="AY232" s="21" t="s">
        <v>160</v>
      </c>
      <c r="BE232" s="154">
        <f>IF(U232="základní",P232,0)</f>
        <v>0</v>
      </c>
      <c r="BF232" s="154">
        <f>IF(U232="snížená",P232,0)</f>
        <v>0</v>
      </c>
      <c r="BG232" s="154">
        <f>IF(U232="zákl. přenesená",P232,0)</f>
        <v>0</v>
      </c>
      <c r="BH232" s="154">
        <f>IF(U232="sníž. přenesená",P232,0)</f>
        <v>0</v>
      </c>
      <c r="BI232" s="154">
        <f>IF(U232="nulová",P232,0)</f>
        <v>0</v>
      </c>
      <c r="BJ232" s="21" t="s">
        <v>88</v>
      </c>
      <c r="BK232" s="154">
        <f>ROUND(V232*K232,2)</f>
        <v>0</v>
      </c>
      <c r="BL232" s="21" t="s">
        <v>256</v>
      </c>
      <c r="BM232" s="21" t="s">
        <v>540</v>
      </c>
    </row>
    <row r="233" s="1" customFormat="1" ht="25.5" customHeight="1">
      <c r="B233" s="46"/>
      <c r="C233" s="240" t="s">
        <v>541</v>
      </c>
      <c r="D233" s="240" t="s">
        <v>252</v>
      </c>
      <c r="E233" s="241" t="s">
        <v>542</v>
      </c>
      <c r="F233" s="242" t="s">
        <v>543</v>
      </c>
      <c r="G233" s="242"/>
      <c r="H233" s="242"/>
      <c r="I233" s="242"/>
      <c r="J233" s="243" t="s">
        <v>159</v>
      </c>
      <c r="K233" s="244">
        <v>20</v>
      </c>
      <c r="L233" s="245">
        <v>0</v>
      </c>
      <c r="M233" s="245">
        <v>0</v>
      </c>
      <c r="N233" s="246"/>
      <c r="O233" s="246"/>
      <c r="P233" s="222">
        <f>ROUND(V233*K233,2)</f>
        <v>0</v>
      </c>
      <c r="Q233" s="222"/>
      <c r="R233" s="48"/>
      <c r="T233" s="223" t="s">
        <v>23</v>
      </c>
      <c r="U233" s="56" t="s">
        <v>44</v>
      </c>
      <c r="V233" s="173">
        <f>L233+M233</f>
        <v>0</v>
      </c>
      <c r="W233" s="173">
        <f>ROUND(L233*K233,2)</f>
        <v>0</v>
      </c>
      <c r="X233" s="173">
        <f>ROUND(M233*K233,2)</f>
        <v>0</v>
      </c>
      <c r="Y233" s="47"/>
      <c r="Z233" s="224">
        <f>Y233*K233</f>
        <v>0</v>
      </c>
      <c r="AA233" s="224">
        <v>0</v>
      </c>
      <c r="AB233" s="224">
        <f>AA233*K233</f>
        <v>0</v>
      </c>
      <c r="AC233" s="224">
        <v>0</v>
      </c>
      <c r="AD233" s="225">
        <f>AC233*K233</f>
        <v>0</v>
      </c>
      <c r="AR233" s="21" t="s">
        <v>88</v>
      </c>
      <c r="AT233" s="21" t="s">
        <v>252</v>
      </c>
      <c r="AU233" s="21" t="s">
        <v>88</v>
      </c>
      <c r="AY233" s="21" t="s">
        <v>160</v>
      </c>
      <c r="BE233" s="154">
        <f>IF(U233="základní",P233,0)</f>
        <v>0</v>
      </c>
      <c r="BF233" s="154">
        <f>IF(U233="snížená",P233,0)</f>
        <v>0</v>
      </c>
      <c r="BG233" s="154">
        <f>IF(U233="zákl. přenesená",P233,0)</f>
        <v>0</v>
      </c>
      <c r="BH233" s="154">
        <f>IF(U233="sníž. přenesená",P233,0)</f>
        <v>0</v>
      </c>
      <c r="BI233" s="154">
        <f>IF(U233="nulová",P233,0)</f>
        <v>0</v>
      </c>
      <c r="BJ233" s="21" t="s">
        <v>88</v>
      </c>
      <c r="BK233" s="154">
        <f>ROUND(V233*K233,2)</f>
        <v>0</v>
      </c>
      <c r="BL233" s="21" t="s">
        <v>88</v>
      </c>
      <c r="BM233" s="21" t="s">
        <v>544</v>
      </c>
    </row>
    <row r="234" s="1" customFormat="1" ht="25.5" customHeight="1">
      <c r="B234" s="46"/>
      <c r="C234" s="240" t="s">
        <v>545</v>
      </c>
      <c r="D234" s="240" t="s">
        <v>252</v>
      </c>
      <c r="E234" s="241" t="s">
        <v>546</v>
      </c>
      <c r="F234" s="242" t="s">
        <v>547</v>
      </c>
      <c r="G234" s="242"/>
      <c r="H234" s="242"/>
      <c r="I234" s="242"/>
      <c r="J234" s="243" t="s">
        <v>159</v>
      </c>
      <c r="K234" s="244">
        <v>20</v>
      </c>
      <c r="L234" s="245">
        <v>0</v>
      </c>
      <c r="M234" s="245">
        <v>0</v>
      </c>
      <c r="N234" s="246"/>
      <c r="O234" s="246"/>
      <c r="P234" s="222">
        <f>ROUND(V234*K234,2)</f>
        <v>0</v>
      </c>
      <c r="Q234" s="222"/>
      <c r="R234" s="48"/>
      <c r="T234" s="223" t="s">
        <v>23</v>
      </c>
      <c r="U234" s="56" t="s">
        <v>44</v>
      </c>
      <c r="V234" s="173">
        <f>L234+M234</f>
        <v>0</v>
      </c>
      <c r="W234" s="173">
        <f>ROUND(L234*K234,2)</f>
        <v>0</v>
      </c>
      <c r="X234" s="173">
        <f>ROUND(M234*K234,2)</f>
        <v>0</v>
      </c>
      <c r="Y234" s="47"/>
      <c r="Z234" s="224">
        <f>Y234*K234</f>
        <v>0</v>
      </c>
      <c r="AA234" s="224">
        <v>0</v>
      </c>
      <c r="AB234" s="224">
        <f>AA234*K234</f>
        <v>0</v>
      </c>
      <c r="AC234" s="224">
        <v>0</v>
      </c>
      <c r="AD234" s="225">
        <f>AC234*K234</f>
        <v>0</v>
      </c>
      <c r="AR234" s="21" t="s">
        <v>88</v>
      </c>
      <c r="AT234" s="21" t="s">
        <v>252</v>
      </c>
      <c r="AU234" s="21" t="s">
        <v>88</v>
      </c>
      <c r="AY234" s="21" t="s">
        <v>160</v>
      </c>
      <c r="BE234" s="154">
        <f>IF(U234="základní",P234,0)</f>
        <v>0</v>
      </c>
      <c r="BF234" s="154">
        <f>IF(U234="snížená",P234,0)</f>
        <v>0</v>
      </c>
      <c r="BG234" s="154">
        <f>IF(U234="zákl. přenesená",P234,0)</f>
        <v>0</v>
      </c>
      <c r="BH234" s="154">
        <f>IF(U234="sníž. přenesená",P234,0)</f>
        <v>0</v>
      </c>
      <c r="BI234" s="154">
        <f>IF(U234="nulová",P234,0)</f>
        <v>0</v>
      </c>
      <c r="BJ234" s="21" t="s">
        <v>88</v>
      </c>
      <c r="BK234" s="154">
        <f>ROUND(V234*K234,2)</f>
        <v>0</v>
      </c>
      <c r="BL234" s="21" t="s">
        <v>88</v>
      </c>
      <c r="BM234" s="21" t="s">
        <v>548</v>
      </c>
    </row>
    <row r="235" s="1" customFormat="1" ht="25.5" customHeight="1">
      <c r="B235" s="46"/>
      <c r="C235" s="240" t="s">
        <v>549</v>
      </c>
      <c r="D235" s="240" t="s">
        <v>252</v>
      </c>
      <c r="E235" s="241" t="s">
        <v>550</v>
      </c>
      <c r="F235" s="242" t="s">
        <v>551</v>
      </c>
      <c r="G235" s="242"/>
      <c r="H235" s="242"/>
      <c r="I235" s="242"/>
      <c r="J235" s="243" t="s">
        <v>159</v>
      </c>
      <c r="K235" s="244">
        <v>1</v>
      </c>
      <c r="L235" s="245">
        <v>0</v>
      </c>
      <c r="M235" s="245">
        <v>0</v>
      </c>
      <c r="N235" s="246"/>
      <c r="O235" s="246"/>
      <c r="P235" s="222">
        <f>ROUND(V235*K235,2)</f>
        <v>0</v>
      </c>
      <c r="Q235" s="222"/>
      <c r="R235" s="48"/>
      <c r="T235" s="223" t="s">
        <v>23</v>
      </c>
      <c r="U235" s="56" t="s">
        <v>44</v>
      </c>
      <c r="V235" s="173">
        <f>L235+M235</f>
        <v>0</v>
      </c>
      <c r="W235" s="173">
        <f>ROUND(L235*K235,2)</f>
        <v>0</v>
      </c>
      <c r="X235" s="173">
        <f>ROUND(M235*K235,2)</f>
        <v>0</v>
      </c>
      <c r="Y235" s="47"/>
      <c r="Z235" s="224">
        <f>Y235*K235</f>
        <v>0</v>
      </c>
      <c r="AA235" s="224">
        <v>0</v>
      </c>
      <c r="AB235" s="224">
        <f>AA235*K235</f>
        <v>0</v>
      </c>
      <c r="AC235" s="224">
        <v>0</v>
      </c>
      <c r="AD235" s="225">
        <f>AC235*K235</f>
        <v>0</v>
      </c>
      <c r="AR235" s="21" t="s">
        <v>88</v>
      </c>
      <c r="AT235" s="21" t="s">
        <v>252</v>
      </c>
      <c r="AU235" s="21" t="s">
        <v>88</v>
      </c>
      <c r="AY235" s="21" t="s">
        <v>160</v>
      </c>
      <c r="BE235" s="154">
        <f>IF(U235="základní",P235,0)</f>
        <v>0</v>
      </c>
      <c r="BF235" s="154">
        <f>IF(U235="snížená",P235,0)</f>
        <v>0</v>
      </c>
      <c r="BG235" s="154">
        <f>IF(U235="zákl. přenesená",P235,0)</f>
        <v>0</v>
      </c>
      <c r="BH235" s="154">
        <f>IF(U235="sníž. přenesená",P235,0)</f>
        <v>0</v>
      </c>
      <c r="BI235" s="154">
        <f>IF(U235="nulová",P235,0)</f>
        <v>0</v>
      </c>
      <c r="BJ235" s="21" t="s">
        <v>88</v>
      </c>
      <c r="BK235" s="154">
        <f>ROUND(V235*K235,2)</f>
        <v>0</v>
      </c>
      <c r="BL235" s="21" t="s">
        <v>88</v>
      </c>
      <c r="BM235" s="21" t="s">
        <v>552</v>
      </c>
    </row>
    <row r="236" s="1" customFormat="1" ht="25.5" customHeight="1">
      <c r="B236" s="46"/>
      <c r="C236" s="240" t="s">
        <v>553</v>
      </c>
      <c r="D236" s="240" t="s">
        <v>252</v>
      </c>
      <c r="E236" s="241" t="s">
        <v>554</v>
      </c>
      <c r="F236" s="242" t="s">
        <v>555</v>
      </c>
      <c r="G236" s="242"/>
      <c r="H236" s="242"/>
      <c r="I236" s="242"/>
      <c r="J236" s="243" t="s">
        <v>159</v>
      </c>
      <c r="K236" s="244">
        <v>1</v>
      </c>
      <c r="L236" s="245">
        <v>0</v>
      </c>
      <c r="M236" s="245">
        <v>0</v>
      </c>
      <c r="N236" s="246"/>
      <c r="O236" s="246"/>
      <c r="P236" s="222">
        <f>ROUND(V236*K236,2)</f>
        <v>0</v>
      </c>
      <c r="Q236" s="222"/>
      <c r="R236" s="48"/>
      <c r="T236" s="223" t="s">
        <v>23</v>
      </c>
      <c r="U236" s="56" t="s">
        <v>44</v>
      </c>
      <c r="V236" s="173">
        <f>L236+M236</f>
        <v>0</v>
      </c>
      <c r="W236" s="173">
        <f>ROUND(L236*K236,2)</f>
        <v>0</v>
      </c>
      <c r="X236" s="173">
        <f>ROUND(M236*K236,2)</f>
        <v>0</v>
      </c>
      <c r="Y236" s="47"/>
      <c r="Z236" s="224">
        <f>Y236*K236</f>
        <v>0</v>
      </c>
      <c r="AA236" s="224">
        <v>0</v>
      </c>
      <c r="AB236" s="224">
        <f>AA236*K236</f>
        <v>0</v>
      </c>
      <c r="AC236" s="224">
        <v>0</v>
      </c>
      <c r="AD236" s="225">
        <f>AC236*K236</f>
        <v>0</v>
      </c>
      <c r="AR236" s="21" t="s">
        <v>256</v>
      </c>
      <c r="AT236" s="21" t="s">
        <v>252</v>
      </c>
      <c r="AU236" s="21" t="s">
        <v>88</v>
      </c>
      <c r="AY236" s="21" t="s">
        <v>160</v>
      </c>
      <c r="BE236" s="154">
        <f>IF(U236="základní",P236,0)</f>
        <v>0</v>
      </c>
      <c r="BF236" s="154">
        <f>IF(U236="snížená",P236,0)</f>
        <v>0</v>
      </c>
      <c r="BG236" s="154">
        <f>IF(U236="zákl. přenesená",P236,0)</f>
        <v>0</v>
      </c>
      <c r="BH236" s="154">
        <f>IF(U236="sníž. přenesená",P236,0)</f>
        <v>0</v>
      </c>
      <c r="BI236" s="154">
        <f>IF(U236="nulová",P236,0)</f>
        <v>0</v>
      </c>
      <c r="BJ236" s="21" t="s">
        <v>88</v>
      </c>
      <c r="BK236" s="154">
        <f>ROUND(V236*K236,2)</f>
        <v>0</v>
      </c>
      <c r="BL236" s="21" t="s">
        <v>256</v>
      </c>
      <c r="BM236" s="21" t="s">
        <v>556</v>
      </c>
    </row>
    <row r="237" s="1" customFormat="1" ht="49.92" customHeight="1">
      <c r="B237" s="46"/>
      <c r="C237" s="47"/>
      <c r="D237" s="229" t="s">
        <v>557</v>
      </c>
      <c r="E237" s="47"/>
      <c r="F237" s="47"/>
      <c r="G237" s="47"/>
      <c r="H237" s="47"/>
      <c r="I237" s="47"/>
      <c r="J237" s="47"/>
      <c r="K237" s="47"/>
      <c r="L237" s="47"/>
      <c r="M237" s="247">
        <f>BK237</f>
        <v>0</v>
      </c>
      <c r="N237" s="248"/>
      <c r="O237" s="248"/>
      <c r="P237" s="248"/>
      <c r="Q237" s="248"/>
      <c r="R237" s="48"/>
      <c r="T237" s="202"/>
      <c r="U237" s="72"/>
      <c r="V237" s="72"/>
      <c r="W237" s="249">
        <v>0</v>
      </c>
      <c r="X237" s="249">
        <v>0</v>
      </c>
      <c r="Y237" s="72"/>
      <c r="Z237" s="72"/>
      <c r="AA237" s="72"/>
      <c r="AB237" s="72"/>
      <c r="AC237" s="72"/>
      <c r="AD237" s="74"/>
      <c r="AT237" s="21" t="s">
        <v>80</v>
      </c>
      <c r="AU237" s="21" t="s">
        <v>81</v>
      </c>
      <c r="AY237" s="21" t="s">
        <v>558</v>
      </c>
      <c r="BK237" s="154">
        <v>0</v>
      </c>
    </row>
    <row r="238" s="1" customFormat="1" ht="6.96" customHeight="1">
      <c r="B238" s="75"/>
      <c r="C238" s="76"/>
      <c r="D238" s="76"/>
      <c r="E238" s="76"/>
      <c r="F238" s="76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7"/>
    </row>
  </sheetData>
  <sheetProtection sheet="1" formatColumns="0" formatRows="0" objects="1" scenarios="1" spinCount="10" saltValue="J+EU9KOj+kmtUGOGWgLMUfzFJRzSAxoM7smWi0+Mpdftf6ICSoe0qUPztcu4kgWici0Xv/JGSiv4uocczezPCQ==" hashValue="rFPRUxXNcUfnL/mdl4jFsTZrot/hoIAiFxgi/hJuuRBAW/Rj70rZS78OqNZ1TO1+e+H2EJ1jFgUormH8eKppfA==" algorithmName="SHA-512" password="CC35"/>
  <mergeCells count="382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0:P30"/>
    <mergeCell ref="M31:P31"/>
    <mergeCell ref="M33:P33"/>
    <mergeCell ref="H35:J35"/>
    <mergeCell ref="M35:P35"/>
    <mergeCell ref="H36:J36"/>
    <mergeCell ref="M36:P36"/>
    <mergeCell ref="H37:J37"/>
    <mergeCell ref="M37:P37"/>
    <mergeCell ref="H38:J38"/>
    <mergeCell ref="M38:P38"/>
    <mergeCell ref="H39:J39"/>
    <mergeCell ref="M39:P39"/>
    <mergeCell ref="L41:P41"/>
    <mergeCell ref="C76:Q76"/>
    <mergeCell ref="F78:P78"/>
    <mergeCell ref="F79:P79"/>
    <mergeCell ref="F80:P80"/>
    <mergeCell ref="M82:P82"/>
    <mergeCell ref="M84:Q84"/>
    <mergeCell ref="M85:Q85"/>
    <mergeCell ref="C87:G87"/>
    <mergeCell ref="H87:J87"/>
    <mergeCell ref="K87:L87"/>
    <mergeCell ref="M87:Q87"/>
    <mergeCell ref="H89:J89"/>
    <mergeCell ref="K89:L89"/>
    <mergeCell ref="M89:Q89"/>
    <mergeCell ref="H90:J90"/>
    <mergeCell ref="K90:L90"/>
    <mergeCell ref="M90:Q90"/>
    <mergeCell ref="M92:Q92"/>
    <mergeCell ref="D93:H93"/>
    <mergeCell ref="M93:Q93"/>
    <mergeCell ref="D94:H94"/>
    <mergeCell ref="M94:Q94"/>
    <mergeCell ref="D95:H95"/>
    <mergeCell ref="M95:Q95"/>
    <mergeCell ref="D96:H96"/>
    <mergeCell ref="M96:Q96"/>
    <mergeCell ref="D97:H97"/>
    <mergeCell ref="M97:Q97"/>
    <mergeCell ref="M98:Q98"/>
    <mergeCell ref="L100:Q100"/>
    <mergeCell ref="C106:Q106"/>
    <mergeCell ref="F108:P108"/>
    <mergeCell ref="F109:P109"/>
    <mergeCell ref="F110:P110"/>
    <mergeCell ref="M112:P112"/>
    <mergeCell ref="M114:Q114"/>
    <mergeCell ref="M115:Q115"/>
    <mergeCell ref="F117:I117"/>
    <mergeCell ref="P117:Q117"/>
    <mergeCell ref="M117:O117"/>
    <mergeCell ref="F119:I119"/>
    <mergeCell ref="P119:Q119"/>
    <mergeCell ref="M119:O119"/>
    <mergeCell ref="F120:I120"/>
    <mergeCell ref="P120:Q120"/>
    <mergeCell ref="M120:O120"/>
    <mergeCell ref="F121:I121"/>
    <mergeCell ref="F123:I123"/>
    <mergeCell ref="P123:Q123"/>
    <mergeCell ref="M123:O123"/>
    <mergeCell ref="F124:I124"/>
    <mergeCell ref="F125:I125"/>
    <mergeCell ref="P125:Q125"/>
    <mergeCell ref="M125:O125"/>
    <mergeCell ref="F126:I126"/>
    <mergeCell ref="P126:Q126"/>
    <mergeCell ref="M126:O126"/>
    <mergeCell ref="F127:I127"/>
    <mergeCell ref="P127:Q127"/>
    <mergeCell ref="M127:O127"/>
    <mergeCell ref="F128:I128"/>
    <mergeCell ref="P128:Q128"/>
    <mergeCell ref="M128:O128"/>
    <mergeCell ref="F129:I129"/>
    <mergeCell ref="F130:I130"/>
    <mergeCell ref="P130:Q130"/>
    <mergeCell ref="M130:O130"/>
    <mergeCell ref="F131:I131"/>
    <mergeCell ref="F132:I132"/>
    <mergeCell ref="P132:Q132"/>
    <mergeCell ref="M132:O132"/>
    <mergeCell ref="F133:I133"/>
    <mergeCell ref="F134:I134"/>
    <mergeCell ref="P134:Q134"/>
    <mergeCell ref="M134:O134"/>
    <mergeCell ref="F135:I135"/>
    <mergeCell ref="F136:I136"/>
    <mergeCell ref="P136:Q136"/>
    <mergeCell ref="M136:O136"/>
    <mergeCell ref="F137:I137"/>
    <mergeCell ref="P137:Q137"/>
    <mergeCell ref="M137:O137"/>
    <mergeCell ref="F138:I138"/>
    <mergeCell ref="P138:Q138"/>
    <mergeCell ref="M138:O138"/>
    <mergeCell ref="F139:I139"/>
    <mergeCell ref="P139:Q139"/>
    <mergeCell ref="M139:O139"/>
    <mergeCell ref="F140:I140"/>
    <mergeCell ref="F141:I141"/>
    <mergeCell ref="P141:Q141"/>
    <mergeCell ref="M141:O141"/>
    <mergeCell ref="F142:I142"/>
    <mergeCell ref="F143:I143"/>
    <mergeCell ref="P143:Q143"/>
    <mergeCell ref="M143:O143"/>
    <mergeCell ref="F144:I144"/>
    <mergeCell ref="F145:I145"/>
    <mergeCell ref="P145:Q145"/>
    <mergeCell ref="M145:O145"/>
    <mergeCell ref="F146:I146"/>
    <mergeCell ref="P146:Q146"/>
    <mergeCell ref="M146:O146"/>
    <mergeCell ref="F147:I147"/>
    <mergeCell ref="F148:I148"/>
    <mergeCell ref="P148:Q148"/>
    <mergeCell ref="M148:O148"/>
    <mergeCell ref="F149:I149"/>
    <mergeCell ref="P149:Q149"/>
    <mergeCell ref="M149:O149"/>
    <mergeCell ref="F150:I150"/>
    <mergeCell ref="F151:I151"/>
    <mergeCell ref="P151:Q151"/>
    <mergeCell ref="M151:O151"/>
    <mergeCell ref="F152:I152"/>
    <mergeCell ref="F153:I153"/>
    <mergeCell ref="P153:Q153"/>
    <mergeCell ref="M153:O153"/>
    <mergeCell ref="F154:I154"/>
    <mergeCell ref="P154:Q154"/>
    <mergeCell ref="M154:O154"/>
    <mergeCell ref="F155:I155"/>
    <mergeCell ref="P155:Q155"/>
    <mergeCell ref="M155:O155"/>
    <mergeCell ref="F156:I156"/>
    <mergeCell ref="F157:I157"/>
    <mergeCell ref="P157:Q157"/>
    <mergeCell ref="M157:O157"/>
    <mergeCell ref="F158:I158"/>
    <mergeCell ref="P158:Q158"/>
    <mergeCell ref="M158:O158"/>
    <mergeCell ref="F159:I159"/>
    <mergeCell ref="P159:Q159"/>
    <mergeCell ref="M159:O159"/>
    <mergeCell ref="F160:I160"/>
    <mergeCell ref="P160:Q160"/>
    <mergeCell ref="M160:O160"/>
    <mergeCell ref="F161:I161"/>
    <mergeCell ref="P161:Q161"/>
    <mergeCell ref="M161:O161"/>
    <mergeCell ref="F162:I162"/>
    <mergeCell ref="P162:Q162"/>
    <mergeCell ref="M162:O162"/>
    <mergeCell ref="F163:I163"/>
    <mergeCell ref="P163:Q163"/>
    <mergeCell ref="M163:O163"/>
    <mergeCell ref="F164:I164"/>
    <mergeCell ref="P164:Q164"/>
    <mergeCell ref="M164:O164"/>
    <mergeCell ref="F165:I165"/>
    <mergeCell ref="F166:I166"/>
    <mergeCell ref="P166:Q166"/>
    <mergeCell ref="M166:O166"/>
    <mergeCell ref="F167:I167"/>
    <mergeCell ref="P167:Q167"/>
    <mergeCell ref="M167:O167"/>
    <mergeCell ref="F168:I168"/>
    <mergeCell ref="P168:Q168"/>
    <mergeCell ref="M168:O168"/>
    <mergeCell ref="F169:I169"/>
    <mergeCell ref="P169:Q169"/>
    <mergeCell ref="M169:O169"/>
    <mergeCell ref="F170:I170"/>
    <mergeCell ref="P170:Q170"/>
    <mergeCell ref="M170:O170"/>
    <mergeCell ref="F171:I171"/>
    <mergeCell ref="P171:Q171"/>
    <mergeCell ref="M171:O171"/>
    <mergeCell ref="F172:I172"/>
    <mergeCell ref="P172:Q172"/>
    <mergeCell ref="M172:O172"/>
    <mergeCell ref="F173:I173"/>
    <mergeCell ref="P173:Q173"/>
    <mergeCell ref="M173:O173"/>
    <mergeCell ref="F174:I174"/>
    <mergeCell ref="P174:Q174"/>
    <mergeCell ref="M174:O174"/>
    <mergeCell ref="F175:I175"/>
    <mergeCell ref="P175:Q175"/>
    <mergeCell ref="M175:O175"/>
    <mergeCell ref="F176:I176"/>
    <mergeCell ref="P176:Q176"/>
    <mergeCell ref="M176:O176"/>
    <mergeCell ref="F177:I177"/>
    <mergeCell ref="F178:I178"/>
    <mergeCell ref="P178:Q178"/>
    <mergeCell ref="M178:O178"/>
    <mergeCell ref="F179:I179"/>
    <mergeCell ref="F180:I180"/>
    <mergeCell ref="P180:Q180"/>
    <mergeCell ref="M180:O180"/>
    <mergeCell ref="F181:I181"/>
    <mergeCell ref="F182:I182"/>
    <mergeCell ref="P182:Q182"/>
    <mergeCell ref="M182:O182"/>
    <mergeCell ref="F183:I183"/>
    <mergeCell ref="F184:I184"/>
    <mergeCell ref="P184:Q184"/>
    <mergeCell ref="M184:O184"/>
    <mergeCell ref="F185:I185"/>
    <mergeCell ref="P185:Q185"/>
    <mergeCell ref="M185:O185"/>
    <mergeCell ref="F186:I186"/>
    <mergeCell ref="P186:Q186"/>
    <mergeCell ref="M186:O186"/>
    <mergeCell ref="F187:I187"/>
    <mergeCell ref="P187:Q187"/>
    <mergeCell ref="M187:O187"/>
    <mergeCell ref="F188:I188"/>
    <mergeCell ref="P188:Q188"/>
    <mergeCell ref="M188:O188"/>
    <mergeCell ref="F189:I189"/>
    <mergeCell ref="P189:Q189"/>
    <mergeCell ref="M189:O189"/>
    <mergeCell ref="F190:I190"/>
    <mergeCell ref="P190:Q190"/>
    <mergeCell ref="M190:O190"/>
    <mergeCell ref="F191:I191"/>
    <mergeCell ref="P191:Q191"/>
    <mergeCell ref="M191:O191"/>
    <mergeCell ref="F192:I192"/>
    <mergeCell ref="P192:Q192"/>
    <mergeCell ref="M192:O192"/>
    <mergeCell ref="F193:I193"/>
    <mergeCell ref="P193:Q193"/>
    <mergeCell ref="M193:O193"/>
    <mergeCell ref="F194:I194"/>
    <mergeCell ref="P194:Q194"/>
    <mergeCell ref="M194:O194"/>
    <mergeCell ref="F195:I195"/>
    <mergeCell ref="P195:Q195"/>
    <mergeCell ref="M195:O195"/>
    <mergeCell ref="F196:I196"/>
    <mergeCell ref="P196:Q196"/>
    <mergeCell ref="M196:O196"/>
    <mergeCell ref="F197:I197"/>
    <mergeCell ref="P197:Q197"/>
    <mergeCell ref="M197:O197"/>
    <mergeCell ref="F198:I198"/>
    <mergeCell ref="P198:Q198"/>
    <mergeCell ref="M198:O198"/>
    <mergeCell ref="F199:I199"/>
    <mergeCell ref="P199:Q199"/>
    <mergeCell ref="M199:O199"/>
    <mergeCell ref="F200:I200"/>
    <mergeCell ref="P200:Q200"/>
    <mergeCell ref="M200:O200"/>
    <mergeCell ref="F201:I201"/>
    <mergeCell ref="P201:Q201"/>
    <mergeCell ref="M201:O201"/>
    <mergeCell ref="F202:I202"/>
    <mergeCell ref="F203:I203"/>
    <mergeCell ref="P203:Q203"/>
    <mergeCell ref="M203:O203"/>
    <mergeCell ref="F204:I204"/>
    <mergeCell ref="P204:Q204"/>
    <mergeCell ref="M204:O204"/>
    <mergeCell ref="F205:I205"/>
    <mergeCell ref="P205:Q205"/>
    <mergeCell ref="M205:O205"/>
    <mergeCell ref="F206:I206"/>
    <mergeCell ref="P206:Q206"/>
    <mergeCell ref="M206:O206"/>
    <mergeCell ref="F207:I207"/>
    <mergeCell ref="P207:Q207"/>
    <mergeCell ref="M207:O207"/>
    <mergeCell ref="F208:I208"/>
    <mergeCell ref="F209:I209"/>
    <mergeCell ref="P209:Q209"/>
    <mergeCell ref="M209:O209"/>
    <mergeCell ref="F210:I210"/>
    <mergeCell ref="P210:Q210"/>
    <mergeCell ref="M210:O210"/>
    <mergeCell ref="F211:I211"/>
    <mergeCell ref="P211:Q211"/>
    <mergeCell ref="M211:O211"/>
    <mergeCell ref="F212:I212"/>
    <mergeCell ref="P212:Q212"/>
    <mergeCell ref="M212:O212"/>
    <mergeCell ref="F213:I213"/>
    <mergeCell ref="P213:Q213"/>
    <mergeCell ref="M213:O213"/>
    <mergeCell ref="F214:I214"/>
    <mergeCell ref="P214:Q214"/>
    <mergeCell ref="M214:O214"/>
    <mergeCell ref="F215:I215"/>
    <mergeCell ref="P215:Q215"/>
    <mergeCell ref="M215:O215"/>
    <mergeCell ref="F216:I216"/>
    <mergeCell ref="P216:Q216"/>
    <mergeCell ref="M216:O216"/>
    <mergeCell ref="F217:I217"/>
    <mergeCell ref="P217:Q217"/>
    <mergeCell ref="M217:O217"/>
    <mergeCell ref="F218:I218"/>
    <mergeCell ref="P218:Q218"/>
    <mergeCell ref="M218:O218"/>
    <mergeCell ref="F219:I219"/>
    <mergeCell ref="P219:Q219"/>
    <mergeCell ref="M219:O219"/>
    <mergeCell ref="F220:I220"/>
    <mergeCell ref="F221:I221"/>
    <mergeCell ref="P221:Q221"/>
    <mergeCell ref="M221:O221"/>
    <mergeCell ref="F222:I222"/>
    <mergeCell ref="P222:Q222"/>
    <mergeCell ref="M222:O222"/>
    <mergeCell ref="F223:I223"/>
    <mergeCell ref="P223:Q223"/>
    <mergeCell ref="M223:O223"/>
    <mergeCell ref="F224:I224"/>
    <mergeCell ref="P224:Q224"/>
    <mergeCell ref="M224:O224"/>
    <mergeCell ref="F225:I225"/>
    <mergeCell ref="P225:Q225"/>
    <mergeCell ref="M225:O225"/>
    <mergeCell ref="F226:I226"/>
    <mergeCell ref="F227:I227"/>
    <mergeCell ref="P227:Q227"/>
    <mergeCell ref="M227:O227"/>
    <mergeCell ref="F228:I228"/>
    <mergeCell ref="F229:I229"/>
    <mergeCell ref="P229:Q229"/>
    <mergeCell ref="M229:O229"/>
    <mergeCell ref="F230:I230"/>
    <mergeCell ref="P230:Q230"/>
    <mergeCell ref="M230:O230"/>
    <mergeCell ref="F231:I231"/>
    <mergeCell ref="P231:Q231"/>
    <mergeCell ref="M231:O231"/>
    <mergeCell ref="F232:I232"/>
    <mergeCell ref="P232:Q232"/>
    <mergeCell ref="M232:O232"/>
    <mergeCell ref="F233:I233"/>
    <mergeCell ref="P233:Q233"/>
    <mergeCell ref="M233:O233"/>
    <mergeCell ref="F234:I234"/>
    <mergeCell ref="P234:Q234"/>
    <mergeCell ref="M234:O234"/>
    <mergeCell ref="F235:I235"/>
    <mergeCell ref="P235:Q235"/>
    <mergeCell ref="M235:O235"/>
    <mergeCell ref="F236:I236"/>
    <mergeCell ref="P236:Q236"/>
    <mergeCell ref="M236:O236"/>
    <mergeCell ref="M118:Q118"/>
    <mergeCell ref="M122:Q122"/>
    <mergeCell ref="M237:Q237"/>
    <mergeCell ref="H1:K1"/>
    <mergeCell ref="S2:AF2"/>
  </mergeCells>
  <hyperlinks>
    <hyperlink ref="F1:G1" location="C2" display="1) Krycí list rozpočtu"/>
    <hyperlink ref="H1:K1" location="C87" display="2) Rekapitulace rozpočtu"/>
    <hyperlink ref="L1" location="C117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hidden="1" customWidth="1"/>
    <col min="27" max="27" width="12.33" hidden="1" customWidth="1"/>
    <col min="28" max="28" width="15" hidden="1" customWidth="1"/>
    <col min="29" max="29" width="11" hidden="1" customWidth="1"/>
    <col min="30" max="30" width="15" hidden="1" customWidth="1"/>
    <col min="31" max="31" width="16.33" hidden="1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4"/>
      <c r="B1" s="12"/>
      <c r="C1" s="12"/>
      <c r="D1" s="13" t="s">
        <v>1</v>
      </c>
      <c r="E1" s="12"/>
      <c r="F1" s="14" t="s">
        <v>110</v>
      </c>
      <c r="G1" s="14"/>
      <c r="H1" s="165" t="s">
        <v>111</v>
      </c>
      <c r="I1" s="165"/>
      <c r="J1" s="165"/>
      <c r="K1" s="165"/>
      <c r="L1" s="14" t="s">
        <v>112</v>
      </c>
      <c r="M1" s="12"/>
      <c r="N1" s="12"/>
      <c r="O1" s="13" t="s">
        <v>113</v>
      </c>
      <c r="P1" s="12"/>
      <c r="Q1" s="12"/>
      <c r="R1" s="12"/>
      <c r="S1" s="14" t="s">
        <v>114</v>
      </c>
      <c r="T1" s="14"/>
      <c r="U1" s="164"/>
      <c r="V1" s="164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ht="36.96" customHeight="1">
      <c r="C2" s="18" t="s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S2" s="20" t="s">
        <v>9</v>
      </c>
      <c r="AT2" s="21" t="s">
        <v>97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92</v>
      </c>
    </row>
    <row r="4" ht="36.96" customHeight="1">
      <c r="B4" s="25"/>
      <c r="C4" s="26" t="s">
        <v>115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/>
      <c r="T4" s="19" t="s">
        <v>14</v>
      </c>
      <c r="AT4" s="21" t="s">
        <v>6</v>
      </c>
    </row>
    <row r="5" ht="6.96" customHeight="1">
      <c r="B5" s="25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ht="25.44" customHeight="1">
      <c r="B6" s="25"/>
      <c r="C6" s="30"/>
      <c r="D6" s="37" t="s">
        <v>20</v>
      </c>
      <c r="E6" s="30"/>
      <c r="F6" s="166" t="str">
        <f>'Rekapitulace stavby'!K6</f>
        <v>Oprava dálkového ovládání žst. Pržno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0"/>
      <c r="R6" s="28"/>
    </row>
    <row r="7" ht="25.44" customHeight="1">
      <c r="B7" s="25"/>
      <c r="C7" s="30"/>
      <c r="D7" s="37" t="s">
        <v>116</v>
      </c>
      <c r="E7" s="30"/>
      <c r="F7" s="166" t="s">
        <v>559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28"/>
    </row>
    <row r="8" s="1" customFormat="1" ht="32.88" customHeight="1">
      <c r="B8" s="46"/>
      <c r="C8" s="47"/>
      <c r="D8" s="34" t="s">
        <v>118</v>
      </c>
      <c r="E8" s="47"/>
      <c r="F8" s="35" t="s">
        <v>119</v>
      </c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8"/>
    </row>
    <row r="9" s="1" customFormat="1" ht="14.4" customHeight="1">
      <c r="B9" s="46"/>
      <c r="C9" s="47"/>
      <c r="D9" s="37" t="s">
        <v>22</v>
      </c>
      <c r="E9" s="47"/>
      <c r="F9" s="32" t="s">
        <v>23</v>
      </c>
      <c r="G9" s="47"/>
      <c r="H9" s="47"/>
      <c r="I9" s="47"/>
      <c r="J9" s="47"/>
      <c r="K9" s="47"/>
      <c r="L9" s="47"/>
      <c r="M9" s="37" t="s">
        <v>24</v>
      </c>
      <c r="N9" s="47"/>
      <c r="O9" s="32" t="s">
        <v>23</v>
      </c>
      <c r="P9" s="47"/>
      <c r="Q9" s="47"/>
      <c r="R9" s="48"/>
    </row>
    <row r="10" s="1" customFormat="1" ht="14.4" customHeight="1">
      <c r="B10" s="46"/>
      <c r="C10" s="47"/>
      <c r="D10" s="37" t="s">
        <v>25</v>
      </c>
      <c r="E10" s="47"/>
      <c r="F10" s="32" t="s">
        <v>26</v>
      </c>
      <c r="G10" s="47"/>
      <c r="H10" s="47"/>
      <c r="I10" s="47"/>
      <c r="J10" s="47"/>
      <c r="K10" s="47"/>
      <c r="L10" s="47"/>
      <c r="M10" s="37" t="s">
        <v>27</v>
      </c>
      <c r="N10" s="47"/>
      <c r="O10" s="167" t="str">
        <f>'Rekapitulace stavby'!AN8</f>
        <v>26.9.2017</v>
      </c>
      <c r="P10" s="90"/>
      <c r="Q10" s="47"/>
      <c r="R10" s="48"/>
    </row>
    <row r="11" s="1" customFormat="1" ht="10.8" customHeight="1">
      <c r="B11" s="46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8"/>
    </row>
    <row r="12" s="1" customFormat="1" ht="14.4" customHeight="1">
      <c r="B12" s="46"/>
      <c r="C12" s="47"/>
      <c r="D12" s="37" t="s">
        <v>29</v>
      </c>
      <c r="E12" s="47"/>
      <c r="F12" s="47"/>
      <c r="G12" s="47"/>
      <c r="H12" s="47"/>
      <c r="I12" s="47"/>
      <c r="J12" s="47"/>
      <c r="K12" s="47"/>
      <c r="L12" s="47"/>
      <c r="M12" s="37" t="s">
        <v>30</v>
      </c>
      <c r="N12" s="47"/>
      <c r="O12" s="32" t="str">
        <f>IF('Rekapitulace stavby'!AN10="","",'Rekapitulace stavby'!AN10)</f>
        <v/>
      </c>
      <c r="P12" s="32"/>
      <c r="Q12" s="47"/>
      <c r="R12" s="48"/>
    </row>
    <row r="13" s="1" customFormat="1" ht="18" customHeight="1">
      <c r="B13" s="46"/>
      <c r="C13" s="47"/>
      <c r="D13" s="47"/>
      <c r="E13" s="32" t="str">
        <f>IF('Rekapitulace stavby'!E11="","",'Rekapitulace stavby'!E11)</f>
        <v xml:space="preserve"> </v>
      </c>
      <c r="F13" s="47"/>
      <c r="G13" s="47"/>
      <c r="H13" s="47"/>
      <c r="I13" s="47"/>
      <c r="J13" s="47"/>
      <c r="K13" s="47"/>
      <c r="L13" s="47"/>
      <c r="M13" s="37" t="s">
        <v>31</v>
      </c>
      <c r="N13" s="47"/>
      <c r="O13" s="32" t="str">
        <f>IF('Rekapitulace stavby'!AN11="","",'Rekapitulace stavby'!AN11)</f>
        <v/>
      </c>
      <c r="P13" s="32"/>
      <c r="Q13" s="47"/>
      <c r="R13" s="48"/>
    </row>
    <row r="14" s="1" customFormat="1" ht="6.96" customHeight="1">
      <c r="B14" s="46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8"/>
    </row>
    <row r="15" s="1" customFormat="1" ht="14.4" customHeight="1">
      <c r="B15" s="46"/>
      <c r="C15" s="47"/>
      <c r="D15" s="37" t="s">
        <v>32</v>
      </c>
      <c r="E15" s="47"/>
      <c r="F15" s="47"/>
      <c r="G15" s="47"/>
      <c r="H15" s="47"/>
      <c r="I15" s="47"/>
      <c r="J15" s="47"/>
      <c r="K15" s="47"/>
      <c r="L15" s="47"/>
      <c r="M15" s="37" t="s">
        <v>30</v>
      </c>
      <c r="N15" s="47"/>
      <c r="O15" s="38" t="s">
        <v>23</v>
      </c>
      <c r="P15" s="32"/>
      <c r="Q15" s="47"/>
      <c r="R15" s="48"/>
    </row>
    <row r="16" s="1" customFormat="1" ht="18" customHeight="1">
      <c r="B16" s="46"/>
      <c r="C16" s="47"/>
      <c r="D16" s="47"/>
      <c r="E16" s="38" t="s">
        <v>120</v>
      </c>
      <c r="F16" s="168"/>
      <c r="G16" s="168"/>
      <c r="H16" s="168"/>
      <c r="I16" s="168"/>
      <c r="J16" s="168"/>
      <c r="K16" s="168"/>
      <c r="L16" s="168"/>
      <c r="M16" s="37" t="s">
        <v>31</v>
      </c>
      <c r="N16" s="47"/>
      <c r="O16" s="38" t="s">
        <v>23</v>
      </c>
      <c r="P16" s="32"/>
      <c r="Q16" s="47"/>
      <c r="R16" s="48"/>
    </row>
    <row r="17" s="1" customFormat="1" ht="6.96" customHeight="1">
      <c r="B17" s="46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8"/>
    </row>
    <row r="18" s="1" customFormat="1" ht="14.4" customHeight="1">
      <c r="B18" s="46"/>
      <c r="C18" s="47"/>
      <c r="D18" s="37" t="s">
        <v>34</v>
      </c>
      <c r="E18" s="47"/>
      <c r="F18" s="47"/>
      <c r="G18" s="47"/>
      <c r="H18" s="47"/>
      <c r="I18" s="47"/>
      <c r="J18" s="47"/>
      <c r="K18" s="47"/>
      <c r="L18" s="47"/>
      <c r="M18" s="37" t="s">
        <v>30</v>
      </c>
      <c r="N18" s="47"/>
      <c r="O18" s="32" t="str">
        <f>IF('Rekapitulace stavby'!AN16="","",'Rekapitulace stavby'!AN16)</f>
        <v/>
      </c>
      <c r="P18" s="32"/>
      <c r="Q18" s="47"/>
      <c r="R18" s="48"/>
    </row>
    <row r="19" s="1" customFormat="1" ht="18" customHeight="1">
      <c r="B19" s="46"/>
      <c r="C19" s="47"/>
      <c r="D19" s="47"/>
      <c r="E19" s="32" t="str">
        <f>IF('Rekapitulace stavby'!E17="","",'Rekapitulace stavby'!E17)</f>
        <v xml:space="preserve"> </v>
      </c>
      <c r="F19" s="47"/>
      <c r="G19" s="47"/>
      <c r="H19" s="47"/>
      <c r="I19" s="47"/>
      <c r="J19" s="47"/>
      <c r="K19" s="47"/>
      <c r="L19" s="47"/>
      <c r="M19" s="37" t="s">
        <v>31</v>
      </c>
      <c r="N19" s="47"/>
      <c r="O19" s="32" t="str">
        <f>IF('Rekapitulace stavby'!AN17="","",'Rekapitulace stavby'!AN17)</f>
        <v/>
      </c>
      <c r="P19" s="32"/>
      <c r="Q19" s="47"/>
      <c r="R19" s="48"/>
    </row>
    <row r="20" s="1" customFormat="1" ht="6.96" customHeight="1">
      <c r="B20" s="46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8"/>
    </row>
    <row r="21" s="1" customFormat="1" ht="14.4" customHeight="1">
      <c r="B21" s="46"/>
      <c r="C21" s="47"/>
      <c r="D21" s="37" t="s">
        <v>35</v>
      </c>
      <c r="E21" s="47"/>
      <c r="F21" s="47"/>
      <c r="G21" s="47"/>
      <c r="H21" s="47"/>
      <c r="I21" s="47"/>
      <c r="J21" s="47"/>
      <c r="K21" s="47"/>
      <c r="L21" s="47"/>
      <c r="M21" s="37" t="s">
        <v>30</v>
      </c>
      <c r="N21" s="47"/>
      <c r="O21" s="32" t="s">
        <v>23</v>
      </c>
      <c r="P21" s="32"/>
      <c r="Q21" s="47"/>
      <c r="R21" s="48"/>
    </row>
    <row r="22" s="1" customFormat="1" ht="18" customHeight="1">
      <c r="B22" s="46"/>
      <c r="C22" s="47"/>
      <c r="D22" s="47"/>
      <c r="E22" s="32" t="s">
        <v>36</v>
      </c>
      <c r="F22" s="47"/>
      <c r="G22" s="47"/>
      <c r="H22" s="47"/>
      <c r="I22" s="47"/>
      <c r="J22" s="47"/>
      <c r="K22" s="47"/>
      <c r="L22" s="47"/>
      <c r="M22" s="37" t="s">
        <v>31</v>
      </c>
      <c r="N22" s="47"/>
      <c r="O22" s="32" t="s">
        <v>23</v>
      </c>
      <c r="P22" s="32"/>
      <c r="Q22" s="47"/>
      <c r="R22" s="48"/>
    </row>
    <row r="23" s="1" customFormat="1" ht="6.96" customHeight="1">
      <c r="B23" s="46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4.4" customHeight="1">
      <c r="B24" s="46"/>
      <c r="C24" s="47"/>
      <c r="D24" s="37" t="s">
        <v>37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8"/>
    </row>
    <row r="25" s="1" customFormat="1" ht="16.5" customHeight="1">
      <c r="B25" s="46"/>
      <c r="C25" s="47"/>
      <c r="D25" s="47"/>
      <c r="E25" s="41" t="s">
        <v>23</v>
      </c>
      <c r="F25" s="41"/>
      <c r="G25" s="41"/>
      <c r="H25" s="41"/>
      <c r="I25" s="41"/>
      <c r="J25" s="41"/>
      <c r="K25" s="41"/>
      <c r="L25" s="41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8"/>
    </row>
    <row r="27" s="1" customFormat="1" ht="6.96" customHeight="1">
      <c r="B27" s="46"/>
      <c r="C27" s="4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47"/>
      <c r="R27" s="48"/>
    </row>
    <row r="28" s="1" customFormat="1" ht="14.4" customHeight="1">
      <c r="B28" s="46"/>
      <c r="C28" s="47"/>
      <c r="D28" s="169" t="s">
        <v>121</v>
      </c>
      <c r="E28" s="47"/>
      <c r="F28" s="47"/>
      <c r="G28" s="47"/>
      <c r="H28" s="47"/>
      <c r="I28" s="47"/>
      <c r="J28" s="47"/>
      <c r="K28" s="47"/>
      <c r="L28" s="47"/>
      <c r="M28" s="44">
        <f>M89</f>
        <v>0</v>
      </c>
      <c r="N28" s="44"/>
      <c r="O28" s="44"/>
      <c r="P28" s="44"/>
      <c r="Q28" s="47"/>
      <c r="R28" s="48"/>
    </row>
    <row r="29" s="1" customFormat="1">
      <c r="B29" s="46"/>
      <c r="C29" s="47"/>
      <c r="D29" s="47"/>
      <c r="E29" s="37" t="s">
        <v>39</v>
      </c>
      <c r="F29" s="47"/>
      <c r="G29" s="47"/>
      <c r="H29" s="47"/>
      <c r="I29" s="47"/>
      <c r="J29" s="47"/>
      <c r="K29" s="47"/>
      <c r="L29" s="47"/>
      <c r="M29" s="45">
        <f>H89</f>
        <v>0</v>
      </c>
      <c r="N29" s="45"/>
      <c r="O29" s="45"/>
      <c r="P29" s="45"/>
      <c r="Q29" s="47"/>
      <c r="R29" s="48"/>
    </row>
    <row r="30" s="1" customFormat="1">
      <c r="B30" s="46"/>
      <c r="C30" s="47"/>
      <c r="D30" s="47"/>
      <c r="E30" s="37" t="s">
        <v>40</v>
      </c>
      <c r="F30" s="47"/>
      <c r="G30" s="47"/>
      <c r="H30" s="47"/>
      <c r="I30" s="47"/>
      <c r="J30" s="47"/>
      <c r="K30" s="47"/>
      <c r="L30" s="47"/>
      <c r="M30" s="45">
        <f>K89</f>
        <v>0</v>
      </c>
      <c r="N30" s="45"/>
      <c r="O30" s="45"/>
      <c r="P30" s="45"/>
      <c r="Q30" s="47"/>
      <c r="R30" s="48"/>
    </row>
    <row r="31" s="1" customFormat="1" ht="14.4" customHeight="1">
      <c r="B31" s="46"/>
      <c r="C31" s="47"/>
      <c r="D31" s="43" t="s">
        <v>104</v>
      </c>
      <c r="E31" s="47"/>
      <c r="F31" s="47"/>
      <c r="G31" s="47"/>
      <c r="H31" s="47"/>
      <c r="I31" s="47"/>
      <c r="J31" s="47"/>
      <c r="K31" s="47"/>
      <c r="L31" s="47"/>
      <c r="M31" s="44">
        <f>M92</f>
        <v>0</v>
      </c>
      <c r="N31" s="44"/>
      <c r="O31" s="44"/>
      <c r="P31" s="44"/>
      <c r="Q31" s="47"/>
      <c r="R31" s="48"/>
    </row>
    <row r="32" s="1" customFormat="1" ht="6.96" customHeight="1">
      <c r="B32" s="4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8"/>
    </row>
    <row r="33" s="1" customFormat="1" ht="25.44" customHeight="1">
      <c r="B33" s="46"/>
      <c r="C33" s="47"/>
      <c r="D33" s="170" t="s">
        <v>42</v>
      </c>
      <c r="E33" s="47"/>
      <c r="F33" s="47"/>
      <c r="G33" s="47"/>
      <c r="H33" s="47"/>
      <c r="I33" s="47"/>
      <c r="J33" s="47"/>
      <c r="K33" s="47"/>
      <c r="L33" s="47"/>
      <c r="M33" s="171">
        <f>ROUND(M28+M31,2)</f>
        <v>0</v>
      </c>
      <c r="N33" s="47"/>
      <c r="O33" s="47"/>
      <c r="P33" s="47"/>
      <c r="Q33" s="47"/>
      <c r="R33" s="48"/>
    </row>
    <row r="34" s="1" customFormat="1" ht="6.96" customHeight="1">
      <c r="B34" s="46"/>
      <c r="C34" s="4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47"/>
      <c r="R34" s="48"/>
    </row>
    <row r="35" s="1" customFormat="1" ht="14.4" customHeight="1">
      <c r="B35" s="46"/>
      <c r="C35" s="47"/>
      <c r="D35" s="54" t="s">
        <v>43</v>
      </c>
      <c r="E35" s="54" t="s">
        <v>44</v>
      </c>
      <c r="F35" s="55">
        <v>0.20999999999999999</v>
      </c>
      <c r="G35" s="172" t="s">
        <v>45</v>
      </c>
      <c r="H35" s="173">
        <f>(SUM(BE92:BE99)+SUM(BE118:BE177))</f>
        <v>0</v>
      </c>
      <c r="I35" s="47"/>
      <c r="J35" s="47"/>
      <c r="K35" s="47"/>
      <c r="L35" s="47"/>
      <c r="M35" s="173">
        <f>ROUND((SUM(BE92:BE99)+SUM(BE118:BE177)), 2)*F35</f>
        <v>0</v>
      </c>
      <c r="N35" s="47"/>
      <c r="O35" s="47"/>
      <c r="P35" s="47"/>
      <c r="Q35" s="47"/>
      <c r="R35" s="48"/>
    </row>
    <row r="36" s="1" customFormat="1" ht="14.4" customHeight="1">
      <c r="B36" s="46"/>
      <c r="C36" s="47"/>
      <c r="D36" s="47"/>
      <c r="E36" s="54" t="s">
        <v>46</v>
      </c>
      <c r="F36" s="55">
        <v>0.14999999999999999</v>
      </c>
      <c r="G36" s="172" t="s">
        <v>45</v>
      </c>
      <c r="H36" s="173">
        <f>(SUM(BF92:BF99)+SUM(BF118:BF177))</f>
        <v>0</v>
      </c>
      <c r="I36" s="47"/>
      <c r="J36" s="47"/>
      <c r="K36" s="47"/>
      <c r="L36" s="47"/>
      <c r="M36" s="173">
        <f>ROUND((SUM(BF92:BF99)+SUM(BF118:BF177)), 2)*F36</f>
        <v>0</v>
      </c>
      <c r="N36" s="47"/>
      <c r="O36" s="47"/>
      <c r="P36" s="47"/>
      <c r="Q36" s="47"/>
      <c r="R36" s="48"/>
    </row>
    <row r="37" hidden="1" s="1" customFormat="1" ht="14.4" customHeight="1">
      <c r="B37" s="46"/>
      <c r="C37" s="47"/>
      <c r="D37" s="47"/>
      <c r="E37" s="54" t="s">
        <v>47</v>
      </c>
      <c r="F37" s="55">
        <v>0.20999999999999999</v>
      </c>
      <c r="G37" s="172" t="s">
        <v>45</v>
      </c>
      <c r="H37" s="173">
        <f>(SUM(BG92:BG99)+SUM(BG118:BG177))</f>
        <v>0</v>
      </c>
      <c r="I37" s="47"/>
      <c r="J37" s="47"/>
      <c r="K37" s="47"/>
      <c r="L37" s="47"/>
      <c r="M37" s="173">
        <v>0</v>
      </c>
      <c r="N37" s="47"/>
      <c r="O37" s="47"/>
      <c r="P37" s="47"/>
      <c r="Q37" s="47"/>
      <c r="R37" s="48"/>
    </row>
    <row r="38" hidden="1" s="1" customFormat="1" ht="14.4" customHeight="1">
      <c r="B38" s="46"/>
      <c r="C38" s="47"/>
      <c r="D38" s="47"/>
      <c r="E38" s="54" t="s">
        <v>48</v>
      </c>
      <c r="F38" s="55">
        <v>0.14999999999999999</v>
      </c>
      <c r="G38" s="172" t="s">
        <v>45</v>
      </c>
      <c r="H38" s="173">
        <f>(SUM(BH92:BH99)+SUM(BH118:BH177))</f>
        <v>0</v>
      </c>
      <c r="I38" s="47"/>
      <c r="J38" s="47"/>
      <c r="K38" s="47"/>
      <c r="L38" s="47"/>
      <c r="M38" s="173">
        <v>0</v>
      </c>
      <c r="N38" s="47"/>
      <c r="O38" s="47"/>
      <c r="P38" s="47"/>
      <c r="Q38" s="47"/>
      <c r="R38" s="48"/>
    </row>
    <row r="39" hidden="1" s="1" customFormat="1" ht="14.4" customHeight="1">
      <c r="B39" s="46"/>
      <c r="C39" s="47"/>
      <c r="D39" s="47"/>
      <c r="E39" s="54" t="s">
        <v>49</v>
      </c>
      <c r="F39" s="55">
        <v>0</v>
      </c>
      <c r="G39" s="172" t="s">
        <v>45</v>
      </c>
      <c r="H39" s="173">
        <f>(SUM(BI92:BI99)+SUM(BI118:BI177))</f>
        <v>0</v>
      </c>
      <c r="I39" s="47"/>
      <c r="J39" s="47"/>
      <c r="K39" s="47"/>
      <c r="L39" s="47"/>
      <c r="M39" s="173">
        <v>0</v>
      </c>
      <c r="N39" s="47"/>
      <c r="O39" s="47"/>
      <c r="P39" s="47"/>
      <c r="Q39" s="47"/>
      <c r="R39" s="48"/>
    </row>
    <row r="40" s="1" customFormat="1" ht="6.96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 s="1" customFormat="1" ht="25.44" customHeight="1">
      <c r="B41" s="46"/>
      <c r="C41" s="162"/>
      <c r="D41" s="174" t="s">
        <v>50</v>
      </c>
      <c r="E41" s="103"/>
      <c r="F41" s="103"/>
      <c r="G41" s="175" t="s">
        <v>51</v>
      </c>
      <c r="H41" s="176" t="s">
        <v>52</v>
      </c>
      <c r="I41" s="103"/>
      <c r="J41" s="103"/>
      <c r="K41" s="103"/>
      <c r="L41" s="177">
        <f>SUM(M33:M39)</f>
        <v>0</v>
      </c>
      <c r="M41" s="177"/>
      <c r="N41" s="177"/>
      <c r="O41" s="177"/>
      <c r="P41" s="178"/>
      <c r="Q41" s="162"/>
      <c r="R41" s="48"/>
    </row>
    <row r="42" s="1" customFormat="1" ht="14.4" customHeight="1"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8"/>
    </row>
    <row r="43" s="1" customFormat="1" ht="14.4" customHeight="1">
      <c r="B43" s="46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8"/>
    </row>
    <row r="44">
      <c r="B44" s="2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>
      <c r="B45" s="2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>
      <c r="B46" s="25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>
      <c r="B47" s="25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>
      <c r="B48" s="25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>
      <c r="B49" s="25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="1" customFormat="1">
      <c r="B50" s="46"/>
      <c r="C50" s="47"/>
      <c r="D50" s="66" t="s">
        <v>53</v>
      </c>
      <c r="E50" s="67"/>
      <c r="F50" s="67"/>
      <c r="G50" s="67"/>
      <c r="H50" s="68"/>
      <c r="I50" s="47"/>
      <c r="J50" s="66" t="s">
        <v>54</v>
      </c>
      <c r="K50" s="67"/>
      <c r="L50" s="67"/>
      <c r="M50" s="67"/>
      <c r="N50" s="67"/>
      <c r="O50" s="67"/>
      <c r="P50" s="68"/>
      <c r="Q50" s="47"/>
      <c r="R50" s="48"/>
    </row>
    <row r="51">
      <c r="B51" s="25"/>
      <c r="C51" s="30"/>
      <c r="D51" s="69"/>
      <c r="E51" s="30"/>
      <c r="F51" s="30"/>
      <c r="G51" s="30"/>
      <c r="H51" s="70"/>
      <c r="I51" s="30"/>
      <c r="J51" s="69"/>
      <c r="K51" s="30"/>
      <c r="L51" s="30"/>
      <c r="M51" s="30"/>
      <c r="N51" s="30"/>
      <c r="O51" s="30"/>
      <c r="P51" s="70"/>
      <c r="Q51" s="30"/>
      <c r="R51" s="28"/>
    </row>
    <row r="52">
      <c r="B52" s="25"/>
      <c r="C52" s="30"/>
      <c r="D52" s="69"/>
      <c r="E52" s="30"/>
      <c r="F52" s="30"/>
      <c r="G52" s="30"/>
      <c r="H52" s="70"/>
      <c r="I52" s="30"/>
      <c r="J52" s="69"/>
      <c r="K52" s="30"/>
      <c r="L52" s="30"/>
      <c r="M52" s="30"/>
      <c r="N52" s="30"/>
      <c r="O52" s="30"/>
      <c r="P52" s="70"/>
      <c r="Q52" s="30"/>
      <c r="R52" s="28"/>
    </row>
    <row r="53">
      <c r="B53" s="25"/>
      <c r="C53" s="30"/>
      <c r="D53" s="69"/>
      <c r="E53" s="30"/>
      <c r="F53" s="30"/>
      <c r="G53" s="30"/>
      <c r="H53" s="70"/>
      <c r="I53" s="30"/>
      <c r="J53" s="69"/>
      <c r="K53" s="30"/>
      <c r="L53" s="30"/>
      <c r="M53" s="30"/>
      <c r="N53" s="30"/>
      <c r="O53" s="30"/>
      <c r="P53" s="70"/>
      <c r="Q53" s="30"/>
      <c r="R53" s="28"/>
    </row>
    <row r="54">
      <c r="B54" s="25"/>
      <c r="C54" s="30"/>
      <c r="D54" s="69"/>
      <c r="E54" s="30"/>
      <c r="F54" s="30"/>
      <c r="G54" s="30"/>
      <c r="H54" s="70"/>
      <c r="I54" s="30"/>
      <c r="J54" s="69"/>
      <c r="K54" s="30"/>
      <c r="L54" s="30"/>
      <c r="M54" s="30"/>
      <c r="N54" s="30"/>
      <c r="O54" s="30"/>
      <c r="P54" s="70"/>
      <c r="Q54" s="30"/>
      <c r="R54" s="28"/>
    </row>
    <row r="55">
      <c r="B55" s="25"/>
      <c r="C55" s="30"/>
      <c r="D55" s="69"/>
      <c r="E55" s="30"/>
      <c r="F55" s="30"/>
      <c r="G55" s="30"/>
      <c r="H55" s="70"/>
      <c r="I55" s="30"/>
      <c r="J55" s="69"/>
      <c r="K55" s="30"/>
      <c r="L55" s="30"/>
      <c r="M55" s="30"/>
      <c r="N55" s="30"/>
      <c r="O55" s="30"/>
      <c r="P55" s="70"/>
      <c r="Q55" s="30"/>
      <c r="R55" s="28"/>
    </row>
    <row r="56">
      <c r="B56" s="25"/>
      <c r="C56" s="30"/>
      <c r="D56" s="69"/>
      <c r="E56" s="30"/>
      <c r="F56" s="30"/>
      <c r="G56" s="30"/>
      <c r="H56" s="70"/>
      <c r="I56" s="30"/>
      <c r="J56" s="69"/>
      <c r="K56" s="30"/>
      <c r="L56" s="30"/>
      <c r="M56" s="30"/>
      <c r="N56" s="30"/>
      <c r="O56" s="30"/>
      <c r="P56" s="70"/>
      <c r="Q56" s="30"/>
      <c r="R56" s="28"/>
    </row>
    <row r="57">
      <c r="B57" s="25"/>
      <c r="C57" s="30"/>
      <c r="D57" s="69"/>
      <c r="E57" s="30"/>
      <c r="F57" s="30"/>
      <c r="G57" s="30"/>
      <c r="H57" s="70"/>
      <c r="I57" s="30"/>
      <c r="J57" s="69"/>
      <c r="K57" s="30"/>
      <c r="L57" s="30"/>
      <c r="M57" s="30"/>
      <c r="N57" s="30"/>
      <c r="O57" s="30"/>
      <c r="P57" s="70"/>
      <c r="Q57" s="30"/>
      <c r="R57" s="28"/>
    </row>
    <row r="58">
      <c r="B58" s="25"/>
      <c r="C58" s="30"/>
      <c r="D58" s="69"/>
      <c r="E58" s="30"/>
      <c r="F58" s="30"/>
      <c r="G58" s="30"/>
      <c r="H58" s="70"/>
      <c r="I58" s="30"/>
      <c r="J58" s="69"/>
      <c r="K58" s="30"/>
      <c r="L58" s="30"/>
      <c r="M58" s="30"/>
      <c r="N58" s="30"/>
      <c r="O58" s="30"/>
      <c r="P58" s="70"/>
      <c r="Q58" s="30"/>
      <c r="R58" s="28"/>
    </row>
    <row r="59" s="1" customFormat="1">
      <c r="B59" s="46"/>
      <c r="C59" s="47"/>
      <c r="D59" s="71" t="s">
        <v>55</v>
      </c>
      <c r="E59" s="72"/>
      <c r="F59" s="72"/>
      <c r="G59" s="73" t="s">
        <v>56</v>
      </c>
      <c r="H59" s="74"/>
      <c r="I59" s="47"/>
      <c r="J59" s="71" t="s">
        <v>55</v>
      </c>
      <c r="K59" s="72"/>
      <c r="L59" s="72"/>
      <c r="M59" s="72"/>
      <c r="N59" s="73" t="s">
        <v>56</v>
      </c>
      <c r="O59" s="72"/>
      <c r="P59" s="74"/>
      <c r="Q59" s="47"/>
      <c r="R59" s="48"/>
    </row>
    <row r="60">
      <c r="B60" s="25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="1" customFormat="1">
      <c r="B61" s="46"/>
      <c r="C61" s="47"/>
      <c r="D61" s="66" t="s">
        <v>57</v>
      </c>
      <c r="E61" s="67"/>
      <c r="F61" s="67"/>
      <c r="G61" s="67"/>
      <c r="H61" s="68"/>
      <c r="I61" s="47"/>
      <c r="J61" s="66" t="s">
        <v>58</v>
      </c>
      <c r="K61" s="67"/>
      <c r="L61" s="67"/>
      <c r="M61" s="67"/>
      <c r="N61" s="67"/>
      <c r="O61" s="67"/>
      <c r="P61" s="68"/>
      <c r="Q61" s="47"/>
      <c r="R61" s="48"/>
    </row>
    <row r="62">
      <c r="B62" s="25"/>
      <c r="C62" s="30"/>
      <c r="D62" s="69"/>
      <c r="E62" s="30"/>
      <c r="F62" s="30"/>
      <c r="G62" s="30"/>
      <c r="H62" s="70"/>
      <c r="I62" s="30"/>
      <c r="J62" s="69"/>
      <c r="K62" s="30"/>
      <c r="L62" s="30"/>
      <c r="M62" s="30"/>
      <c r="N62" s="30"/>
      <c r="O62" s="30"/>
      <c r="P62" s="70"/>
      <c r="Q62" s="30"/>
      <c r="R62" s="28"/>
    </row>
    <row r="63">
      <c r="B63" s="25"/>
      <c r="C63" s="30"/>
      <c r="D63" s="69"/>
      <c r="E63" s="30"/>
      <c r="F63" s="30"/>
      <c r="G63" s="30"/>
      <c r="H63" s="70"/>
      <c r="I63" s="30"/>
      <c r="J63" s="69"/>
      <c r="K63" s="30"/>
      <c r="L63" s="30"/>
      <c r="M63" s="30"/>
      <c r="N63" s="30"/>
      <c r="O63" s="30"/>
      <c r="P63" s="70"/>
      <c r="Q63" s="30"/>
      <c r="R63" s="28"/>
    </row>
    <row r="64">
      <c r="B64" s="25"/>
      <c r="C64" s="30"/>
      <c r="D64" s="69"/>
      <c r="E64" s="30"/>
      <c r="F64" s="30"/>
      <c r="G64" s="30"/>
      <c r="H64" s="70"/>
      <c r="I64" s="30"/>
      <c r="J64" s="69"/>
      <c r="K64" s="30"/>
      <c r="L64" s="30"/>
      <c r="M64" s="30"/>
      <c r="N64" s="30"/>
      <c r="O64" s="30"/>
      <c r="P64" s="70"/>
      <c r="Q64" s="30"/>
      <c r="R64" s="28"/>
    </row>
    <row r="65">
      <c r="B65" s="25"/>
      <c r="C65" s="30"/>
      <c r="D65" s="69"/>
      <c r="E65" s="30"/>
      <c r="F65" s="30"/>
      <c r="G65" s="30"/>
      <c r="H65" s="70"/>
      <c r="I65" s="30"/>
      <c r="J65" s="69"/>
      <c r="K65" s="30"/>
      <c r="L65" s="30"/>
      <c r="M65" s="30"/>
      <c r="N65" s="30"/>
      <c r="O65" s="30"/>
      <c r="P65" s="70"/>
      <c r="Q65" s="30"/>
      <c r="R65" s="28"/>
    </row>
    <row r="66">
      <c r="B66" s="25"/>
      <c r="C66" s="30"/>
      <c r="D66" s="69"/>
      <c r="E66" s="30"/>
      <c r="F66" s="30"/>
      <c r="G66" s="30"/>
      <c r="H66" s="70"/>
      <c r="I66" s="30"/>
      <c r="J66" s="69"/>
      <c r="K66" s="30"/>
      <c r="L66" s="30"/>
      <c r="M66" s="30"/>
      <c r="N66" s="30"/>
      <c r="O66" s="30"/>
      <c r="P66" s="70"/>
      <c r="Q66" s="30"/>
      <c r="R66" s="28"/>
    </row>
    <row r="67">
      <c r="B67" s="25"/>
      <c r="C67" s="30"/>
      <c r="D67" s="69"/>
      <c r="E67" s="30"/>
      <c r="F67" s="30"/>
      <c r="G67" s="30"/>
      <c r="H67" s="70"/>
      <c r="I67" s="30"/>
      <c r="J67" s="69"/>
      <c r="K67" s="30"/>
      <c r="L67" s="30"/>
      <c r="M67" s="30"/>
      <c r="N67" s="30"/>
      <c r="O67" s="30"/>
      <c r="P67" s="70"/>
      <c r="Q67" s="30"/>
      <c r="R67" s="28"/>
    </row>
    <row r="68">
      <c r="B68" s="25"/>
      <c r="C68" s="30"/>
      <c r="D68" s="69"/>
      <c r="E68" s="30"/>
      <c r="F68" s="30"/>
      <c r="G68" s="30"/>
      <c r="H68" s="70"/>
      <c r="I68" s="30"/>
      <c r="J68" s="69"/>
      <c r="K68" s="30"/>
      <c r="L68" s="30"/>
      <c r="M68" s="30"/>
      <c r="N68" s="30"/>
      <c r="O68" s="30"/>
      <c r="P68" s="70"/>
      <c r="Q68" s="30"/>
      <c r="R68" s="28"/>
    </row>
    <row r="69">
      <c r="B69" s="25"/>
      <c r="C69" s="30"/>
      <c r="D69" s="69"/>
      <c r="E69" s="30"/>
      <c r="F69" s="30"/>
      <c r="G69" s="30"/>
      <c r="H69" s="70"/>
      <c r="I69" s="30"/>
      <c r="J69" s="69"/>
      <c r="K69" s="30"/>
      <c r="L69" s="30"/>
      <c r="M69" s="30"/>
      <c r="N69" s="30"/>
      <c r="O69" s="30"/>
      <c r="P69" s="70"/>
      <c r="Q69" s="30"/>
      <c r="R69" s="28"/>
    </row>
    <row r="70" s="1" customFormat="1">
      <c r="B70" s="46"/>
      <c r="C70" s="47"/>
      <c r="D70" s="71" t="s">
        <v>55</v>
      </c>
      <c r="E70" s="72"/>
      <c r="F70" s="72"/>
      <c r="G70" s="73" t="s">
        <v>56</v>
      </c>
      <c r="H70" s="74"/>
      <c r="I70" s="47"/>
      <c r="J70" s="71" t="s">
        <v>55</v>
      </c>
      <c r="K70" s="72"/>
      <c r="L70" s="72"/>
      <c r="M70" s="72"/>
      <c r="N70" s="73" t="s">
        <v>56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79"/>
      <c r="C75" s="180"/>
      <c r="D75" s="180"/>
      <c r="E75" s="180"/>
      <c r="F75" s="180"/>
      <c r="G75" s="180"/>
      <c r="H75" s="180"/>
      <c r="I75" s="180"/>
      <c r="J75" s="180"/>
      <c r="K75" s="180"/>
      <c r="L75" s="180"/>
      <c r="M75" s="180"/>
      <c r="N75" s="180"/>
      <c r="O75" s="180"/>
      <c r="P75" s="180"/>
      <c r="Q75" s="180"/>
      <c r="R75" s="181"/>
    </row>
    <row r="76" s="1" customFormat="1" ht="36.96" customHeight="1">
      <c r="B76" s="46"/>
      <c r="C76" s="26" t="s">
        <v>122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48"/>
      <c r="T76" s="182"/>
      <c r="U76" s="182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82"/>
      <c r="U77" s="182"/>
    </row>
    <row r="78" s="1" customFormat="1" ht="30" customHeight="1">
      <c r="B78" s="46"/>
      <c r="C78" s="37" t="s">
        <v>20</v>
      </c>
      <c r="D78" s="47"/>
      <c r="E78" s="47"/>
      <c r="F78" s="166" t="str">
        <f>F6</f>
        <v>Oprava dálkového ovládání žst. Pržno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47"/>
      <c r="R78" s="48"/>
      <c r="T78" s="182"/>
      <c r="U78" s="182"/>
    </row>
    <row r="79" ht="30" customHeight="1">
      <c r="B79" s="25"/>
      <c r="C79" s="37" t="s">
        <v>116</v>
      </c>
      <c r="D79" s="30"/>
      <c r="E79" s="30"/>
      <c r="F79" s="166" t="s">
        <v>559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28"/>
      <c r="T79" s="183"/>
      <c r="U79" s="183"/>
    </row>
    <row r="80" s="1" customFormat="1" ht="36.96" customHeight="1">
      <c r="B80" s="46"/>
      <c r="C80" s="85" t="s">
        <v>118</v>
      </c>
      <c r="D80" s="47"/>
      <c r="E80" s="47"/>
      <c r="F80" s="87" t="str">
        <f>F8</f>
        <v>01 - Technologie zabezpečovacího zařízení</v>
      </c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82"/>
      <c r="U80" s="182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8"/>
      <c r="T81" s="182"/>
      <c r="U81" s="182"/>
    </row>
    <row r="82" s="1" customFormat="1" ht="18" customHeight="1">
      <c r="B82" s="46"/>
      <c r="C82" s="37" t="s">
        <v>25</v>
      </c>
      <c r="D82" s="47"/>
      <c r="E82" s="47"/>
      <c r="F82" s="32" t="str">
        <f>F10</f>
        <v xml:space="preserve"> </v>
      </c>
      <c r="G82" s="47"/>
      <c r="H82" s="47"/>
      <c r="I82" s="47"/>
      <c r="J82" s="47"/>
      <c r="K82" s="37" t="s">
        <v>27</v>
      </c>
      <c r="L82" s="47"/>
      <c r="M82" s="90" t="str">
        <f>IF(O10="","",O10)</f>
        <v>26.9.2017</v>
      </c>
      <c r="N82" s="90"/>
      <c r="O82" s="90"/>
      <c r="P82" s="90"/>
      <c r="Q82" s="47"/>
      <c r="R82" s="48"/>
      <c r="T82" s="182"/>
      <c r="U82" s="182"/>
    </row>
    <row r="83" s="1" customFormat="1" ht="6.96" customHeight="1"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8"/>
      <c r="T83" s="182"/>
      <c r="U83" s="182"/>
    </row>
    <row r="84" s="1" customFormat="1">
      <c r="B84" s="46"/>
      <c r="C84" s="37" t="s">
        <v>29</v>
      </c>
      <c r="D84" s="47"/>
      <c r="E84" s="47"/>
      <c r="F84" s="32" t="str">
        <f>E13</f>
        <v xml:space="preserve"> </v>
      </c>
      <c r="G84" s="47"/>
      <c r="H84" s="47"/>
      <c r="I84" s="47"/>
      <c r="J84" s="47"/>
      <c r="K84" s="37" t="s">
        <v>34</v>
      </c>
      <c r="L84" s="47"/>
      <c r="M84" s="32" t="str">
        <f>E19</f>
        <v xml:space="preserve"> </v>
      </c>
      <c r="N84" s="32"/>
      <c r="O84" s="32"/>
      <c r="P84" s="32"/>
      <c r="Q84" s="32"/>
      <c r="R84" s="48"/>
      <c r="T84" s="182"/>
      <c r="U84" s="182"/>
    </row>
    <row r="85" s="1" customFormat="1" ht="14.4" customHeight="1">
      <c r="B85" s="46"/>
      <c r="C85" s="37" t="s">
        <v>32</v>
      </c>
      <c r="D85" s="47"/>
      <c r="E85" s="47"/>
      <c r="F85" s="32" t="str">
        <f>IF(E16="","",E16)</f>
        <v>Signal Projekt, s.r.o.</v>
      </c>
      <c r="G85" s="47"/>
      <c r="H85" s="47"/>
      <c r="I85" s="47"/>
      <c r="J85" s="47"/>
      <c r="K85" s="37" t="s">
        <v>35</v>
      </c>
      <c r="L85" s="47"/>
      <c r="M85" s="32" t="str">
        <f>E22</f>
        <v>Pavel Pospíšil,DiS.</v>
      </c>
      <c r="N85" s="32"/>
      <c r="O85" s="32"/>
      <c r="P85" s="32"/>
      <c r="Q85" s="32"/>
      <c r="R85" s="48"/>
      <c r="T85" s="182"/>
      <c r="U85" s="182"/>
    </row>
    <row r="86" s="1" customFormat="1" ht="10.32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8"/>
      <c r="T86" s="182"/>
      <c r="U86" s="182"/>
    </row>
    <row r="87" s="1" customFormat="1" ht="29.28" customHeight="1">
      <c r="B87" s="46"/>
      <c r="C87" s="184" t="s">
        <v>123</v>
      </c>
      <c r="D87" s="162"/>
      <c r="E87" s="162"/>
      <c r="F87" s="162"/>
      <c r="G87" s="162"/>
      <c r="H87" s="184" t="s">
        <v>124</v>
      </c>
      <c r="I87" s="185"/>
      <c r="J87" s="185"/>
      <c r="K87" s="184" t="s">
        <v>125</v>
      </c>
      <c r="L87" s="162"/>
      <c r="M87" s="184" t="s">
        <v>126</v>
      </c>
      <c r="N87" s="162"/>
      <c r="O87" s="162"/>
      <c r="P87" s="162"/>
      <c r="Q87" s="162"/>
      <c r="R87" s="48"/>
      <c r="T87" s="182"/>
      <c r="U87" s="182"/>
    </row>
    <row r="88" s="1" customFormat="1" ht="10.32" customHeight="1">
      <c r="B88" s="46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8"/>
      <c r="T88" s="182"/>
      <c r="U88" s="182"/>
    </row>
    <row r="89" s="1" customFormat="1" ht="29.28" customHeight="1">
      <c r="B89" s="46"/>
      <c r="C89" s="186" t="s">
        <v>127</v>
      </c>
      <c r="D89" s="47"/>
      <c r="E89" s="47"/>
      <c r="F89" s="47"/>
      <c r="G89" s="47"/>
      <c r="H89" s="113">
        <f>W118</f>
        <v>0</v>
      </c>
      <c r="I89" s="47"/>
      <c r="J89" s="47"/>
      <c r="K89" s="113">
        <f>X118</f>
        <v>0</v>
      </c>
      <c r="L89" s="47"/>
      <c r="M89" s="113">
        <f>M118</f>
        <v>0</v>
      </c>
      <c r="N89" s="187"/>
      <c r="O89" s="187"/>
      <c r="P89" s="187"/>
      <c r="Q89" s="187"/>
      <c r="R89" s="48"/>
      <c r="T89" s="182"/>
      <c r="U89" s="182"/>
      <c r="AU89" s="21" t="s">
        <v>128</v>
      </c>
    </row>
    <row r="90" s="7" customFormat="1" ht="24.96" customHeight="1">
      <c r="B90" s="188"/>
      <c r="C90" s="189"/>
      <c r="D90" s="190" t="s">
        <v>129</v>
      </c>
      <c r="E90" s="189"/>
      <c r="F90" s="189"/>
      <c r="G90" s="189"/>
      <c r="H90" s="191">
        <f>W119</f>
        <v>0</v>
      </c>
      <c r="I90" s="189"/>
      <c r="J90" s="189"/>
      <c r="K90" s="191">
        <f>X119</f>
        <v>0</v>
      </c>
      <c r="L90" s="189"/>
      <c r="M90" s="191">
        <f>M119</f>
        <v>0</v>
      </c>
      <c r="N90" s="189"/>
      <c r="O90" s="189"/>
      <c r="P90" s="189"/>
      <c r="Q90" s="189"/>
      <c r="R90" s="192"/>
      <c r="T90" s="193"/>
      <c r="U90" s="193"/>
    </row>
    <row r="91" s="1" customFormat="1" ht="21.84" customHeight="1">
      <c r="B91" s="46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8"/>
      <c r="T91" s="182"/>
      <c r="U91" s="182"/>
    </row>
    <row r="92" s="1" customFormat="1" ht="29.28" customHeight="1">
      <c r="B92" s="46"/>
      <c r="C92" s="186" t="s">
        <v>130</v>
      </c>
      <c r="D92" s="47"/>
      <c r="E92" s="47"/>
      <c r="F92" s="47"/>
      <c r="G92" s="47"/>
      <c r="H92" s="47"/>
      <c r="I92" s="47"/>
      <c r="J92" s="47"/>
      <c r="K92" s="47"/>
      <c r="L92" s="47"/>
      <c r="M92" s="187">
        <f>ROUND(M93+M94+M95+M96+M97+M98,2)</f>
        <v>0</v>
      </c>
      <c r="N92" s="194"/>
      <c r="O92" s="194"/>
      <c r="P92" s="194"/>
      <c r="Q92" s="194"/>
      <c r="R92" s="48"/>
      <c r="T92" s="195"/>
      <c r="U92" s="196" t="s">
        <v>43</v>
      </c>
    </row>
    <row r="93" s="1" customFormat="1" ht="18" customHeight="1">
      <c r="B93" s="46"/>
      <c r="C93" s="47"/>
      <c r="D93" s="155" t="s">
        <v>131</v>
      </c>
      <c r="E93" s="149"/>
      <c r="F93" s="149"/>
      <c r="G93" s="149"/>
      <c r="H93" s="149"/>
      <c r="I93" s="47"/>
      <c r="J93" s="47"/>
      <c r="K93" s="47"/>
      <c r="L93" s="47"/>
      <c r="M93" s="150">
        <f>ROUND(M89*T93,2)</f>
        <v>0</v>
      </c>
      <c r="N93" s="138"/>
      <c r="O93" s="138"/>
      <c r="P93" s="138"/>
      <c r="Q93" s="138"/>
      <c r="R93" s="48"/>
      <c r="S93" s="197"/>
      <c r="T93" s="198"/>
      <c r="U93" s="199" t="s">
        <v>44</v>
      </c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7"/>
      <c r="AG93" s="197"/>
      <c r="AH93" s="197"/>
      <c r="AI93" s="197"/>
      <c r="AJ93" s="197"/>
      <c r="AK93" s="197"/>
      <c r="AL93" s="197"/>
      <c r="AM93" s="197"/>
      <c r="AN93" s="197"/>
      <c r="AO93" s="197"/>
      <c r="AP93" s="197"/>
      <c r="AQ93" s="197"/>
      <c r="AR93" s="197"/>
      <c r="AS93" s="197"/>
      <c r="AT93" s="197"/>
      <c r="AU93" s="197"/>
      <c r="AV93" s="197"/>
      <c r="AW93" s="197"/>
      <c r="AX93" s="197"/>
      <c r="AY93" s="200" t="s">
        <v>99</v>
      </c>
      <c r="AZ93" s="197"/>
      <c r="BA93" s="197"/>
      <c r="BB93" s="197"/>
      <c r="BC93" s="197"/>
      <c r="BD93" s="197"/>
      <c r="BE93" s="201">
        <f>IF(U93="základní",M93,0)</f>
        <v>0</v>
      </c>
      <c r="BF93" s="201">
        <f>IF(U93="snížená",M93,0)</f>
        <v>0</v>
      </c>
      <c r="BG93" s="201">
        <f>IF(U93="zákl. přenesená",M93,0)</f>
        <v>0</v>
      </c>
      <c r="BH93" s="201">
        <f>IF(U93="sníž. přenesená",M93,0)</f>
        <v>0</v>
      </c>
      <c r="BI93" s="201">
        <f>IF(U93="nulová",M93,0)</f>
        <v>0</v>
      </c>
      <c r="BJ93" s="200" t="s">
        <v>88</v>
      </c>
      <c r="BK93" s="197"/>
      <c r="BL93" s="197"/>
      <c r="BM93" s="197"/>
    </row>
    <row r="94" s="1" customFormat="1" ht="18" customHeight="1">
      <c r="B94" s="46"/>
      <c r="C94" s="47"/>
      <c r="D94" s="155" t="s">
        <v>132</v>
      </c>
      <c r="E94" s="149"/>
      <c r="F94" s="149"/>
      <c r="G94" s="149"/>
      <c r="H94" s="149"/>
      <c r="I94" s="47"/>
      <c r="J94" s="47"/>
      <c r="K94" s="47"/>
      <c r="L94" s="47"/>
      <c r="M94" s="150">
        <f>ROUND(M89*T94,2)</f>
        <v>0</v>
      </c>
      <c r="N94" s="138"/>
      <c r="O94" s="138"/>
      <c r="P94" s="138"/>
      <c r="Q94" s="138"/>
      <c r="R94" s="48"/>
      <c r="S94" s="197"/>
      <c r="T94" s="198"/>
      <c r="U94" s="199" t="s">
        <v>44</v>
      </c>
      <c r="V94" s="197"/>
      <c r="W94" s="197"/>
      <c r="X94" s="197"/>
      <c r="Y94" s="197"/>
      <c r="Z94" s="197"/>
      <c r="AA94" s="197"/>
      <c r="AB94" s="197"/>
      <c r="AC94" s="197"/>
      <c r="AD94" s="197"/>
      <c r="AE94" s="197"/>
      <c r="AF94" s="197"/>
      <c r="AG94" s="197"/>
      <c r="AH94" s="197"/>
      <c r="AI94" s="197"/>
      <c r="AJ94" s="197"/>
      <c r="AK94" s="197"/>
      <c r="AL94" s="197"/>
      <c r="AM94" s="197"/>
      <c r="AN94" s="197"/>
      <c r="AO94" s="197"/>
      <c r="AP94" s="197"/>
      <c r="AQ94" s="197"/>
      <c r="AR94" s="197"/>
      <c r="AS94" s="197"/>
      <c r="AT94" s="197"/>
      <c r="AU94" s="197"/>
      <c r="AV94" s="197"/>
      <c r="AW94" s="197"/>
      <c r="AX94" s="197"/>
      <c r="AY94" s="200" t="s">
        <v>99</v>
      </c>
      <c r="AZ94" s="197"/>
      <c r="BA94" s="197"/>
      <c r="BB94" s="197"/>
      <c r="BC94" s="197"/>
      <c r="BD94" s="197"/>
      <c r="BE94" s="201">
        <f>IF(U94="základní",M94,0)</f>
        <v>0</v>
      </c>
      <c r="BF94" s="201">
        <f>IF(U94="snížená",M94,0)</f>
        <v>0</v>
      </c>
      <c r="BG94" s="201">
        <f>IF(U94="zákl. přenesená",M94,0)</f>
        <v>0</v>
      </c>
      <c r="BH94" s="201">
        <f>IF(U94="sníž. přenesená",M94,0)</f>
        <v>0</v>
      </c>
      <c r="BI94" s="201">
        <f>IF(U94="nulová",M94,0)</f>
        <v>0</v>
      </c>
      <c r="BJ94" s="200" t="s">
        <v>88</v>
      </c>
      <c r="BK94" s="197"/>
      <c r="BL94" s="197"/>
      <c r="BM94" s="197"/>
    </row>
    <row r="95" s="1" customFormat="1" ht="18" customHeight="1">
      <c r="B95" s="46"/>
      <c r="C95" s="47"/>
      <c r="D95" s="155" t="s">
        <v>133</v>
      </c>
      <c r="E95" s="149"/>
      <c r="F95" s="149"/>
      <c r="G95" s="149"/>
      <c r="H95" s="149"/>
      <c r="I95" s="47"/>
      <c r="J95" s="47"/>
      <c r="K95" s="47"/>
      <c r="L95" s="47"/>
      <c r="M95" s="150">
        <f>ROUND(M89*T95,2)</f>
        <v>0</v>
      </c>
      <c r="N95" s="138"/>
      <c r="O95" s="138"/>
      <c r="P95" s="138"/>
      <c r="Q95" s="138"/>
      <c r="R95" s="48"/>
      <c r="S95" s="197"/>
      <c r="T95" s="198"/>
      <c r="U95" s="199" t="s">
        <v>44</v>
      </c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97"/>
      <c r="AH95" s="197"/>
      <c r="AI95" s="197"/>
      <c r="AJ95" s="197"/>
      <c r="AK95" s="197"/>
      <c r="AL95" s="197"/>
      <c r="AM95" s="197"/>
      <c r="AN95" s="197"/>
      <c r="AO95" s="197"/>
      <c r="AP95" s="197"/>
      <c r="AQ95" s="197"/>
      <c r="AR95" s="197"/>
      <c r="AS95" s="197"/>
      <c r="AT95" s="197"/>
      <c r="AU95" s="197"/>
      <c r="AV95" s="197"/>
      <c r="AW95" s="197"/>
      <c r="AX95" s="197"/>
      <c r="AY95" s="200" t="s">
        <v>99</v>
      </c>
      <c r="AZ95" s="197"/>
      <c r="BA95" s="197"/>
      <c r="BB95" s="197"/>
      <c r="BC95" s="197"/>
      <c r="BD95" s="197"/>
      <c r="BE95" s="201">
        <f>IF(U95="základní",M95,0)</f>
        <v>0</v>
      </c>
      <c r="BF95" s="201">
        <f>IF(U95="snížená",M95,0)</f>
        <v>0</v>
      </c>
      <c r="BG95" s="201">
        <f>IF(U95="zákl. přenesená",M95,0)</f>
        <v>0</v>
      </c>
      <c r="BH95" s="201">
        <f>IF(U95="sníž. přenesená",M95,0)</f>
        <v>0</v>
      </c>
      <c r="BI95" s="201">
        <f>IF(U95="nulová",M95,0)</f>
        <v>0</v>
      </c>
      <c r="BJ95" s="200" t="s">
        <v>88</v>
      </c>
      <c r="BK95" s="197"/>
      <c r="BL95" s="197"/>
      <c r="BM95" s="197"/>
    </row>
    <row r="96" s="1" customFormat="1" ht="18" customHeight="1">
      <c r="B96" s="46"/>
      <c r="C96" s="47"/>
      <c r="D96" s="155" t="s">
        <v>134</v>
      </c>
      <c r="E96" s="149"/>
      <c r="F96" s="149"/>
      <c r="G96" s="149"/>
      <c r="H96" s="149"/>
      <c r="I96" s="47"/>
      <c r="J96" s="47"/>
      <c r="K96" s="47"/>
      <c r="L96" s="47"/>
      <c r="M96" s="150">
        <f>ROUND(M89*T96,2)</f>
        <v>0</v>
      </c>
      <c r="N96" s="138"/>
      <c r="O96" s="138"/>
      <c r="P96" s="138"/>
      <c r="Q96" s="138"/>
      <c r="R96" s="48"/>
      <c r="S96" s="197"/>
      <c r="T96" s="198"/>
      <c r="U96" s="199" t="s">
        <v>44</v>
      </c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197"/>
      <c r="AH96" s="197"/>
      <c r="AI96" s="197"/>
      <c r="AJ96" s="197"/>
      <c r="AK96" s="197"/>
      <c r="AL96" s="197"/>
      <c r="AM96" s="197"/>
      <c r="AN96" s="197"/>
      <c r="AO96" s="197"/>
      <c r="AP96" s="197"/>
      <c r="AQ96" s="197"/>
      <c r="AR96" s="197"/>
      <c r="AS96" s="197"/>
      <c r="AT96" s="197"/>
      <c r="AU96" s="197"/>
      <c r="AV96" s="197"/>
      <c r="AW96" s="197"/>
      <c r="AX96" s="197"/>
      <c r="AY96" s="200" t="s">
        <v>99</v>
      </c>
      <c r="AZ96" s="197"/>
      <c r="BA96" s="197"/>
      <c r="BB96" s="197"/>
      <c r="BC96" s="197"/>
      <c r="BD96" s="197"/>
      <c r="BE96" s="201">
        <f>IF(U96="základní",M96,0)</f>
        <v>0</v>
      </c>
      <c r="BF96" s="201">
        <f>IF(U96="snížená",M96,0)</f>
        <v>0</v>
      </c>
      <c r="BG96" s="201">
        <f>IF(U96="zákl. přenesená",M96,0)</f>
        <v>0</v>
      </c>
      <c r="BH96" s="201">
        <f>IF(U96="sníž. přenesená",M96,0)</f>
        <v>0</v>
      </c>
      <c r="BI96" s="201">
        <f>IF(U96="nulová",M96,0)</f>
        <v>0</v>
      </c>
      <c r="BJ96" s="200" t="s">
        <v>88</v>
      </c>
      <c r="BK96" s="197"/>
      <c r="BL96" s="197"/>
      <c r="BM96" s="197"/>
    </row>
    <row r="97" s="1" customFormat="1" ht="18" customHeight="1">
      <c r="B97" s="46"/>
      <c r="C97" s="47"/>
      <c r="D97" s="155" t="s">
        <v>135</v>
      </c>
      <c r="E97" s="149"/>
      <c r="F97" s="149"/>
      <c r="G97" s="149"/>
      <c r="H97" s="149"/>
      <c r="I97" s="47"/>
      <c r="J97" s="47"/>
      <c r="K97" s="47"/>
      <c r="L97" s="47"/>
      <c r="M97" s="150">
        <f>ROUND(M89*T97,2)</f>
        <v>0</v>
      </c>
      <c r="N97" s="138"/>
      <c r="O97" s="138"/>
      <c r="P97" s="138"/>
      <c r="Q97" s="138"/>
      <c r="R97" s="48"/>
      <c r="S97" s="197"/>
      <c r="T97" s="198"/>
      <c r="U97" s="199" t="s">
        <v>44</v>
      </c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7"/>
      <c r="AG97" s="197"/>
      <c r="AH97" s="197"/>
      <c r="AI97" s="197"/>
      <c r="AJ97" s="197"/>
      <c r="AK97" s="197"/>
      <c r="AL97" s="197"/>
      <c r="AM97" s="197"/>
      <c r="AN97" s="197"/>
      <c r="AO97" s="197"/>
      <c r="AP97" s="197"/>
      <c r="AQ97" s="197"/>
      <c r="AR97" s="197"/>
      <c r="AS97" s="197"/>
      <c r="AT97" s="197"/>
      <c r="AU97" s="197"/>
      <c r="AV97" s="197"/>
      <c r="AW97" s="197"/>
      <c r="AX97" s="197"/>
      <c r="AY97" s="200" t="s">
        <v>99</v>
      </c>
      <c r="AZ97" s="197"/>
      <c r="BA97" s="197"/>
      <c r="BB97" s="197"/>
      <c r="BC97" s="197"/>
      <c r="BD97" s="197"/>
      <c r="BE97" s="201">
        <f>IF(U97="základní",M97,0)</f>
        <v>0</v>
      </c>
      <c r="BF97" s="201">
        <f>IF(U97="snížená",M97,0)</f>
        <v>0</v>
      </c>
      <c r="BG97" s="201">
        <f>IF(U97="zákl. přenesená",M97,0)</f>
        <v>0</v>
      </c>
      <c r="BH97" s="201">
        <f>IF(U97="sníž. přenesená",M97,0)</f>
        <v>0</v>
      </c>
      <c r="BI97" s="201">
        <f>IF(U97="nulová",M97,0)</f>
        <v>0</v>
      </c>
      <c r="BJ97" s="200" t="s">
        <v>88</v>
      </c>
      <c r="BK97" s="197"/>
      <c r="BL97" s="197"/>
      <c r="BM97" s="197"/>
    </row>
    <row r="98" s="1" customFormat="1" ht="18" customHeight="1">
      <c r="B98" s="46"/>
      <c r="C98" s="47"/>
      <c r="D98" s="149" t="s">
        <v>136</v>
      </c>
      <c r="E98" s="47"/>
      <c r="F98" s="47"/>
      <c r="G98" s="47"/>
      <c r="H98" s="47"/>
      <c r="I98" s="47"/>
      <c r="J98" s="47"/>
      <c r="K98" s="47"/>
      <c r="L98" s="47"/>
      <c r="M98" s="150">
        <f>ROUND(M89*T98,2)</f>
        <v>0</v>
      </c>
      <c r="N98" s="138"/>
      <c r="O98" s="138"/>
      <c r="P98" s="138"/>
      <c r="Q98" s="138"/>
      <c r="R98" s="48"/>
      <c r="S98" s="197"/>
      <c r="T98" s="202"/>
      <c r="U98" s="203" t="s">
        <v>44</v>
      </c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7"/>
      <c r="AK98" s="197"/>
      <c r="AL98" s="197"/>
      <c r="AM98" s="197"/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200" t="s">
        <v>137</v>
      </c>
      <c r="AZ98" s="197"/>
      <c r="BA98" s="197"/>
      <c r="BB98" s="197"/>
      <c r="BC98" s="197"/>
      <c r="BD98" s="197"/>
      <c r="BE98" s="201">
        <f>IF(U98="základní",M98,0)</f>
        <v>0</v>
      </c>
      <c r="BF98" s="201">
        <f>IF(U98="snížená",M98,0)</f>
        <v>0</v>
      </c>
      <c r="BG98" s="201">
        <f>IF(U98="zákl. přenesená",M98,0)</f>
        <v>0</v>
      </c>
      <c r="BH98" s="201">
        <f>IF(U98="sníž. přenesená",M98,0)</f>
        <v>0</v>
      </c>
      <c r="BI98" s="201">
        <f>IF(U98="nulová",M98,0)</f>
        <v>0</v>
      </c>
      <c r="BJ98" s="200" t="s">
        <v>88</v>
      </c>
      <c r="BK98" s="197"/>
      <c r="BL98" s="197"/>
      <c r="BM98" s="197"/>
    </row>
    <row r="99" s="1" customFormat="1"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8"/>
      <c r="T99" s="182"/>
      <c r="U99" s="182"/>
    </row>
    <row r="100" s="1" customFormat="1" ht="29.28" customHeight="1">
      <c r="B100" s="46"/>
      <c r="C100" s="161" t="s">
        <v>109</v>
      </c>
      <c r="D100" s="162"/>
      <c r="E100" s="162"/>
      <c r="F100" s="162"/>
      <c r="G100" s="162"/>
      <c r="H100" s="162"/>
      <c r="I100" s="162"/>
      <c r="J100" s="162"/>
      <c r="K100" s="162"/>
      <c r="L100" s="163">
        <f>ROUND(SUM(M89+M92),2)</f>
        <v>0</v>
      </c>
      <c r="M100" s="163"/>
      <c r="N100" s="163"/>
      <c r="O100" s="163"/>
      <c r="P100" s="163"/>
      <c r="Q100" s="163"/>
      <c r="R100" s="48"/>
      <c r="T100" s="182"/>
      <c r="U100" s="182"/>
    </row>
    <row r="101" s="1" customFormat="1" ht="6.96" customHeight="1">
      <c r="B101" s="75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7"/>
      <c r="T101" s="182"/>
      <c r="U101" s="182"/>
    </row>
    <row r="105" s="1" customFormat="1" ht="6.96" customHeight="1">
      <c r="B105" s="78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80"/>
    </row>
    <row r="106" s="1" customFormat="1" ht="36.96" customHeight="1">
      <c r="B106" s="46"/>
      <c r="C106" s="26" t="s">
        <v>138</v>
      </c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8"/>
    </row>
    <row r="107" s="1" customFormat="1" ht="6.96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8"/>
    </row>
    <row r="108" s="1" customFormat="1" ht="30" customHeight="1">
      <c r="B108" s="46"/>
      <c r="C108" s="37" t="s">
        <v>20</v>
      </c>
      <c r="D108" s="47"/>
      <c r="E108" s="47"/>
      <c r="F108" s="166" t="str">
        <f>F6</f>
        <v>Oprava dálkového ovládání žst. Pržno</v>
      </c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47"/>
      <c r="R108" s="48"/>
    </row>
    <row r="109" ht="30" customHeight="1">
      <c r="B109" s="25"/>
      <c r="C109" s="37" t="s">
        <v>116</v>
      </c>
      <c r="D109" s="30"/>
      <c r="E109" s="30"/>
      <c r="F109" s="166" t="s">
        <v>559</v>
      </c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28"/>
    </row>
    <row r="110" s="1" customFormat="1" ht="36.96" customHeight="1">
      <c r="B110" s="46"/>
      <c r="C110" s="85" t="s">
        <v>118</v>
      </c>
      <c r="D110" s="47"/>
      <c r="E110" s="47"/>
      <c r="F110" s="87" t="str">
        <f>F8</f>
        <v>01 - Technologie zabezpečovacího zařízení</v>
      </c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8"/>
    </row>
    <row r="111" s="1" customFormat="1" ht="6.96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8"/>
    </row>
    <row r="112" s="1" customFormat="1" ht="18" customHeight="1">
      <c r="B112" s="46"/>
      <c r="C112" s="37" t="s">
        <v>25</v>
      </c>
      <c r="D112" s="47"/>
      <c r="E112" s="47"/>
      <c r="F112" s="32" t="str">
        <f>F10</f>
        <v xml:space="preserve"> </v>
      </c>
      <c r="G112" s="47"/>
      <c r="H112" s="47"/>
      <c r="I112" s="47"/>
      <c r="J112" s="47"/>
      <c r="K112" s="37" t="s">
        <v>27</v>
      </c>
      <c r="L112" s="47"/>
      <c r="M112" s="90" t="str">
        <f>IF(O10="","",O10)</f>
        <v>26.9.2017</v>
      </c>
      <c r="N112" s="90"/>
      <c r="O112" s="90"/>
      <c r="P112" s="90"/>
      <c r="Q112" s="47"/>
      <c r="R112" s="48"/>
    </row>
    <row r="113" s="1" customFormat="1" ht="6.96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8"/>
    </row>
    <row r="114" s="1" customFormat="1">
      <c r="B114" s="46"/>
      <c r="C114" s="37" t="s">
        <v>29</v>
      </c>
      <c r="D114" s="47"/>
      <c r="E114" s="47"/>
      <c r="F114" s="32" t="str">
        <f>E13</f>
        <v xml:space="preserve"> </v>
      </c>
      <c r="G114" s="47"/>
      <c r="H114" s="47"/>
      <c r="I114" s="47"/>
      <c r="J114" s="47"/>
      <c r="K114" s="37" t="s">
        <v>34</v>
      </c>
      <c r="L114" s="47"/>
      <c r="M114" s="32" t="str">
        <f>E19</f>
        <v xml:space="preserve"> </v>
      </c>
      <c r="N114" s="32"/>
      <c r="O114" s="32"/>
      <c r="P114" s="32"/>
      <c r="Q114" s="32"/>
      <c r="R114" s="48"/>
    </row>
    <row r="115" s="1" customFormat="1" ht="14.4" customHeight="1">
      <c r="B115" s="46"/>
      <c r="C115" s="37" t="s">
        <v>32</v>
      </c>
      <c r="D115" s="47"/>
      <c r="E115" s="47"/>
      <c r="F115" s="32" t="str">
        <f>IF(E16="","",E16)</f>
        <v>Signal Projekt, s.r.o.</v>
      </c>
      <c r="G115" s="47"/>
      <c r="H115" s="47"/>
      <c r="I115" s="47"/>
      <c r="J115" s="47"/>
      <c r="K115" s="37" t="s">
        <v>35</v>
      </c>
      <c r="L115" s="47"/>
      <c r="M115" s="32" t="str">
        <f>E22</f>
        <v>Pavel Pospíšil,DiS.</v>
      </c>
      <c r="N115" s="32"/>
      <c r="O115" s="32"/>
      <c r="P115" s="32"/>
      <c r="Q115" s="32"/>
      <c r="R115" s="48"/>
    </row>
    <row r="116" s="1" customFormat="1" ht="10.32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8"/>
    </row>
    <row r="117" s="8" customFormat="1" ht="29.28" customHeight="1">
      <c r="B117" s="204"/>
      <c r="C117" s="205" t="s">
        <v>139</v>
      </c>
      <c r="D117" s="206" t="s">
        <v>140</v>
      </c>
      <c r="E117" s="206" t="s">
        <v>61</v>
      </c>
      <c r="F117" s="206" t="s">
        <v>141</v>
      </c>
      <c r="G117" s="206"/>
      <c r="H117" s="206"/>
      <c r="I117" s="206"/>
      <c r="J117" s="206" t="s">
        <v>142</v>
      </c>
      <c r="K117" s="206" t="s">
        <v>143</v>
      </c>
      <c r="L117" s="206" t="s">
        <v>144</v>
      </c>
      <c r="M117" s="206" t="s">
        <v>145</v>
      </c>
      <c r="N117" s="206"/>
      <c r="O117" s="206"/>
      <c r="P117" s="206" t="s">
        <v>126</v>
      </c>
      <c r="Q117" s="207"/>
      <c r="R117" s="208"/>
      <c r="T117" s="106" t="s">
        <v>146</v>
      </c>
      <c r="U117" s="107" t="s">
        <v>43</v>
      </c>
      <c r="V117" s="107" t="s">
        <v>147</v>
      </c>
      <c r="W117" s="107" t="s">
        <v>148</v>
      </c>
      <c r="X117" s="107" t="s">
        <v>149</v>
      </c>
      <c r="Y117" s="107" t="s">
        <v>150</v>
      </c>
      <c r="Z117" s="107" t="s">
        <v>151</v>
      </c>
      <c r="AA117" s="107" t="s">
        <v>152</v>
      </c>
      <c r="AB117" s="107" t="s">
        <v>153</v>
      </c>
      <c r="AC117" s="107" t="s">
        <v>154</v>
      </c>
      <c r="AD117" s="108" t="s">
        <v>155</v>
      </c>
    </row>
    <row r="118" s="1" customFormat="1" ht="29.28" customHeight="1">
      <c r="B118" s="46"/>
      <c r="C118" s="110" t="s">
        <v>121</v>
      </c>
      <c r="D118" s="47"/>
      <c r="E118" s="47"/>
      <c r="F118" s="47"/>
      <c r="G118" s="47"/>
      <c r="H118" s="47"/>
      <c r="I118" s="47"/>
      <c r="J118" s="47"/>
      <c r="K118" s="47"/>
      <c r="L118" s="47"/>
      <c r="M118" s="250">
        <f>BK118</f>
        <v>0</v>
      </c>
      <c r="N118" s="251"/>
      <c r="O118" s="251"/>
      <c r="P118" s="251"/>
      <c r="Q118" s="251"/>
      <c r="R118" s="48"/>
      <c r="T118" s="109"/>
      <c r="U118" s="67"/>
      <c r="V118" s="67"/>
      <c r="W118" s="211">
        <f>W119+W178</f>
        <v>0</v>
      </c>
      <c r="X118" s="211">
        <f>X119+X178</f>
        <v>0</v>
      </c>
      <c r="Y118" s="67"/>
      <c r="Z118" s="212">
        <f>Z119+Z178</f>
        <v>0</v>
      </c>
      <c r="AA118" s="67"/>
      <c r="AB118" s="212">
        <f>AB119+AB178</f>
        <v>0</v>
      </c>
      <c r="AC118" s="67"/>
      <c r="AD118" s="213">
        <f>AD119+AD178</f>
        <v>0</v>
      </c>
      <c r="AT118" s="21" t="s">
        <v>80</v>
      </c>
      <c r="AU118" s="21" t="s">
        <v>128</v>
      </c>
      <c r="BK118" s="214">
        <f>BK119+BK178</f>
        <v>0</v>
      </c>
    </row>
    <row r="119" s="9" customFormat="1" ht="37.44" customHeight="1">
      <c r="B119" s="227"/>
      <c r="C119" s="228"/>
      <c r="D119" s="229" t="s">
        <v>129</v>
      </c>
      <c r="E119" s="229"/>
      <c r="F119" s="229"/>
      <c r="G119" s="229"/>
      <c r="H119" s="229"/>
      <c r="I119" s="229"/>
      <c r="J119" s="229"/>
      <c r="K119" s="229"/>
      <c r="L119" s="229"/>
      <c r="M119" s="230">
        <f>BK119</f>
        <v>0</v>
      </c>
      <c r="N119" s="231"/>
      <c r="O119" s="231"/>
      <c r="P119" s="231"/>
      <c r="Q119" s="231"/>
      <c r="R119" s="232"/>
      <c r="T119" s="233"/>
      <c r="U119" s="228"/>
      <c r="V119" s="228"/>
      <c r="W119" s="234">
        <f>SUM(W120:W177)</f>
        <v>0</v>
      </c>
      <c r="X119" s="234">
        <f>SUM(X120:X177)</f>
        <v>0</v>
      </c>
      <c r="Y119" s="228"/>
      <c r="Z119" s="235">
        <f>SUM(Z120:Z177)</f>
        <v>0</v>
      </c>
      <c r="AA119" s="228"/>
      <c r="AB119" s="235">
        <f>SUM(AB120:AB177)</f>
        <v>0</v>
      </c>
      <c r="AC119" s="228"/>
      <c r="AD119" s="236">
        <f>SUM(AD120:AD177)</f>
        <v>0</v>
      </c>
      <c r="AR119" s="237" t="s">
        <v>167</v>
      </c>
      <c r="AT119" s="238" t="s">
        <v>80</v>
      </c>
      <c r="AU119" s="238" t="s">
        <v>81</v>
      </c>
      <c r="AY119" s="237" t="s">
        <v>160</v>
      </c>
      <c r="BK119" s="239">
        <f>SUM(BK120:BK177)</f>
        <v>0</v>
      </c>
    </row>
    <row r="120" s="1" customFormat="1" ht="25.5" customHeight="1">
      <c r="B120" s="46"/>
      <c r="C120" s="215" t="s">
        <v>88</v>
      </c>
      <c r="D120" s="215" t="s">
        <v>156</v>
      </c>
      <c r="E120" s="216" t="s">
        <v>214</v>
      </c>
      <c r="F120" s="217" t="s">
        <v>215</v>
      </c>
      <c r="G120" s="217"/>
      <c r="H120" s="217"/>
      <c r="I120" s="217"/>
      <c r="J120" s="218" t="s">
        <v>159</v>
      </c>
      <c r="K120" s="219">
        <v>16</v>
      </c>
      <c r="L120" s="220">
        <v>0</v>
      </c>
      <c r="M120" s="221"/>
      <c r="N120" s="221"/>
      <c r="O120" s="195"/>
      <c r="P120" s="222">
        <f>ROUND(V120*K120,2)</f>
        <v>0</v>
      </c>
      <c r="Q120" s="222"/>
      <c r="R120" s="48"/>
      <c r="T120" s="223" t="s">
        <v>23</v>
      </c>
      <c r="U120" s="56" t="s">
        <v>44</v>
      </c>
      <c r="V120" s="173">
        <f>L120+M120</f>
        <v>0</v>
      </c>
      <c r="W120" s="173">
        <f>ROUND(L120*K120,2)</f>
        <v>0</v>
      </c>
      <c r="X120" s="173">
        <f>ROUND(M120*K120,2)</f>
        <v>0</v>
      </c>
      <c r="Y120" s="47"/>
      <c r="Z120" s="224">
        <f>Y120*K120</f>
        <v>0</v>
      </c>
      <c r="AA120" s="224">
        <v>0</v>
      </c>
      <c r="AB120" s="224">
        <f>AA120*K120</f>
        <v>0</v>
      </c>
      <c r="AC120" s="224">
        <v>0</v>
      </c>
      <c r="AD120" s="225">
        <f>AC120*K120</f>
        <v>0</v>
      </c>
      <c r="AR120" s="21" t="s">
        <v>202</v>
      </c>
      <c r="AT120" s="21" t="s">
        <v>156</v>
      </c>
      <c r="AU120" s="21" t="s">
        <v>88</v>
      </c>
      <c r="AY120" s="21" t="s">
        <v>160</v>
      </c>
      <c r="BE120" s="154">
        <f>IF(U120="základní",P120,0)</f>
        <v>0</v>
      </c>
      <c r="BF120" s="154">
        <f>IF(U120="snížená",P120,0)</f>
        <v>0</v>
      </c>
      <c r="BG120" s="154">
        <f>IF(U120="zákl. přenesená",P120,0)</f>
        <v>0</v>
      </c>
      <c r="BH120" s="154">
        <f>IF(U120="sníž. přenesená",P120,0)</f>
        <v>0</v>
      </c>
      <c r="BI120" s="154">
        <f>IF(U120="nulová",P120,0)</f>
        <v>0</v>
      </c>
      <c r="BJ120" s="21" t="s">
        <v>88</v>
      </c>
      <c r="BK120" s="154">
        <f>ROUND(V120*K120,2)</f>
        <v>0</v>
      </c>
      <c r="BL120" s="21" t="s">
        <v>202</v>
      </c>
      <c r="BM120" s="21" t="s">
        <v>560</v>
      </c>
    </row>
    <row r="121" s="1" customFormat="1" ht="16.5" customHeight="1">
      <c r="B121" s="46"/>
      <c r="C121" s="215" t="s">
        <v>92</v>
      </c>
      <c r="D121" s="215" t="s">
        <v>156</v>
      </c>
      <c r="E121" s="216" t="s">
        <v>234</v>
      </c>
      <c r="F121" s="217" t="s">
        <v>235</v>
      </c>
      <c r="G121" s="217"/>
      <c r="H121" s="217"/>
      <c r="I121" s="217"/>
      <c r="J121" s="218" t="s">
        <v>159</v>
      </c>
      <c r="K121" s="219">
        <v>6</v>
      </c>
      <c r="L121" s="220">
        <v>0</v>
      </c>
      <c r="M121" s="221"/>
      <c r="N121" s="221"/>
      <c r="O121" s="195"/>
      <c r="P121" s="222">
        <f>ROUND(V121*K121,2)</f>
        <v>0</v>
      </c>
      <c r="Q121" s="222"/>
      <c r="R121" s="48"/>
      <c r="T121" s="223" t="s">
        <v>23</v>
      </c>
      <c r="U121" s="56" t="s">
        <v>44</v>
      </c>
      <c r="V121" s="173">
        <f>L121+M121</f>
        <v>0</v>
      </c>
      <c r="W121" s="173">
        <f>ROUND(L121*K121,2)</f>
        <v>0</v>
      </c>
      <c r="X121" s="173">
        <f>ROUND(M121*K121,2)</f>
        <v>0</v>
      </c>
      <c r="Y121" s="47"/>
      <c r="Z121" s="224">
        <f>Y121*K121</f>
        <v>0</v>
      </c>
      <c r="AA121" s="224">
        <v>0</v>
      </c>
      <c r="AB121" s="224">
        <f>AA121*K121</f>
        <v>0</v>
      </c>
      <c r="AC121" s="224">
        <v>0</v>
      </c>
      <c r="AD121" s="225">
        <f>AC121*K121</f>
        <v>0</v>
      </c>
      <c r="AR121" s="21" t="s">
        <v>92</v>
      </c>
      <c r="AT121" s="21" t="s">
        <v>156</v>
      </c>
      <c r="AU121" s="21" t="s">
        <v>88</v>
      </c>
      <c r="AY121" s="21" t="s">
        <v>160</v>
      </c>
      <c r="BE121" s="154">
        <f>IF(U121="základní",P121,0)</f>
        <v>0</v>
      </c>
      <c r="BF121" s="154">
        <f>IF(U121="snížená",P121,0)</f>
        <v>0</v>
      </c>
      <c r="BG121" s="154">
        <f>IF(U121="zákl. přenesená",P121,0)</f>
        <v>0</v>
      </c>
      <c r="BH121" s="154">
        <f>IF(U121="sníž. přenesená",P121,0)</f>
        <v>0</v>
      </c>
      <c r="BI121" s="154">
        <f>IF(U121="nulová",P121,0)</f>
        <v>0</v>
      </c>
      <c r="BJ121" s="21" t="s">
        <v>88</v>
      </c>
      <c r="BK121" s="154">
        <f>ROUND(V121*K121,2)</f>
        <v>0</v>
      </c>
      <c r="BL121" s="21" t="s">
        <v>88</v>
      </c>
      <c r="BM121" s="21" t="s">
        <v>561</v>
      </c>
    </row>
    <row r="122" s="1" customFormat="1" ht="25.5" customHeight="1">
      <c r="B122" s="46"/>
      <c r="C122" s="240" t="s">
        <v>227</v>
      </c>
      <c r="D122" s="240" t="s">
        <v>252</v>
      </c>
      <c r="E122" s="241" t="s">
        <v>562</v>
      </c>
      <c r="F122" s="242" t="s">
        <v>563</v>
      </c>
      <c r="G122" s="242"/>
      <c r="H122" s="242"/>
      <c r="I122" s="242"/>
      <c r="J122" s="243" t="s">
        <v>159</v>
      </c>
      <c r="K122" s="244">
        <v>2</v>
      </c>
      <c r="L122" s="245">
        <v>0</v>
      </c>
      <c r="M122" s="245">
        <v>0</v>
      </c>
      <c r="N122" s="246"/>
      <c r="O122" s="246"/>
      <c r="P122" s="222">
        <f>ROUND(V122*K122,2)</f>
        <v>0</v>
      </c>
      <c r="Q122" s="222"/>
      <c r="R122" s="48"/>
      <c r="T122" s="223" t="s">
        <v>23</v>
      </c>
      <c r="U122" s="56" t="s">
        <v>44</v>
      </c>
      <c r="V122" s="173">
        <f>L122+M122</f>
        <v>0</v>
      </c>
      <c r="W122" s="173">
        <f>ROUND(L122*K122,2)</f>
        <v>0</v>
      </c>
      <c r="X122" s="173">
        <f>ROUND(M122*K122,2)</f>
        <v>0</v>
      </c>
      <c r="Y122" s="47"/>
      <c r="Z122" s="224">
        <f>Y122*K122</f>
        <v>0</v>
      </c>
      <c r="AA122" s="224">
        <v>0</v>
      </c>
      <c r="AB122" s="224">
        <f>AA122*K122</f>
        <v>0</v>
      </c>
      <c r="AC122" s="224">
        <v>0</v>
      </c>
      <c r="AD122" s="225">
        <f>AC122*K122</f>
        <v>0</v>
      </c>
      <c r="AR122" s="21" t="s">
        <v>256</v>
      </c>
      <c r="AT122" s="21" t="s">
        <v>252</v>
      </c>
      <c r="AU122" s="21" t="s">
        <v>88</v>
      </c>
      <c r="AY122" s="21" t="s">
        <v>160</v>
      </c>
      <c r="BE122" s="154">
        <f>IF(U122="základní",P122,0)</f>
        <v>0</v>
      </c>
      <c r="BF122" s="154">
        <f>IF(U122="snížená",P122,0)</f>
        <v>0</v>
      </c>
      <c r="BG122" s="154">
        <f>IF(U122="zákl. přenesená",P122,0)</f>
        <v>0</v>
      </c>
      <c r="BH122" s="154">
        <f>IF(U122="sníž. přenesená",P122,0)</f>
        <v>0</v>
      </c>
      <c r="BI122" s="154">
        <f>IF(U122="nulová",P122,0)</f>
        <v>0</v>
      </c>
      <c r="BJ122" s="21" t="s">
        <v>88</v>
      </c>
      <c r="BK122" s="154">
        <f>ROUND(V122*K122,2)</f>
        <v>0</v>
      </c>
      <c r="BL122" s="21" t="s">
        <v>256</v>
      </c>
      <c r="BM122" s="21" t="s">
        <v>564</v>
      </c>
    </row>
    <row r="123" s="1" customFormat="1" ht="16.5" customHeight="1">
      <c r="B123" s="46"/>
      <c r="C123" s="240" t="s">
        <v>168</v>
      </c>
      <c r="D123" s="240" t="s">
        <v>252</v>
      </c>
      <c r="E123" s="241" t="s">
        <v>253</v>
      </c>
      <c r="F123" s="242" t="s">
        <v>254</v>
      </c>
      <c r="G123" s="242"/>
      <c r="H123" s="242"/>
      <c r="I123" s="242"/>
      <c r="J123" s="243" t="s">
        <v>255</v>
      </c>
      <c r="K123" s="244">
        <v>32</v>
      </c>
      <c r="L123" s="245">
        <v>0</v>
      </c>
      <c r="M123" s="245">
        <v>0</v>
      </c>
      <c r="N123" s="246"/>
      <c r="O123" s="246"/>
      <c r="P123" s="222">
        <f>ROUND(V123*K123,2)</f>
        <v>0</v>
      </c>
      <c r="Q123" s="222"/>
      <c r="R123" s="48"/>
      <c r="T123" s="223" t="s">
        <v>23</v>
      </c>
      <c r="U123" s="56" t="s">
        <v>44</v>
      </c>
      <c r="V123" s="173">
        <f>L123+M123</f>
        <v>0</v>
      </c>
      <c r="W123" s="173">
        <f>ROUND(L123*K123,2)</f>
        <v>0</v>
      </c>
      <c r="X123" s="173">
        <f>ROUND(M123*K123,2)</f>
        <v>0</v>
      </c>
      <c r="Y123" s="47"/>
      <c r="Z123" s="224">
        <f>Y123*K123</f>
        <v>0</v>
      </c>
      <c r="AA123" s="224">
        <v>0</v>
      </c>
      <c r="AB123" s="224">
        <f>AA123*K123</f>
        <v>0</v>
      </c>
      <c r="AC123" s="224">
        <v>0</v>
      </c>
      <c r="AD123" s="225">
        <f>AC123*K123</f>
        <v>0</v>
      </c>
      <c r="AR123" s="21" t="s">
        <v>256</v>
      </c>
      <c r="AT123" s="21" t="s">
        <v>252</v>
      </c>
      <c r="AU123" s="21" t="s">
        <v>88</v>
      </c>
      <c r="AY123" s="21" t="s">
        <v>160</v>
      </c>
      <c r="BE123" s="154">
        <f>IF(U123="základní",P123,0)</f>
        <v>0</v>
      </c>
      <c r="BF123" s="154">
        <f>IF(U123="snížená",P123,0)</f>
        <v>0</v>
      </c>
      <c r="BG123" s="154">
        <f>IF(U123="zákl. přenesená",P123,0)</f>
        <v>0</v>
      </c>
      <c r="BH123" s="154">
        <f>IF(U123="sníž. přenesená",P123,0)</f>
        <v>0</v>
      </c>
      <c r="BI123" s="154">
        <f>IF(U123="nulová",P123,0)</f>
        <v>0</v>
      </c>
      <c r="BJ123" s="21" t="s">
        <v>88</v>
      </c>
      <c r="BK123" s="154">
        <f>ROUND(V123*K123,2)</f>
        <v>0</v>
      </c>
      <c r="BL123" s="21" t="s">
        <v>256</v>
      </c>
      <c r="BM123" s="21" t="s">
        <v>565</v>
      </c>
    </row>
    <row r="124" s="1" customFormat="1" ht="16.5" customHeight="1">
      <c r="B124" s="46"/>
      <c r="C124" s="47"/>
      <c r="D124" s="47"/>
      <c r="E124" s="47"/>
      <c r="F124" s="226" t="s">
        <v>258</v>
      </c>
      <c r="G124" s="67"/>
      <c r="H124" s="67"/>
      <c r="I124" s="67"/>
      <c r="J124" s="47"/>
      <c r="K124" s="47"/>
      <c r="L124" s="47"/>
      <c r="M124" s="47"/>
      <c r="N124" s="47"/>
      <c r="O124" s="47"/>
      <c r="P124" s="47"/>
      <c r="Q124" s="47"/>
      <c r="R124" s="48"/>
      <c r="T124" s="198"/>
      <c r="U124" s="47"/>
      <c r="V124" s="47"/>
      <c r="W124" s="47"/>
      <c r="X124" s="47"/>
      <c r="Y124" s="47"/>
      <c r="Z124" s="47"/>
      <c r="AA124" s="47"/>
      <c r="AB124" s="47"/>
      <c r="AC124" s="47"/>
      <c r="AD124" s="100"/>
      <c r="AT124" s="21" t="s">
        <v>166</v>
      </c>
      <c r="AU124" s="21" t="s">
        <v>88</v>
      </c>
    </row>
    <row r="125" s="1" customFormat="1" ht="38.25" customHeight="1">
      <c r="B125" s="46"/>
      <c r="C125" s="240" t="s">
        <v>317</v>
      </c>
      <c r="D125" s="240" t="s">
        <v>252</v>
      </c>
      <c r="E125" s="241" t="s">
        <v>530</v>
      </c>
      <c r="F125" s="242" t="s">
        <v>531</v>
      </c>
      <c r="G125" s="242"/>
      <c r="H125" s="242"/>
      <c r="I125" s="242"/>
      <c r="J125" s="243" t="s">
        <v>159</v>
      </c>
      <c r="K125" s="244">
        <v>5</v>
      </c>
      <c r="L125" s="245">
        <v>0</v>
      </c>
      <c r="M125" s="245">
        <v>0</v>
      </c>
      <c r="N125" s="246"/>
      <c r="O125" s="246"/>
      <c r="P125" s="222">
        <f>ROUND(V125*K125,2)</f>
        <v>0</v>
      </c>
      <c r="Q125" s="222"/>
      <c r="R125" s="48"/>
      <c r="T125" s="223" t="s">
        <v>23</v>
      </c>
      <c r="U125" s="56" t="s">
        <v>44</v>
      </c>
      <c r="V125" s="173">
        <f>L125+M125</f>
        <v>0</v>
      </c>
      <c r="W125" s="173">
        <f>ROUND(L125*K125,2)</f>
        <v>0</v>
      </c>
      <c r="X125" s="173">
        <f>ROUND(M125*K125,2)</f>
        <v>0</v>
      </c>
      <c r="Y125" s="47"/>
      <c r="Z125" s="224">
        <f>Y125*K125</f>
        <v>0</v>
      </c>
      <c r="AA125" s="224">
        <v>0</v>
      </c>
      <c r="AB125" s="224">
        <f>AA125*K125</f>
        <v>0</v>
      </c>
      <c r="AC125" s="224">
        <v>0</v>
      </c>
      <c r="AD125" s="225">
        <f>AC125*K125</f>
        <v>0</v>
      </c>
      <c r="AR125" s="21" t="s">
        <v>88</v>
      </c>
      <c r="AT125" s="21" t="s">
        <v>252</v>
      </c>
      <c r="AU125" s="21" t="s">
        <v>88</v>
      </c>
      <c r="AY125" s="21" t="s">
        <v>160</v>
      </c>
      <c r="BE125" s="154">
        <f>IF(U125="základní",P125,0)</f>
        <v>0</v>
      </c>
      <c r="BF125" s="154">
        <f>IF(U125="snížená",P125,0)</f>
        <v>0</v>
      </c>
      <c r="BG125" s="154">
        <f>IF(U125="zákl. přenesená",P125,0)</f>
        <v>0</v>
      </c>
      <c r="BH125" s="154">
        <f>IF(U125="sníž. přenesená",P125,0)</f>
        <v>0</v>
      </c>
      <c r="BI125" s="154">
        <f>IF(U125="nulová",P125,0)</f>
        <v>0</v>
      </c>
      <c r="BJ125" s="21" t="s">
        <v>88</v>
      </c>
      <c r="BK125" s="154">
        <f>ROUND(V125*K125,2)</f>
        <v>0</v>
      </c>
      <c r="BL125" s="21" t="s">
        <v>88</v>
      </c>
      <c r="BM125" s="21" t="s">
        <v>566</v>
      </c>
    </row>
    <row r="126" s="1" customFormat="1" ht="25.5" customHeight="1">
      <c r="B126" s="46"/>
      <c r="C126" s="240" t="s">
        <v>398</v>
      </c>
      <c r="D126" s="240" t="s">
        <v>252</v>
      </c>
      <c r="E126" s="241" t="s">
        <v>260</v>
      </c>
      <c r="F126" s="242" t="s">
        <v>261</v>
      </c>
      <c r="G126" s="242"/>
      <c r="H126" s="242"/>
      <c r="I126" s="242"/>
      <c r="J126" s="243" t="s">
        <v>255</v>
      </c>
      <c r="K126" s="244">
        <v>380</v>
      </c>
      <c r="L126" s="245">
        <v>0</v>
      </c>
      <c r="M126" s="245">
        <v>0</v>
      </c>
      <c r="N126" s="246"/>
      <c r="O126" s="246"/>
      <c r="P126" s="222">
        <f>ROUND(V126*K126,2)</f>
        <v>0</v>
      </c>
      <c r="Q126" s="222"/>
      <c r="R126" s="48"/>
      <c r="T126" s="223" t="s">
        <v>23</v>
      </c>
      <c r="U126" s="56" t="s">
        <v>44</v>
      </c>
      <c r="V126" s="173">
        <f>L126+M126</f>
        <v>0</v>
      </c>
      <c r="W126" s="173">
        <f>ROUND(L126*K126,2)</f>
        <v>0</v>
      </c>
      <c r="X126" s="173">
        <f>ROUND(M126*K126,2)</f>
        <v>0</v>
      </c>
      <c r="Y126" s="47"/>
      <c r="Z126" s="224">
        <f>Y126*K126</f>
        <v>0</v>
      </c>
      <c r="AA126" s="224">
        <v>0</v>
      </c>
      <c r="AB126" s="224">
        <f>AA126*K126</f>
        <v>0</v>
      </c>
      <c r="AC126" s="224">
        <v>0</v>
      </c>
      <c r="AD126" s="225">
        <f>AC126*K126</f>
        <v>0</v>
      </c>
      <c r="AR126" s="21" t="s">
        <v>256</v>
      </c>
      <c r="AT126" s="21" t="s">
        <v>252</v>
      </c>
      <c r="AU126" s="21" t="s">
        <v>88</v>
      </c>
      <c r="AY126" s="21" t="s">
        <v>160</v>
      </c>
      <c r="BE126" s="154">
        <f>IF(U126="základní",P126,0)</f>
        <v>0</v>
      </c>
      <c r="BF126" s="154">
        <f>IF(U126="snížená",P126,0)</f>
        <v>0</v>
      </c>
      <c r="BG126" s="154">
        <f>IF(U126="zákl. přenesená",P126,0)</f>
        <v>0</v>
      </c>
      <c r="BH126" s="154">
        <f>IF(U126="sníž. přenesená",P126,0)</f>
        <v>0</v>
      </c>
      <c r="BI126" s="154">
        <f>IF(U126="nulová",P126,0)</f>
        <v>0</v>
      </c>
      <c r="BJ126" s="21" t="s">
        <v>88</v>
      </c>
      <c r="BK126" s="154">
        <f>ROUND(V126*K126,2)</f>
        <v>0</v>
      </c>
      <c r="BL126" s="21" t="s">
        <v>256</v>
      </c>
      <c r="BM126" s="21" t="s">
        <v>567</v>
      </c>
    </row>
    <row r="127" s="1" customFormat="1" ht="38.25" customHeight="1">
      <c r="B127" s="46"/>
      <c r="C127" s="240" t="s">
        <v>402</v>
      </c>
      <c r="D127" s="240" t="s">
        <v>252</v>
      </c>
      <c r="E127" s="241" t="s">
        <v>264</v>
      </c>
      <c r="F127" s="242" t="s">
        <v>265</v>
      </c>
      <c r="G127" s="242"/>
      <c r="H127" s="242"/>
      <c r="I127" s="242"/>
      <c r="J127" s="243" t="s">
        <v>255</v>
      </c>
      <c r="K127" s="244">
        <v>35</v>
      </c>
      <c r="L127" s="245">
        <v>0</v>
      </c>
      <c r="M127" s="245">
        <v>0</v>
      </c>
      <c r="N127" s="246"/>
      <c r="O127" s="246"/>
      <c r="P127" s="222">
        <f>ROUND(V127*K127,2)</f>
        <v>0</v>
      </c>
      <c r="Q127" s="222"/>
      <c r="R127" s="48"/>
      <c r="T127" s="223" t="s">
        <v>23</v>
      </c>
      <c r="U127" s="56" t="s">
        <v>44</v>
      </c>
      <c r="V127" s="173">
        <f>L127+M127</f>
        <v>0</v>
      </c>
      <c r="W127" s="173">
        <f>ROUND(L127*K127,2)</f>
        <v>0</v>
      </c>
      <c r="X127" s="173">
        <f>ROUND(M127*K127,2)</f>
        <v>0</v>
      </c>
      <c r="Y127" s="47"/>
      <c r="Z127" s="224">
        <f>Y127*K127</f>
        <v>0</v>
      </c>
      <c r="AA127" s="224">
        <v>0</v>
      </c>
      <c r="AB127" s="224">
        <f>AA127*K127</f>
        <v>0</v>
      </c>
      <c r="AC127" s="224">
        <v>0</v>
      </c>
      <c r="AD127" s="225">
        <f>AC127*K127</f>
        <v>0</v>
      </c>
      <c r="AR127" s="21" t="s">
        <v>256</v>
      </c>
      <c r="AT127" s="21" t="s">
        <v>252</v>
      </c>
      <c r="AU127" s="21" t="s">
        <v>88</v>
      </c>
      <c r="AY127" s="21" t="s">
        <v>160</v>
      </c>
      <c r="BE127" s="154">
        <f>IF(U127="základní",P127,0)</f>
        <v>0</v>
      </c>
      <c r="BF127" s="154">
        <f>IF(U127="snížená",P127,0)</f>
        <v>0</v>
      </c>
      <c r="BG127" s="154">
        <f>IF(U127="zákl. přenesená",P127,0)</f>
        <v>0</v>
      </c>
      <c r="BH127" s="154">
        <f>IF(U127="sníž. přenesená",P127,0)</f>
        <v>0</v>
      </c>
      <c r="BI127" s="154">
        <f>IF(U127="nulová",P127,0)</f>
        <v>0</v>
      </c>
      <c r="BJ127" s="21" t="s">
        <v>88</v>
      </c>
      <c r="BK127" s="154">
        <f>ROUND(V127*K127,2)</f>
        <v>0</v>
      </c>
      <c r="BL127" s="21" t="s">
        <v>256</v>
      </c>
      <c r="BM127" s="21" t="s">
        <v>568</v>
      </c>
    </row>
    <row r="128" s="1" customFormat="1" ht="16.5" customHeight="1">
      <c r="B128" s="46"/>
      <c r="C128" s="240" t="s">
        <v>280</v>
      </c>
      <c r="D128" s="240" t="s">
        <v>252</v>
      </c>
      <c r="E128" s="241" t="s">
        <v>268</v>
      </c>
      <c r="F128" s="242" t="s">
        <v>269</v>
      </c>
      <c r="G128" s="242"/>
      <c r="H128" s="242"/>
      <c r="I128" s="242"/>
      <c r="J128" s="243" t="s">
        <v>255</v>
      </c>
      <c r="K128" s="244">
        <v>120</v>
      </c>
      <c r="L128" s="245">
        <v>0</v>
      </c>
      <c r="M128" s="245">
        <v>0</v>
      </c>
      <c r="N128" s="246"/>
      <c r="O128" s="246"/>
      <c r="P128" s="222">
        <f>ROUND(V128*K128,2)</f>
        <v>0</v>
      </c>
      <c r="Q128" s="222"/>
      <c r="R128" s="48"/>
      <c r="T128" s="223" t="s">
        <v>23</v>
      </c>
      <c r="U128" s="56" t="s">
        <v>44</v>
      </c>
      <c r="V128" s="173">
        <f>L128+M128</f>
        <v>0</v>
      </c>
      <c r="W128" s="173">
        <f>ROUND(L128*K128,2)</f>
        <v>0</v>
      </c>
      <c r="X128" s="173">
        <f>ROUND(M128*K128,2)</f>
        <v>0</v>
      </c>
      <c r="Y128" s="47"/>
      <c r="Z128" s="224">
        <f>Y128*K128</f>
        <v>0</v>
      </c>
      <c r="AA128" s="224">
        <v>0</v>
      </c>
      <c r="AB128" s="224">
        <f>AA128*K128</f>
        <v>0</v>
      </c>
      <c r="AC128" s="224">
        <v>0</v>
      </c>
      <c r="AD128" s="225">
        <f>AC128*K128</f>
        <v>0</v>
      </c>
      <c r="AR128" s="21" t="s">
        <v>256</v>
      </c>
      <c r="AT128" s="21" t="s">
        <v>252</v>
      </c>
      <c r="AU128" s="21" t="s">
        <v>88</v>
      </c>
      <c r="AY128" s="21" t="s">
        <v>160</v>
      </c>
      <c r="BE128" s="154">
        <f>IF(U128="základní",P128,0)</f>
        <v>0</v>
      </c>
      <c r="BF128" s="154">
        <f>IF(U128="snížená",P128,0)</f>
        <v>0</v>
      </c>
      <c r="BG128" s="154">
        <f>IF(U128="zákl. přenesená",P128,0)</f>
        <v>0</v>
      </c>
      <c r="BH128" s="154">
        <f>IF(U128="sníž. přenesená",P128,0)</f>
        <v>0</v>
      </c>
      <c r="BI128" s="154">
        <f>IF(U128="nulová",P128,0)</f>
        <v>0</v>
      </c>
      <c r="BJ128" s="21" t="s">
        <v>88</v>
      </c>
      <c r="BK128" s="154">
        <f>ROUND(V128*K128,2)</f>
        <v>0</v>
      </c>
      <c r="BL128" s="21" t="s">
        <v>256</v>
      </c>
      <c r="BM128" s="21" t="s">
        <v>569</v>
      </c>
    </row>
    <row r="129" s="1" customFormat="1" ht="24" customHeight="1">
      <c r="B129" s="46"/>
      <c r="C129" s="47"/>
      <c r="D129" s="47"/>
      <c r="E129" s="47"/>
      <c r="F129" s="226" t="s">
        <v>271</v>
      </c>
      <c r="G129" s="67"/>
      <c r="H129" s="67"/>
      <c r="I129" s="67"/>
      <c r="J129" s="47"/>
      <c r="K129" s="47"/>
      <c r="L129" s="47"/>
      <c r="M129" s="47"/>
      <c r="N129" s="47"/>
      <c r="O129" s="47"/>
      <c r="P129" s="47"/>
      <c r="Q129" s="47"/>
      <c r="R129" s="48"/>
      <c r="T129" s="198"/>
      <c r="U129" s="47"/>
      <c r="V129" s="47"/>
      <c r="W129" s="47"/>
      <c r="X129" s="47"/>
      <c r="Y129" s="47"/>
      <c r="Z129" s="47"/>
      <c r="AA129" s="47"/>
      <c r="AB129" s="47"/>
      <c r="AC129" s="47"/>
      <c r="AD129" s="100"/>
      <c r="AT129" s="21" t="s">
        <v>166</v>
      </c>
      <c r="AU129" s="21" t="s">
        <v>88</v>
      </c>
    </row>
    <row r="130" s="1" customFormat="1" ht="16.5" customHeight="1">
      <c r="B130" s="46"/>
      <c r="C130" s="240" t="s">
        <v>284</v>
      </c>
      <c r="D130" s="240" t="s">
        <v>252</v>
      </c>
      <c r="E130" s="241" t="s">
        <v>285</v>
      </c>
      <c r="F130" s="242" t="s">
        <v>286</v>
      </c>
      <c r="G130" s="242"/>
      <c r="H130" s="242"/>
      <c r="I130" s="242"/>
      <c r="J130" s="243" t="s">
        <v>159</v>
      </c>
      <c r="K130" s="244">
        <v>4</v>
      </c>
      <c r="L130" s="245">
        <v>0</v>
      </c>
      <c r="M130" s="245">
        <v>0</v>
      </c>
      <c r="N130" s="246"/>
      <c r="O130" s="246"/>
      <c r="P130" s="222">
        <f>ROUND(V130*K130,2)</f>
        <v>0</v>
      </c>
      <c r="Q130" s="222"/>
      <c r="R130" s="48"/>
      <c r="T130" s="223" t="s">
        <v>23</v>
      </c>
      <c r="U130" s="56" t="s">
        <v>44</v>
      </c>
      <c r="V130" s="173">
        <f>L130+M130</f>
        <v>0</v>
      </c>
      <c r="W130" s="173">
        <f>ROUND(L130*K130,2)</f>
        <v>0</v>
      </c>
      <c r="X130" s="173">
        <f>ROUND(M130*K130,2)</f>
        <v>0</v>
      </c>
      <c r="Y130" s="47"/>
      <c r="Z130" s="224">
        <f>Y130*K130</f>
        <v>0</v>
      </c>
      <c r="AA130" s="224">
        <v>0</v>
      </c>
      <c r="AB130" s="224">
        <f>AA130*K130</f>
        <v>0</v>
      </c>
      <c r="AC130" s="224">
        <v>0</v>
      </c>
      <c r="AD130" s="225">
        <f>AC130*K130</f>
        <v>0</v>
      </c>
      <c r="AR130" s="21" t="s">
        <v>256</v>
      </c>
      <c r="AT130" s="21" t="s">
        <v>252</v>
      </c>
      <c r="AU130" s="21" t="s">
        <v>88</v>
      </c>
      <c r="AY130" s="21" t="s">
        <v>160</v>
      </c>
      <c r="BE130" s="154">
        <f>IF(U130="základní",P130,0)</f>
        <v>0</v>
      </c>
      <c r="BF130" s="154">
        <f>IF(U130="snížená",P130,0)</f>
        <v>0</v>
      </c>
      <c r="BG130" s="154">
        <f>IF(U130="zákl. přenesená",P130,0)</f>
        <v>0</v>
      </c>
      <c r="BH130" s="154">
        <f>IF(U130="sníž. přenesená",P130,0)</f>
        <v>0</v>
      </c>
      <c r="BI130" s="154">
        <f>IF(U130="nulová",P130,0)</f>
        <v>0</v>
      </c>
      <c r="BJ130" s="21" t="s">
        <v>88</v>
      </c>
      <c r="BK130" s="154">
        <f>ROUND(V130*K130,2)</f>
        <v>0</v>
      </c>
      <c r="BL130" s="21" t="s">
        <v>256</v>
      </c>
      <c r="BM130" s="21" t="s">
        <v>570</v>
      </c>
    </row>
    <row r="131" s="1" customFormat="1" ht="25.5" customHeight="1">
      <c r="B131" s="46"/>
      <c r="C131" s="240" t="s">
        <v>288</v>
      </c>
      <c r="D131" s="240" t="s">
        <v>252</v>
      </c>
      <c r="E131" s="241" t="s">
        <v>289</v>
      </c>
      <c r="F131" s="242" t="s">
        <v>290</v>
      </c>
      <c r="G131" s="242"/>
      <c r="H131" s="242"/>
      <c r="I131" s="242"/>
      <c r="J131" s="243" t="s">
        <v>159</v>
      </c>
      <c r="K131" s="244">
        <v>1</v>
      </c>
      <c r="L131" s="245">
        <v>0</v>
      </c>
      <c r="M131" s="245">
        <v>0</v>
      </c>
      <c r="N131" s="246"/>
      <c r="O131" s="246"/>
      <c r="P131" s="222">
        <f>ROUND(V131*K131,2)</f>
        <v>0</v>
      </c>
      <c r="Q131" s="222"/>
      <c r="R131" s="48"/>
      <c r="T131" s="223" t="s">
        <v>23</v>
      </c>
      <c r="U131" s="56" t="s">
        <v>44</v>
      </c>
      <c r="V131" s="173">
        <f>L131+M131</f>
        <v>0</v>
      </c>
      <c r="W131" s="173">
        <f>ROUND(L131*K131,2)</f>
        <v>0</v>
      </c>
      <c r="X131" s="173">
        <f>ROUND(M131*K131,2)</f>
        <v>0</v>
      </c>
      <c r="Y131" s="47"/>
      <c r="Z131" s="224">
        <f>Y131*K131</f>
        <v>0</v>
      </c>
      <c r="AA131" s="224">
        <v>0</v>
      </c>
      <c r="AB131" s="224">
        <f>AA131*K131</f>
        <v>0</v>
      </c>
      <c r="AC131" s="224">
        <v>0</v>
      </c>
      <c r="AD131" s="225">
        <f>AC131*K131</f>
        <v>0</v>
      </c>
      <c r="AR131" s="21" t="s">
        <v>256</v>
      </c>
      <c r="AT131" s="21" t="s">
        <v>252</v>
      </c>
      <c r="AU131" s="21" t="s">
        <v>88</v>
      </c>
      <c r="AY131" s="21" t="s">
        <v>160</v>
      </c>
      <c r="BE131" s="154">
        <f>IF(U131="základní",P131,0)</f>
        <v>0</v>
      </c>
      <c r="BF131" s="154">
        <f>IF(U131="snížená",P131,0)</f>
        <v>0</v>
      </c>
      <c r="BG131" s="154">
        <f>IF(U131="zákl. přenesená",P131,0)</f>
        <v>0</v>
      </c>
      <c r="BH131" s="154">
        <f>IF(U131="sníž. přenesená",P131,0)</f>
        <v>0</v>
      </c>
      <c r="BI131" s="154">
        <f>IF(U131="nulová",P131,0)</f>
        <v>0</v>
      </c>
      <c r="BJ131" s="21" t="s">
        <v>88</v>
      </c>
      <c r="BK131" s="154">
        <f>ROUND(V131*K131,2)</f>
        <v>0</v>
      </c>
      <c r="BL131" s="21" t="s">
        <v>256</v>
      </c>
      <c r="BM131" s="21" t="s">
        <v>571</v>
      </c>
    </row>
    <row r="132" s="1" customFormat="1" ht="25.5" customHeight="1">
      <c r="B132" s="46"/>
      <c r="C132" s="215" t="s">
        <v>305</v>
      </c>
      <c r="D132" s="215" t="s">
        <v>156</v>
      </c>
      <c r="E132" s="216" t="s">
        <v>379</v>
      </c>
      <c r="F132" s="217" t="s">
        <v>380</v>
      </c>
      <c r="G132" s="217"/>
      <c r="H132" s="217"/>
      <c r="I132" s="217"/>
      <c r="J132" s="218" t="s">
        <v>159</v>
      </c>
      <c r="K132" s="219">
        <v>1</v>
      </c>
      <c r="L132" s="220">
        <v>0</v>
      </c>
      <c r="M132" s="221"/>
      <c r="N132" s="221"/>
      <c r="O132" s="195"/>
      <c r="P132" s="222">
        <f>ROUND(V132*K132,2)</f>
        <v>0</v>
      </c>
      <c r="Q132" s="222"/>
      <c r="R132" s="48"/>
      <c r="T132" s="223" t="s">
        <v>23</v>
      </c>
      <c r="U132" s="56" t="s">
        <v>44</v>
      </c>
      <c r="V132" s="173">
        <f>L132+M132</f>
        <v>0</v>
      </c>
      <c r="W132" s="173">
        <f>ROUND(L132*K132,2)</f>
        <v>0</v>
      </c>
      <c r="X132" s="173">
        <f>ROUND(M132*K132,2)</f>
        <v>0</v>
      </c>
      <c r="Y132" s="47"/>
      <c r="Z132" s="224">
        <f>Y132*K132</f>
        <v>0</v>
      </c>
      <c r="AA132" s="224">
        <v>0</v>
      </c>
      <c r="AB132" s="224">
        <f>AA132*K132</f>
        <v>0</v>
      </c>
      <c r="AC132" s="224">
        <v>0</v>
      </c>
      <c r="AD132" s="225">
        <f>AC132*K132</f>
        <v>0</v>
      </c>
      <c r="AR132" s="21" t="s">
        <v>202</v>
      </c>
      <c r="AT132" s="21" t="s">
        <v>156</v>
      </c>
      <c r="AU132" s="21" t="s">
        <v>88</v>
      </c>
      <c r="AY132" s="21" t="s">
        <v>160</v>
      </c>
      <c r="BE132" s="154">
        <f>IF(U132="základní",P132,0)</f>
        <v>0</v>
      </c>
      <c r="BF132" s="154">
        <f>IF(U132="snížená",P132,0)</f>
        <v>0</v>
      </c>
      <c r="BG132" s="154">
        <f>IF(U132="zákl. přenesená",P132,0)</f>
        <v>0</v>
      </c>
      <c r="BH132" s="154">
        <f>IF(U132="sníž. přenesená",P132,0)</f>
        <v>0</v>
      </c>
      <c r="BI132" s="154">
        <f>IF(U132="nulová",P132,0)</f>
        <v>0</v>
      </c>
      <c r="BJ132" s="21" t="s">
        <v>88</v>
      </c>
      <c r="BK132" s="154">
        <f>ROUND(V132*K132,2)</f>
        <v>0</v>
      </c>
      <c r="BL132" s="21" t="s">
        <v>202</v>
      </c>
      <c r="BM132" s="21" t="s">
        <v>572</v>
      </c>
    </row>
    <row r="133" s="1" customFormat="1" ht="25.5" customHeight="1">
      <c r="B133" s="46"/>
      <c r="C133" s="215" t="s">
        <v>313</v>
      </c>
      <c r="D133" s="215" t="s">
        <v>156</v>
      </c>
      <c r="E133" s="216" t="s">
        <v>383</v>
      </c>
      <c r="F133" s="217" t="s">
        <v>384</v>
      </c>
      <c r="G133" s="217"/>
      <c r="H133" s="217"/>
      <c r="I133" s="217"/>
      <c r="J133" s="218" t="s">
        <v>159</v>
      </c>
      <c r="K133" s="219">
        <v>1</v>
      </c>
      <c r="L133" s="220">
        <v>0</v>
      </c>
      <c r="M133" s="221"/>
      <c r="N133" s="221"/>
      <c r="O133" s="195"/>
      <c r="P133" s="222">
        <f>ROUND(V133*K133,2)</f>
        <v>0</v>
      </c>
      <c r="Q133" s="222"/>
      <c r="R133" s="48"/>
      <c r="T133" s="223" t="s">
        <v>23</v>
      </c>
      <c r="U133" s="56" t="s">
        <v>44</v>
      </c>
      <c r="V133" s="173">
        <f>L133+M133</f>
        <v>0</v>
      </c>
      <c r="W133" s="173">
        <f>ROUND(L133*K133,2)</f>
        <v>0</v>
      </c>
      <c r="X133" s="173">
        <f>ROUND(M133*K133,2)</f>
        <v>0</v>
      </c>
      <c r="Y133" s="47"/>
      <c r="Z133" s="224">
        <f>Y133*K133</f>
        <v>0</v>
      </c>
      <c r="AA133" s="224">
        <v>0</v>
      </c>
      <c r="AB133" s="224">
        <f>AA133*K133</f>
        <v>0</v>
      </c>
      <c r="AC133" s="224">
        <v>0</v>
      </c>
      <c r="AD133" s="225">
        <f>AC133*K133</f>
        <v>0</v>
      </c>
      <c r="AR133" s="21" t="s">
        <v>202</v>
      </c>
      <c r="AT133" s="21" t="s">
        <v>156</v>
      </c>
      <c r="AU133" s="21" t="s">
        <v>88</v>
      </c>
      <c r="AY133" s="21" t="s">
        <v>160</v>
      </c>
      <c r="BE133" s="154">
        <f>IF(U133="základní",P133,0)</f>
        <v>0</v>
      </c>
      <c r="BF133" s="154">
        <f>IF(U133="snížená",P133,0)</f>
        <v>0</v>
      </c>
      <c r="BG133" s="154">
        <f>IF(U133="zákl. přenesená",P133,0)</f>
        <v>0</v>
      </c>
      <c r="BH133" s="154">
        <f>IF(U133="sníž. přenesená",P133,0)</f>
        <v>0</v>
      </c>
      <c r="BI133" s="154">
        <f>IF(U133="nulová",P133,0)</f>
        <v>0</v>
      </c>
      <c r="BJ133" s="21" t="s">
        <v>88</v>
      </c>
      <c r="BK133" s="154">
        <f>ROUND(V133*K133,2)</f>
        <v>0</v>
      </c>
      <c r="BL133" s="21" t="s">
        <v>202</v>
      </c>
      <c r="BM133" s="21" t="s">
        <v>573</v>
      </c>
    </row>
    <row r="134" s="1" customFormat="1" ht="25.5" customHeight="1">
      <c r="B134" s="46"/>
      <c r="C134" s="215" t="s">
        <v>292</v>
      </c>
      <c r="D134" s="215" t="s">
        <v>156</v>
      </c>
      <c r="E134" s="216" t="s">
        <v>387</v>
      </c>
      <c r="F134" s="217" t="s">
        <v>388</v>
      </c>
      <c r="G134" s="217"/>
      <c r="H134" s="217"/>
      <c r="I134" s="217"/>
      <c r="J134" s="218" t="s">
        <v>159</v>
      </c>
      <c r="K134" s="219">
        <v>3</v>
      </c>
      <c r="L134" s="220">
        <v>0</v>
      </c>
      <c r="M134" s="221"/>
      <c r="N134" s="221"/>
      <c r="O134" s="195"/>
      <c r="P134" s="222">
        <f>ROUND(V134*K134,2)</f>
        <v>0</v>
      </c>
      <c r="Q134" s="222"/>
      <c r="R134" s="48"/>
      <c r="T134" s="223" t="s">
        <v>23</v>
      </c>
      <c r="U134" s="56" t="s">
        <v>44</v>
      </c>
      <c r="V134" s="173">
        <f>L134+M134</f>
        <v>0</v>
      </c>
      <c r="W134" s="173">
        <f>ROUND(L134*K134,2)</f>
        <v>0</v>
      </c>
      <c r="X134" s="173">
        <f>ROUND(M134*K134,2)</f>
        <v>0</v>
      </c>
      <c r="Y134" s="47"/>
      <c r="Z134" s="224">
        <f>Y134*K134</f>
        <v>0</v>
      </c>
      <c r="AA134" s="224">
        <v>0</v>
      </c>
      <c r="AB134" s="224">
        <f>AA134*K134</f>
        <v>0</v>
      </c>
      <c r="AC134" s="224">
        <v>0</v>
      </c>
      <c r="AD134" s="225">
        <f>AC134*K134</f>
        <v>0</v>
      </c>
      <c r="AR134" s="21" t="s">
        <v>202</v>
      </c>
      <c r="AT134" s="21" t="s">
        <v>156</v>
      </c>
      <c r="AU134" s="21" t="s">
        <v>88</v>
      </c>
      <c r="AY134" s="21" t="s">
        <v>160</v>
      </c>
      <c r="BE134" s="154">
        <f>IF(U134="základní",P134,0)</f>
        <v>0</v>
      </c>
      <c r="BF134" s="154">
        <f>IF(U134="snížená",P134,0)</f>
        <v>0</v>
      </c>
      <c r="BG134" s="154">
        <f>IF(U134="zákl. přenesená",P134,0)</f>
        <v>0</v>
      </c>
      <c r="BH134" s="154">
        <f>IF(U134="sníž. přenesená",P134,0)</f>
        <v>0</v>
      </c>
      <c r="BI134" s="154">
        <f>IF(U134="nulová",P134,0)</f>
        <v>0</v>
      </c>
      <c r="BJ134" s="21" t="s">
        <v>88</v>
      </c>
      <c r="BK134" s="154">
        <f>ROUND(V134*K134,2)</f>
        <v>0</v>
      </c>
      <c r="BL134" s="21" t="s">
        <v>202</v>
      </c>
      <c r="BM134" s="21" t="s">
        <v>574</v>
      </c>
    </row>
    <row r="135" s="1" customFormat="1" ht="25.5" customHeight="1">
      <c r="B135" s="46"/>
      <c r="C135" s="215" t="s">
        <v>296</v>
      </c>
      <c r="D135" s="215" t="s">
        <v>156</v>
      </c>
      <c r="E135" s="216" t="s">
        <v>427</v>
      </c>
      <c r="F135" s="217" t="s">
        <v>428</v>
      </c>
      <c r="G135" s="217"/>
      <c r="H135" s="217"/>
      <c r="I135" s="217"/>
      <c r="J135" s="218" t="s">
        <v>159</v>
      </c>
      <c r="K135" s="219">
        <v>3</v>
      </c>
      <c r="L135" s="220">
        <v>0</v>
      </c>
      <c r="M135" s="221"/>
      <c r="N135" s="221"/>
      <c r="O135" s="195"/>
      <c r="P135" s="222">
        <f>ROUND(V135*K135,2)</f>
        <v>0</v>
      </c>
      <c r="Q135" s="222"/>
      <c r="R135" s="48"/>
      <c r="T135" s="223" t="s">
        <v>23</v>
      </c>
      <c r="U135" s="56" t="s">
        <v>44</v>
      </c>
      <c r="V135" s="173">
        <f>L135+M135</f>
        <v>0</v>
      </c>
      <c r="W135" s="173">
        <f>ROUND(L135*K135,2)</f>
        <v>0</v>
      </c>
      <c r="X135" s="173">
        <f>ROUND(M135*K135,2)</f>
        <v>0</v>
      </c>
      <c r="Y135" s="47"/>
      <c r="Z135" s="224">
        <f>Y135*K135</f>
        <v>0</v>
      </c>
      <c r="AA135" s="224">
        <v>0</v>
      </c>
      <c r="AB135" s="224">
        <f>AA135*K135</f>
        <v>0</v>
      </c>
      <c r="AC135" s="224">
        <v>0</v>
      </c>
      <c r="AD135" s="225">
        <f>AC135*K135</f>
        <v>0</v>
      </c>
      <c r="AR135" s="21" t="s">
        <v>202</v>
      </c>
      <c r="AT135" s="21" t="s">
        <v>156</v>
      </c>
      <c r="AU135" s="21" t="s">
        <v>88</v>
      </c>
      <c r="AY135" s="21" t="s">
        <v>160</v>
      </c>
      <c r="BE135" s="154">
        <f>IF(U135="základní",P135,0)</f>
        <v>0</v>
      </c>
      <c r="BF135" s="154">
        <f>IF(U135="snížená",P135,0)</f>
        <v>0</v>
      </c>
      <c r="BG135" s="154">
        <f>IF(U135="zákl. přenesená",P135,0)</f>
        <v>0</v>
      </c>
      <c r="BH135" s="154">
        <f>IF(U135="sníž. přenesená",P135,0)</f>
        <v>0</v>
      </c>
      <c r="BI135" s="154">
        <f>IF(U135="nulová",P135,0)</f>
        <v>0</v>
      </c>
      <c r="BJ135" s="21" t="s">
        <v>88</v>
      </c>
      <c r="BK135" s="154">
        <f>ROUND(V135*K135,2)</f>
        <v>0</v>
      </c>
      <c r="BL135" s="21" t="s">
        <v>202</v>
      </c>
      <c r="BM135" s="21" t="s">
        <v>575</v>
      </c>
    </row>
    <row r="136" s="1" customFormat="1" ht="25.5" customHeight="1">
      <c r="B136" s="46"/>
      <c r="C136" s="215" t="s">
        <v>300</v>
      </c>
      <c r="D136" s="215" t="s">
        <v>156</v>
      </c>
      <c r="E136" s="216" t="s">
        <v>431</v>
      </c>
      <c r="F136" s="217" t="s">
        <v>432</v>
      </c>
      <c r="G136" s="217"/>
      <c r="H136" s="217"/>
      <c r="I136" s="217"/>
      <c r="J136" s="218" t="s">
        <v>159</v>
      </c>
      <c r="K136" s="219">
        <v>1</v>
      </c>
      <c r="L136" s="220">
        <v>0</v>
      </c>
      <c r="M136" s="221"/>
      <c r="N136" s="221"/>
      <c r="O136" s="195"/>
      <c r="P136" s="222">
        <f>ROUND(V136*K136,2)</f>
        <v>0</v>
      </c>
      <c r="Q136" s="222"/>
      <c r="R136" s="48"/>
      <c r="T136" s="223" t="s">
        <v>23</v>
      </c>
      <c r="U136" s="56" t="s">
        <v>44</v>
      </c>
      <c r="V136" s="173">
        <f>L136+M136</f>
        <v>0</v>
      </c>
      <c r="W136" s="173">
        <f>ROUND(L136*K136,2)</f>
        <v>0</v>
      </c>
      <c r="X136" s="173">
        <f>ROUND(M136*K136,2)</f>
        <v>0</v>
      </c>
      <c r="Y136" s="47"/>
      <c r="Z136" s="224">
        <f>Y136*K136</f>
        <v>0</v>
      </c>
      <c r="AA136" s="224">
        <v>0</v>
      </c>
      <c r="AB136" s="224">
        <f>AA136*K136</f>
        <v>0</v>
      </c>
      <c r="AC136" s="224">
        <v>0</v>
      </c>
      <c r="AD136" s="225">
        <f>AC136*K136</f>
        <v>0</v>
      </c>
      <c r="AR136" s="21" t="s">
        <v>202</v>
      </c>
      <c r="AT136" s="21" t="s">
        <v>156</v>
      </c>
      <c r="AU136" s="21" t="s">
        <v>88</v>
      </c>
      <c r="AY136" s="21" t="s">
        <v>160</v>
      </c>
      <c r="BE136" s="154">
        <f>IF(U136="základní",P136,0)</f>
        <v>0</v>
      </c>
      <c r="BF136" s="154">
        <f>IF(U136="snížená",P136,0)</f>
        <v>0</v>
      </c>
      <c r="BG136" s="154">
        <f>IF(U136="zákl. přenesená",P136,0)</f>
        <v>0</v>
      </c>
      <c r="BH136" s="154">
        <f>IF(U136="sníž. přenesená",P136,0)</f>
        <v>0</v>
      </c>
      <c r="BI136" s="154">
        <f>IF(U136="nulová",P136,0)</f>
        <v>0</v>
      </c>
      <c r="BJ136" s="21" t="s">
        <v>88</v>
      </c>
      <c r="BK136" s="154">
        <f>ROUND(V136*K136,2)</f>
        <v>0</v>
      </c>
      <c r="BL136" s="21" t="s">
        <v>202</v>
      </c>
      <c r="BM136" s="21" t="s">
        <v>576</v>
      </c>
    </row>
    <row r="137" s="1" customFormat="1" ht="24" customHeight="1">
      <c r="B137" s="46"/>
      <c r="C137" s="47"/>
      <c r="D137" s="47"/>
      <c r="E137" s="47"/>
      <c r="F137" s="226" t="s">
        <v>434</v>
      </c>
      <c r="G137" s="67"/>
      <c r="H137" s="67"/>
      <c r="I137" s="67"/>
      <c r="J137" s="47"/>
      <c r="K137" s="47"/>
      <c r="L137" s="47"/>
      <c r="M137" s="47"/>
      <c r="N137" s="47"/>
      <c r="O137" s="47"/>
      <c r="P137" s="47"/>
      <c r="Q137" s="47"/>
      <c r="R137" s="48"/>
      <c r="T137" s="198"/>
      <c r="U137" s="47"/>
      <c r="V137" s="47"/>
      <c r="W137" s="47"/>
      <c r="X137" s="47"/>
      <c r="Y137" s="47"/>
      <c r="Z137" s="47"/>
      <c r="AA137" s="47"/>
      <c r="AB137" s="47"/>
      <c r="AC137" s="47"/>
      <c r="AD137" s="100"/>
      <c r="AT137" s="21" t="s">
        <v>166</v>
      </c>
      <c r="AU137" s="21" t="s">
        <v>88</v>
      </c>
    </row>
    <row r="138" s="1" customFormat="1" ht="25.5" customHeight="1">
      <c r="B138" s="46"/>
      <c r="C138" s="215" t="s">
        <v>309</v>
      </c>
      <c r="D138" s="215" t="s">
        <v>156</v>
      </c>
      <c r="E138" s="216" t="s">
        <v>436</v>
      </c>
      <c r="F138" s="217" t="s">
        <v>437</v>
      </c>
      <c r="G138" s="217"/>
      <c r="H138" s="217"/>
      <c r="I138" s="217"/>
      <c r="J138" s="218" t="s">
        <v>159</v>
      </c>
      <c r="K138" s="219">
        <v>3</v>
      </c>
      <c r="L138" s="220">
        <v>0</v>
      </c>
      <c r="M138" s="221"/>
      <c r="N138" s="221"/>
      <c r="O138" s="195"/>
      <c r="P138" s="222">
        <f>ROUND(V138*K138,2)</f>
        <v>0</v>
      </c>
      <c r="Q138" s="222"/>
      <c r="R138" s="48"/>
      <c r="T138" s="223" t="s">
        <v>23</v>
      </c>
      <c r="U138" s="56" t="s">
        <v>44</v>
      </c>
      <c r="V138" s="173">
        <f>L138+M138</f>
        <v>0</v>
      </c>
      <c r="W138" s="173">
        <f>ROUND(L138*K138,2)</f>
        <v>0</v>
      </c>
      <c r="X138" s="173">
        <f>ROUND(M138*K138,2)</f>
        <v>0</v>
      </c>
      <c r="Y138" s="47"/>
      <c r="Z138" s="224">
        <f>Y138*K138</f>
        <v>0</v>
      </c>
      <c r="AA138" s="224">
        <v>0</v>
      </c>
      <c r="AB138" s="224">
        <f>AA138*K138</f>
        <v>0</v>
      </c>
      <c r="AC138" s="224">
        <v>0</v>
      </c>
      <c r="AD138" s="225">
        <f>AC138*K138</f>
        <v>0</v>
      </c>
      <c r="AR138" s="21" t="s">
        <v>202</v>
      </c>
      <c r="AT138" s="21" t="s">
        <v>156</v>
      </c>
      <c r="AU138" s="21" t="s">
        <v>88</v>
      </c>
      <c r="AY138" s="21" t="s">
        <v>160</v>
      </c>
      <c r="BE138" s="154">
        <f>IF(U138="základní",P138,0)</f>
        <v>0</v>
      </c>
      <c r="BF138" s="154">
        <f>IF(U138="snížená",P138,0)</f>
        <v>0</v>
      </c>
      <c r="BG138" s="154">
        <f>IF(U138="zákl. přenesená",P138,0)</f>
        <v>0</v>
      </c>
      <c r="BH138" s="154">
        <f>IF(U138="sníž. přenesená",P138,0)</f>
        <v>0</v>
      </c>
      <c r="BI138" s="154">
        <f>IF(U138="nulová",P138,0)</f>
        <v>0</v>
      </c>
      <c r="BJ138" s="21" t="s">
        <v>88</v>
      </c>
      <c r="BK138" s="154">
        <f>ROUND(V138*K138,2)</f>
        <v>0</v>
      </c>
      <c r="BL138" s="21" t="s">
        <v>202</v>
      </c>
      <c r="BM138" s="21" t="s">
        <v>577</v>
      </c>
    </row>
    <row r="139" s="1" customFormat="1" ht="16.5" customHeight="1">
      <c r="B139" s="46"/>
      <c r="C139" s="215" t="s">
        <v>349</v>
      </c>
      <c r="D139" s="215" t="s">
        <v>156</v>
      </c>
      <c r="E139" s="216" t="s">
        <v>440</v>
      </c>
      <c r="F139" s="217" t="s">
        <v>441</v>
      </c>
      <c r="G139" s="217"/>
      <c r="H139" s="217"/>
      <c r="I139" s="217"/>
      <c r="J139" s="218" t="s">
        <v>159</v>
      </c>
      <c r="K139" s="219">
        <v>3</v>
      </c>
      <c r="L139" s="220">
        <v>0</v>
      </c>
      <c r="M139" s="221"/>
      <c r="N139" s="221"/>
      <c r="O139" s="195"/>
      <c r="P139" s="222">
        <f>ROUND(V139*K139,2)</f>
        <v>0</v>
      </c>
      <c r="Q139" s="222"/>
      <c r="R139" s="48"/>
      <c r="T139" s="223" t="s">
        <v>23</v>
      </c>
      <c r="U139" s="56" t="s">
        <v>44</v>
      </c>
      <c r="V139" s="173">
        <f>L139+M139</f>
        <v>0</v>
      </c>
      <c r="W139" s="173">
        <f>ROUND(L139*K139,2)</f>
        <v>0</v>
      </c>
      <c r="X139" s="173">
        <f>ROUND(M139*K139,2)</f>
        <v>0</v>
      </c>
      <c r="Y139" s="47"/>
      <c r="Z139" s="224">
        <f>Y139*K139</f>
        <v>0</v>
      </c>
      <c r="AA139" s="224">
        <v>0</v>
      </c>
      <c r="AB139" s="224">
        <f>AA139*K139</f>
        <v>0</v>
      </c>
      <c r="AC139" s="224">
        <v>0</v>
      </c>
      <c r="AD139" s="225">
        <f>AC139*K139</f>
        <v>0</v>
      </c>
      <c r="AR139" s="21" t="s">
        <v>202</v>
      </c>
      <c r="AT139" s="21" t="s">
        <v>156</v>
      </c>
      <c r="AU139" s="21" t="s">
        <v>88</v>
      </c>
      <c r="AY139" s="21" t="s">
        <v>160</v>
      </c>
      <c r="BE139" s="154">
        <f>IF(U139="základní",P139,0)</f>
        <v>0</v>
      </c>
      <c r="BF139" s="154">
        <f>IF(U139="snížená",P139,0)</f>
        <v>0</v>
      </c>
      <c r="BG139" s="154">
        <f>IF(U139="zákl. přenesená",P139,0)</f>
        <v>0</v>
      </c>
      <c r="BH139" s="154">
        <f>IF(U139="sníž. přenesená",P139,0)</f>
        <v>0</v>
      </c>
      <c r="BI139" s="154">
        <f>IF(U139="nulová",P139,0)</f>
        <v>0</v>
      </c>
      <c r="BJ139" s="21" t="s">
        <v>88</v>
      </c>
      <c r="BK139" s="154">
        <f>ROUND(V139*K139,2)</f>
        <v>0</v>
      </c>
      <c r="BL139" s="21" t="s">
        <v>202</v>
      </c>
      <c r="BM139" s="21" t="s">
        <v>578</v>
      </c>
    </row>
    <row r="140" s="1" customFormat="1" ht="25.5" customHeight="1">
      <c r="B140" s="46"/>
      <c r="C140" s="215" t="s">
        <v>354</v>
      </c>
      <c r="D140" s="215" t="s">
        <v>156</v>
      </c>
      <c r="E140" s="216" t="s">
        <v>444</v>
      </c>
      <c r="F140" s="217" t="s">
        <v>445</v>
      </c>
      <c r="G140" s="217"/>
      <c r="H140" s="217"/>
      <c r="I140" s="217"/>
      <c r="J140" s="218" t="s">
        <v>159</v>
      </c>
      <c r="K140" s="219">
        <v>3</v>
      </c>
      <c r="L140" s="220">
        <v>0</v>
      </c>
      <c r="M140" s="221"/>
      <c r="N140" s="221"/>
      <c r="O140" s="195"/>
      <c r="P140" s="222">
        <f>ROUND(V140*K140,2)</f>
        <v>0</v>
      </c>
      <c r="Q140" s="222"/>
      <c r="R140" s="48"/>
      <c r="T140" s="223" t="s">
        <v>23</v>
      </c>
      <c r="U140" s="56" t="s">
        <v>44</v>
      </c>
      <c r="V140" s="173">
        <f>L140+M140</f>
        <v>0</v>
      </c>
      <c r="W140" s="173">
        <f>ROUND(L140*K140,2)</f>
        <v>0</v>
      </c>
      <c r="X140" s="173">
        <f>ROUND(M140*K140,2)</f>
        <v>0</v>
      </c>
      <c r="Y140" s="47"/>
      <c r="Z140" s="224">
        <f>Y140*K140</f>
        <v>0</v>
      </c>
      <c r="AA140" s="224">
        <v>0</v>
      </c>
      <c r="AB140" s="224">
        <f>AA140*K140</f>
        <v>0</v>
      </c>
      <c r="AC140" s="224">
        <v>0</v>
      </c>
      <c r="AD140" s="225">
        <f>AC140*K140</f>
        <v>0</v>
      </c>
      <c r="AR140" s="21" t="s">
        <v>202</v>
      </c>
      <c r="AT140" s="21" t="s">
        <v>156</v>
      </c>
      <c r="AU140" s="21" t="s">
        <v>88</v>
      </c>
      <c r="AY140" s="21" t="s">
        <v>160</v>
      </c>
      <c r="BE140" s="154">
        <f>IF(U140="základní",P140,0)</f>
        <v>0</v>
      </c>
      <c r="BF140" s="154">
        <f>IF(U140="snížená",P140,0)</f>
        <v>0</v>
      </c>
      <c r="BG140" s="154">
        <f>IF(U140="zákl. přenesená",P140,0)</f>
        <v>0</v>
      </c>
      <c r="BH140" s="154">
        <f>IF(U140="sníž. přenesená",P140,0)</f>
        <v>0</v>
      </c>
      <c r="BI140" s="154">
        <f>IF(U140="nulová",P140,0)</f>
        <v>0</v>
      </c>
      <c r="BJ140" s="21" t="s">
        <v>88</v>
      </c>
      <c r="BK140" s="154">
        <f>ROUND(V140*K140,2)</f>
        <v>0</v>
      </c>
      <c r="BL140" s="21" t="s">
        <v>202</v>
      </c>
      <c r="BM140" s="21" t="s">
        <v>579</v>
      </c>
    </row>
    <row r="141" s="1" customFormat="1" ht="25.5" customHeight="1">
      <c r="B141" s="46"/>
      <c r="C141" s="215" t="s">
        <v>359</v>
      </c>
      <c r="D141" s="215" t="s">
        <v>156</v>
      </c>
      <c r="E141" s="216" t="s">
        <v>448</v>
      </c>
      <c r="F141" s="217" t="s">
        <v>449</v>
      </c>
      <c r="G141" s="217"/>
      <c r="H141" s="217"/>
      <c r="I141" s="217"/>
      <c r="J141" s="218" t="s">
        <v>159</v>
      </c>
      <c r="K141" s="219">
        <v>16</v>
      </c>
      <c r="L141" s="220">
        <v>0</v>
      </c>
      <c r="M141" s="221"/>
      <c r="N141" s="221"/>
      <c r="O141" s="195"/>
      <c r="P141" s="222">
        <f>ROUND(V141*K141,2)</f>
        <v>0</v>
      </c>
      <c r="Q141" s="222"/>
      <c r="R141" s="48"/>
      <c r="T141" s="223" t="s">
        <v>23</v>
      </c>
      <c r="U141" s="56" t="s">
        <v>44</v>
      </c>
      <c r="V141" s="173">
        <f>L141+M141</f>
        <v>0</v>
      </c>
      <c r="W141" s="173">
        <f>ROUND(L141*K141,2)</f>
        <v>0</v>
      </c>
      <c r="X141" s="173">
        <f>ROUND(M141*K141,2)</f>
        <v>0</v>
      </c>
      <c r="Y141" s="47"/>
      <c r="Z141" s="224">
        <f>Y141*K141</f>
        <v>0</v>
      </c>
      <c r="AA141" s="224">
        <v>0</v>
      </c>
      <c r="AB141" s="224">
        <f>AA141*K141</f>
        <v>0</v>
      </c>
      <c r="AC141" s="224">
        <v>0</v>
      </c>
      <c r="AD141" s="225">
        <f>AC141*K141</f>
        <v>0</v>
      </c>
      <c r="AR141" s="21" t="s">
        <v>202</v>
      </c>
      <c r="AT141" s="21" t="s">
        <v>156</v>
      </c>
      <c r="AU141" s="21" t="s">
        <v>88</v>
      </c>
      <c r="AY141" s="21" t="s">
        <v>160</v>
      </c>
      <c r="BE141" s="154">
        <f>IF(U141="základní",P141,0)</f>
        <v>0</v>
      </c>
      <c r="BF141" s="154">
        <f>IF(U141="snížená",P141,0)</f>
        <v>0</v>
      </c>
      <c r="BG141" s="154">
        <f>IF(U141="zákl. přenesená",P141,0)</f>
        <v>0</v>
      </c>
      <c r="BH141" s="154">
        <f>IF(U141="sníž. přenesená",P141,0)</f>
        <v>0</v>
      </c>
      <c r="BI141" s="154">
        <f>IF(U141="nulová",P141,0)</f>
        <v>0</v>
      </c>
      <c r="BJ141" s="21" t="s">
        <v>88</v>
      </c>
      <c r="BK141" s="154">
        <f>ROUND(V141*K141,2)</f>
        <v>0</v>
      </c>
      <c r="BL141" s="21" t="s">
        <v>202</v>
      </c>
      <c r="BM141" s="21" t="s">
        <v>580</v>
      </c>
    </row>
    <row r="142" s="1" customFormat="1" ht="25.5" customHeight="1">
      <c r="B142" s="46"/>
      <c r="C142" s="215" t="s">
        <v>394</v>
      </c>
      <c r="D142" s="215" t="s">
        <v>156</v>
      </c>
      <c r="E142" s="216" t="s">
        <v>452</v>
      </c>
      <c r="F142" s="217" t="s">
        <v>453</v>
      </c>
      <c r="G142" s="217"/>
      <c r="H142" s="217"/>
      <c r="I142" s="217"/>
      <c r="J142" s="218" t="s">
        <v>159</v>
      </c>
      <c r="K142" s="219">
        <v>20</v>
      </c>
      <c r="L142" s="220">
        <v>0</v>
      </c>
      <c r="M142" s="221"/>
      <c r="N142" s="221"/>
      <c r="O142" s="195"/>
      <c r="P142" s="222">
        <f>ROUND(V142*K142,2)</f>
        <v>0</v>
      </c>
      <c r="Q142" s="222"/>
      <c r="R142" s="48"/>
      <c r="T142" s="223" t="s">
        <v>23</v>
      </c>
      <c r="U142" s="56" t="s">
        <v>44</v>
      </c>
      <c r="V142" s="173">
        <f>L142+M142</f>
        <v>0</v>
      </c>
      <c r="W142" s="173">
        <f>ROUND(L142*K142,2)</f>
        <v>0</v>
      </c>
      <c r="X142" s="173">
        <f>ROUND(M142*K142,2)</f>
        <v>0</v>
      </c>
      <c r="Y142" s="47"/>
      <c r="Z142" s="224">
        <f>Y142*K142</f>
        <v>0</v>
      </c>
      <c r="AA142" s="224">
        <v>0</v>
      </c>
      <c r="AB142" s="224">
        <f>AA142*K142</f>
        <v>0</v>
      </c>
      <c r="AC142" s="224">
        <v>0</v>
      </c>
      <c r="AD142" s="225">
        <f>AC142*K142</f>
        <v>0</v>
      </c>
      <c r="AR142" s="21" t="s">
        <v>202</v>
      </c>
      <c r="AT142" s="21" t="s">
        <v>156</v>
      </c>
      <c r="AU142" s="21" t="s">
        <v>88</v>
      </c>
      <c r="AY142" s="21" t="s">
        <v>160</v>
      </c>
      <c r="BE142" s="154">
        <f>IF(U142="základní",P142,0)</f>
        <v>0</v>
      </c>
      <c r="BF142" s="154">
        <f>IF(U142="snížená",P142,0)</f>
        <v>0</v>
      </c>
      <c r="BG142" s="154">
        <f>IF(U142="zákl. přenesená",P142,0)</f>
        <v>0</v>
      </c>
      <c r="BH142" s="154">
        <f>IF(U142="sníž. přenesená",P142,0)</f>
        <v>0</v>
      </c>
      <c r="BI142" s="154">
        <f>IF(U142="nulová",P142,0)</f>
        <v>0</v>
      </c>
      <c r="BJ142" s="21" t="s">
        <v>88</v>
      </c>
      <c r="BK142" s="154">
        <f>ROUND(V142*K142,2)</f>
        <v>0</v>
      </c>
      <c r="BL142" s="21" t="s">
        <v>202</v>
      </c>
      <c r="BM142" s="21" t="s">
        <v>581</v>
      </c>
    </row>
    <row r="143" s="1" customFormat="1" ht="16.5" customHeight="1">
      <c r="B143" s="46"/>
      <c r="C143" s="47"/>
      <c r="D143" s="47"/>
      <c r="E143" s="47"/>
      <c r="F143" s="226" t="s">
        <v>455</v>
      </c>
      <c r="G143" s="67"/>
      <c r="H143" s="67"/>
      <c r="I143" s="67"/>
      <c r="J143" s="47"/>
      <c r="K143" s="47"/>
      <c r="L143" s="47"/>
      <c r="M143" s="47"/>
      <c r="N143" s="47"/>
      <c r="O143" s="47"/>
      <c r="P143" s="47"/>
      <c r="Q143" s="47"/>
      <c r="R143" s="48"/>
      <c r="T143" s="198"/>
      <c r="U143" s="47"/>
      <c r="V143" s="47"/>
      <c r="W143" s="47"/>
      <c r="X143" s="47"/>
      <c r="Y143" s="47"/>
      <c r="Z143" s="47"/>
      <c r="AA143" s="47"/>
      <c r="AB143" s="47"/>
      <c r="AC143" s="47"/>
      <c r="AD143" s="100"/>
      <c r="AT143" s="21" t="s">
        <v>166</v>
      </c>
      <c r="AU143" s="21" t="s">
        <v>88</v>
      </c>
    </row>
    <row r="144" s="1" customFormat="1" ht="25.5" customHeight="1">
      <c r="B144" s="46"/>
      <c r="C144" s="215" t="s">
        <v>372</v>
      </c>
      <c r="D144" s="215" t="s">
        <v>156</v>
      </c>
      <c r="E144" s="216" t="s">
        <v>461</v>
      </c>
      <c r="F144" s="217" t="s">
        <v>462</v>
      </c>
      <c r="G144" s="217"/>
      <c r="H144" s="217"/>
      <c r="I144" s="217"/>
      <c r="J144" s="218" t="s">
        <v>159</v>
      </c>
      <c r="K144" s="219">
        <v>9</v>
      </c>
      <c r="L144" s="220">
        <v>0</v>
      </c>
      <c r="M144" s="221"/>
      <c r="N144" s="221"/>
      <c r="O144" s="195"/>
      <c r="P144" s="222">
        <f>ROUND(V144*K144,2)</f>
        <v>0</v>
      </c>
      <c r="Q144" s="222"/>
      <c r="R144" s="48"/>
      <c r="T144" s="223" t="s">
        <v>23</v>
      </c>
      <c r="U144" s="56" t="s">
        <v>44</v>
      </c>
      <c r="V144" s="173">
        <f>L144+M144</f>
        <v>0</v>
      </c>
      <c r="W144" s="173">
        <f>ROUND(L144*K144,2)</f>
        <v>0</v>
      </c>
      <c r="X144" s="173">
        <f>ROUND(M144*K144,2)</f>
        <v>0</v>
      </c>
      <c r="Y144" s="47"/>
      <c r="Z144" s="224">
        <f>Y144*K144</f>
        <v>0</v>
      </c>
      <c r="AA144" s="224">
        <v>0</v>
      </c>
      <c r="AB144" s="224">
        <f>AA144*K144</f>
        <v>0</v>
      </c>
      <c r="AC144" s="224">
        <v>0</v>
      </c>
      <c r="AD144" s="225">
        <f>AC144*K144</f>
        <v>0</v>
      </c>
      <c r="AR144" s="21" t="s">
        <v>202</v>
      </c>
      <c r="AT144" s="21" t="s">
        <v>156</v>
      </c>
      <c r="AU144" s="21" t="s">
        <v>88</v>
      </c>
      <c r="AY144" s="21" t="s">
        <v>160</v>
      </c>
      <c r="BE144" s="154">
        <f>IF(U144="základní",P144,0)</f>
        <v>0</v>
      </c>
      <c r="BF144" s="154">
        <f>IF(U144="snížená",P144,0)</f>
        <v>0</v>
      </c>
      <c r="BG144" s="154">
        <f>IF(U144="zákl. přenesená",P144,0)</f>
        <v>0</v>
      </c>
      <c r="BH144" s="154">
        <f>IF(U144="sníž. přenesená",P144,0)</f>
        <v>0</v>
      </c>
      <c r="BI144" s="154">
        <f>IF(U144="nulová",P144,0)</f>
        <v>0</v>
      </c>
      <c r="BJ144" s="21" t="s">
        <v>88</v>
      </c>
      <c r="BK144" s="154">
        <f>ROUND(V144*K144,2)</f>
        <v>0</v>
      </c>
      <c r="BL144" s="21" t="s">
        <v>202</v>
      </c>
      <c r="BM144" s="21" t="s">
        <v>582</v>
      </c>
    </row>
    <row r="145" s="1" customFormat="1" ht="25.5" customHeight="1">
      <c r="B145" s="46"/>
      <c r="C145" s="215" t="s">
        <v>376</v>
      </c>
      <c r="D145" s="215" t="s">
        <v>156</v>
      </c>
      <c r="E145" s="216" t="s">
        <v>465</v>
      </c>
      <c r="F145" s="217" t="s">
        <v>466</v>
      </c>
      <c r="G145" s="217"/>
      <c r="H145" s="217"/>
      <c r="I145" s="217"/>
      <c r="J145" s="218" t="s">
        <v>159</v>
      </c>
      <c r="K145" s="219">
        <v>1</v>
      </c>
      <c r="L145" s="220">
        <v>0</v>
      </c>
      <c r="M145" s="221"/>
      <c r="N145" s="221"/>
      <c r="O145" s="195"/>
      <c r="P145" s="222">
        <f>ROUND(V145*K145,2)</f>
        <v>0</v>
      </c>
      <c r="Q145" s="222"/>
      <c r="R145" s="48"/>
      <c r="T145" s="223" t="s">
        <v>23</v>
      </c>
      <c r="U145" s="56" t="s">
        <v>44</v>
      </c>
      <c r="V145" s="173">
        <f>L145+M145</f>
        <v>0</v>
      </c>
      <c r="W145" s="173">
        <f>ROUND(L145*K145,2)</f>
        <v>0</v>
      </c>
      <c r="X145" s="173">
        <f>ROUND(M145*K145,2)</f>
        <v>0</v>
      </c>
      <c r="Y145" s="47"/>
      <c r="Z145" s="224">
        <f>Y145*K145</f>
        <v>0</v>
      </c>
      <c r="AA145" s="224">
        <v>0</v>
      </c>
      <c r="AB145" s="224">
        <f>AA145*K145</f>
        <v>0</v>
      </c>
      <c r="AC145" s="224">
        <v>0</v>
      </c>
      <c r="AD145" s="225">
        <f>AC145*K145</f>
        <v>0</v>
      </c>
      <c r="AR145" s="21" t="s">
        <v>202</v>
      </c>
      <c r="AT145" s="21" t="s">
        <v>156</v>
      </c>
      <c r="AU145" s="21" t="s">
        <v>88</v>
      </c>
      <c r="AY145" s="21" t="s">
        <v>160</v>
      </c>
      <c r="BE145" s="154">
        <f>IF(U145="základní",P145,0)</f>
        <v>0</v>
      </c>
      <c r="BF145" s="154">
        <f>IF(U145="snížená",P145,0)</f>
        <v>0</v>
      </c>
      <c r="BG145" s="154">
        <f>IF(U145="zákl. přenesená",P145,0)</f>
        <v>0</v>
      </c>
      <c r="BH145" s="154">
        <f>IF(U145="sníž. přenesená",P145,0)</f>
        <v>0</v>
      </c>
      <c r="BI145" s="154">
        <f>IF(U145="nulová",P145,0)</f>
        <v>0</v>
      </c>
      <c r="BJ145" s="21" t="s">
        <v>88</v>
      </c>
      <c r="BK145" s="154">
        <f>ROUND(V145*K145,2)</f>
        <v>0</v>
      </c>
      <c r="BL145" s="21" t="s">
        <v>202</v>
      </c>
      <c r="BM145" s="21" t="s">
        <v>583</v>
      </c>
    </row>
    <row r="146" s="1" customFormat="1" ht="16.5" customHeight="1">
      <c r="B146" s="46"/>
      <c r="C146" s="215" t="s">
        <v>251</v>
      </c>
      <c r="D146" s="215" t="s">
        <v>156</v>
      </c>
      <c r="E146" s="216" t="s">
        <v>469</v>
      </c>
      <c r="F146" s="217" t="s">
        <v>470</v>
      </c>
      <c r="G146" s="217"/>
      <c r="H146" s="217"/>
      <c r="I146" s="217"/>
      <c r="J146" s="218" t="s">
        <v>159</v>
      </c>
      <c r="K146" s="219">
        <v>18</v>
      </c>
      <c r="L146" s="220">
        <v>0</v>
      </c>
      <c r="M146" s="221"/>
      <c r="N146" s="221"/>
      <c r="O146" s="195"/>
      <c r="P146" s="222">
        <f>ROUND(V146*K146,2)</f>
        <v>0</v>
      </c>
      <c r="Q146" s="222"/>
      <c r="R146" s="48"/>
      <c r="T146" s="223" t="s">
        <v>23</v>
      </c>
      <c r="U146" s="56" t="s">
        <v>44</v>
      </c>
      <c r="V146" s="173">
        <f>L146+M146</f>
        <v>0</v>
      </c>
      <c r="W146" s="173">
        <f>ROUND(L146*K146,2)</f>
        <v>0</v>
      </c>
      <c r="X146" s="173">
        <f>ROUND(M146*K146,2)</f>
        <v>0</v>
      </c>
      <c r="Y146" s="47"/>
      <c r="Z146" s="224">
        <f>Y146*K146</f>
        <v>0</v>
      </c>
      <c r="AA146" s="224">
        <v>0</v>
      </c>
      <c r="AB146" s="224">
        <f>AA146*K146</f>
        <v>0</v>
      </c>
      <c r="AC146" s="224">
        <v>0</v>
      </c>
      <c r="AD146" s="225">
        <f>AC146*K146</f>
        <v>0</v>
      </c>
      <c r="AR146" s="21" t="s">
        <v>202</v>
      </c>
      <c r="AT146" s="21" t="s">
        <v>156</v>
      </c>
      <c r="AU146" s="21" t="s">
        <v>88</v>
      </c>
      <c r="AY146" s="21" t="s">
        <v>160</v>
      </c>
      <c r="BE146" s="154">
        <f>IF(U146="základní",P146,0)</f>
        <v>0</v>
      </c>
      <c r="BF146" s="154">
        <f>IF(U146="snížená",P146,0)</f>
        <v>0</v>
      </c>
      <c r="BG146" s="154">
        <f>IF(U146="zákl. přenesená",P146,0)</f>
        <v>0</v>
      </c>
      <c r="BH146" s="154">
        <f>IF(U146="sníž. přenesená",P146,0)</f>
        <v>0</v>
      </c>
      <c r="BI146" s="154">
        <f>IF(U146="nulová",P146,0)</f>
        <v>0</v>
      </c>
      <c r="BJ146" s="21" t="s">
        <v>88</v>
      </c>
      <c r="BK146" s="154">
        <f>ROUND(V146*K146,2)</f>
        <v>0</v>
      </c>
      <c r="BL146" s="21" t="s">
        <v>202</v>
      </c>
      <c r="BM146" s="21" t="s">
        <v>584</v>
      </c>
    </row>
    <row r="147" s="1" customFormat="1" ht="16.5" customHeight="1">
      <c r="B147" s="46"/>
      <c r="C147" s="215" t="s">
        <v>382</v>
      </c>
      <c r="D147" s="215" t="s">
        <v>156</v>
      </c>
      <c r="E147" s="216" t="s">
        <v>473</v>
      </c>
      <c r="F147" s="217" t="s">
        <v>474</v>
      </c>
      <c r="G147" s="217"/>
      <c r="H147" s="217"/>
      <c r="I147" s="217"/>
      <c r="J147" s="218" t="s">
        <v>159</v>
      </c>
      <c r="K147" s="219">
        <v>1</v>
      </c>
      <c r="L147" s="220">
        <v>0</v>
      </c>
      <c r="M147" s="221"/>
      <c r="N147" s="221"/>
      <c r="O147" s="195"/>
      <c r="P147" s="222">
        <f>ROUND(V147*K147,2)</f>
        <v>0</v>
      </c>
      <c r="Q147" s="222"/>
      <c r="R147" s="48"/>
      <c r="T147" s="223" t="s">
        <v>23</v>
      </c>
      <c r="U147" s="56" t="s">
        <v>44</v>
      </c>
      <c r="V147" s="173">
        <f>L147+M147</f>
        <v>0</v>
      </c>
      <c r="W147" s="173">
        <f>ROUND(L147*K147,2)</f>
        <v>0</v>
      </c>
      <c r="X147" s="173">
        <f>ROUND(M147*K147,2)</f>
        <v>0</v>
      </c>
      <c r="Y147" s="47"/>
      <c r="Z147" s="224">
        <f>Y147*K147</f>
        <v>0</v>
      </c>
      <c r="AA147" s="224">
        <v>0</v>
      </c>
      <c r="AB147" s="224">
        <f>AA147*K147</f>
        <v>0</v>
      </c>
      <c r="AC147" s="224">
        <v>0</v>
      </c>
      <c r="AD147" s="225">
        <f>AC147*K147</f>
        <v>0</v>
      </c>
      <c r="AR147" s="21" t="s">
        <v>202</v>
      </c>
      <c r="AT147" s="21" t="s">
        <v>156</v>
      </c>
      <c r="AU147" s="21" t="s">
        <v>88</v>
      </c>
      <c r="AY147" s="21" t="s">
        <v>160</v>
      </c>
      <c r="BE147" s="154">
        <f>IF(U147="základní",P147,0)</f>
        <v>0</v>
      </c>
      <c r="BF147" s="154">
        <f>IF(U147="snížená",P147,0)</f>
        <v>0</v>
      </c>
      <c r="BG147" s="154">
        <f>IF(U147="zákl. přenesená",P147,0)</f>
        <v>0</v>
      </c>
      <c r="BH147" s="154">
        <f>IF(U147="sníž. přenesená",P147,0)</f>
        <v>0</v>
      </c>
      <c r="BI147" s="154">
        <f>IF(U147="nulová",P147,0)</f>
        <v>0</v>
      </c>
      <c r="BJ147" s="21" t="s">
        <v>88</v>
      </c>
      <c r="BK147" s="154">
        <f>ROUND(V147*K147,2)</f>
        <v>0</v>
      </c>
      <c r="BL147" s="21" t="s">
        <v>202</v>
      </c>
      <c r="BM147" s="21" t="s">
        <v>585</v>
      </c>
    </row>
    <row r="148" s="1" customFormat="1" ht="16.5" customHeight="1">
      <c r="B148" s="46"/>
      <c r="C148" s="215" t="s">
        <v>378</v>
      </c>
      <c r="D148" s="215" t="s">
        <v>156</v>
      </c>
      <c r="E148" s="216" t="s">
        <v>477</v>
      </c>
      <c r="F148" s="217" t="s">
        <v>478</v>
      </c>
      <c r="G148" s="217"/>
      <c r="H148" s="217"/>
      <c r="I148" s="217"/>
      <c r="J148" s="218" t="s">
        <v>159</v>
      </c>
      <c r="K148" s="219">
        <v>1</v>
      </c>
      <c r="L148" s="220">
        <v>0</v>
      </c>
      <c r="M148" s="221"/>
      <c r="N148" s="221"/>
      <c r="O148" s="195"/>
      <c r="P148" s="222">
        <f>ROUND(V148*K148,2)</f>
        <v>0</v>
      </c>
      <c r="Q148" s="222"/>
      <c r="R148" s="48"/>
      <c r="T148" s="223" t="s">
        <v>23</v>
      </c>
      <c r="U148" s="56" t="s">
        <v>44</v>
      </c>
      <c r="V148" s="173">
        <f>L148+M148</f>
        <v>0</v>
      </c>
      <c r="W148" s="173">
        <f>ROUND(L148*K148,2)</f>
        <v>0</v>
      </c>
      <c r="X148" s="173">
        <f>ROUND(M148*K148,2)</f>
        <v>0</v>
      </c>
      <c r="Y148" s="47"/>
      <c r="Z148" s="224">
        <f>Y148*K148</f>
        <v>0</v>
      </c>
      <c r="AA148" s="224">
        <v>0</v>
      </c>
      <c r="AB148" s="224">
        <f>AA148*K148</f>
        <v>0</v>
      </c>
      <c r="AC148" s="224">
        <v>0</v>
      </c>
      <c r="AD148" s="225">
        <f>AC148*K148</f>
        <v>0</v>
      </c>
      <c r="AR148" s="21" t="s">
        <v>202</v>
      </c>
      <c r="AT148" s="21" t="s">
        <v>156</v>
      </c>
      <c r="AU148" s="21" t="s">
        <v>88</v>
      </c>
      <c r="AY148" s="21" t="s">
        <v>160</v>
      </c>
      <c r="BE148" s="154">
        <f>IF(U148="základní",P148,0)</f>
        <v>0</v>
      </c>
      <c r="BF148" s="154">
        <f>IF(U148="snížená",P148,0)</f>
        <v>0</v>
      </c>
      <c r="BG148" s="154">
        <f>IF(U148="zákl. přenesená",P148,0)</f>
        <v>0</v>
      </c>
      <c r="BH148" s="154">
        <f>IF(U148="sníž. přenesená",P148,0)</f>
        <v>0</v>
      </c>
      <c r="BI148" s="154">
        <f>IF(U148="nulová",P148,0)</f>
        <v>0</v>
      </c>
      <c r="BJ148" s="21" t="s">
        <v>88</v>
      </c>
      <c r="BK148" s="154">
        <f>ROUND(V148*K148,2)</f>
        <v>0</v>
      </c>
      <c r="BL148" s="21" t="s">
        <v>202</v>
      </c>
      <c r="BM148" s="21" t="s">
        <v>586</v>
      </c>
    </row>
    <row r="149" s="1" customFormat="1" ht="25.5" customHeight="1">
      <c r="B149" s="46"/>
      <c r="C149" s="240" t="s">
        <v>167</v>
      </c>
      <c r="D149" s="240" t="s">
        <v>252</v>
      </c>
      <c r="E149" s="241" t="s">
        <v>293</v>
      </c>
      <c r="F149" s="242" t="s">
        <v>294</v>
      </c>
      <c r="G149" s="242"/>
      <c r="H149" s="242"/>
      <c r="I149" s="242"/>
      <c r="J149" s="243" t="s">
        <v>159</v>
      </c>
      <c r="K149" s="244">
        <v>2560</v>
      </c>
      <c r="L149" s="245">
        <v>0</v>
      </c>
      <c r="M149" s="245">
        <v>0</v>
      </c>
      <c r="N149" s="246"/>
      <c r="O149" s="246"/>
      <c r="P149" s="222">
        <f>ROUND(V149*K149,2)</f>
        <v>0</v>
      </c>
      <c r="Q149" s="222"/>
      <c r="R149" s="48"/>
      <c r="T149" s="223" t="s">
        <v>23</v>
      </c>
      <c r="U149" s="56" t="s">
        <v>44</v>
      </c>
      <c r="V149" s="173">
        <f>L149+M149</f>
        <v>0</v>
      </c>
      <c r="W149" s="173">
        <f>ROUND(L149*K149,2)</f>
        <v>0</v>
      </c>
      <c r="X149" s="173">
        <f>ROUND(M149*K149,2)</f>
        <v>0</v>
      </c>
      <c r="Y149" s="47"/>
      <c r="Z149" s="224">
        <f>Y149*K149</f>
        <v>0</v>
      </c>
      <c r="AA149" s="224">
        <v>0</v>
      </c>
      <c r="AB149" s="224">
        <f>AA149*K149</f>
        <v>0</v>
      </c>
      <c r="AC149" s="224">
        <v>0</v>
      </c>
      <c r="AD149" s="225">
        <f>AC149*K149</f>
        <v>0</v>
      </c>
      <c r="AR149" s="21" t="s">
        <v>88</v>
      </c>
      <c r="AT149" s="21" t="s">
        <v>252</v>
      </c>
      <c r="AU149" s="21" t="s">
        <v>88</v>
      </c>
      <c r="AY149" s="21" t="s">
        <v>160</v>
      </c>
      <c r="BE149" s="154">
        <f>IF(U149="základní",P149,0)</f>
        <v>0</v>
      </c>
      <c r="BF149" s="154">
        <f>IF(U149="snížená",P149,0)</f>
        <v>0</v>
      </c>
      <c r="BG149" s="154">
        <f>IF(U149="zákl. přenesená",P149,0)</f>
        <v>0</v>
      </c>
      <c r="BH149" s="154">
        <f>IF(U149="sníž. přenesená",P149,0)</f>
        <v>0</v>
      </c>
      <c r="BI149" s="154">
        <f>IF(U149="nulová",P149,0)</f>
        <v>0</v>
      </c>
      <c r="BJ149" s="21" t="s">
        <v>88</v>
      </c>
      <c r="BK149" s="154">
        <f>ROUND(V149*K149,2)</f>
        <v>0</v>
      </c>
      <c r="BL149" s="21" t="s">
        <v>88</v>
      </c>
      <c r="BM149" s="21" t="s">
        <v>587</v>
      </c>
    </row>
    <row r="150" s="1" customFormat="1" ht="16.5" customHeight="1">
      <c r="B150" s="46"/>
      <c r="C150" s="240" t="s">
        <v>177</v>
      </c>
      <c r="D150" s="240" t="s">
        <v>252</v>
      </c>
      <c r="E150" s="241" t="s">
        <v>297</v>
      </c>
      <c r="F150" s="242" t="s">
        <v>298</v>
      </c>
      <c r="G150" s="242"/>
      <c r="H150" s="242"/>
      <c r="I150" s="242"/>
      <c r="J150" s="243" t="s">
        <v>159</v>
      </c>
      <c r="K150" s="244">
        <v>1000</v>
      </c>
      <c r="L150" s="245">
        <v>0</v>
      </c>
      <c r="M150" s="245">
        <v>0</v>
      </c>
      <c r="N150" s="246"/>
      <c r="O150" s="246"/>
      <c r="P150" s="222">
        <f>ROUND(V150*K150,2)</f>
        <v>0</v>
      </c>
      <c r="Q150" s="222"/>
      <c r="R150" s="48"/>
      <c r="T150" s="223" t="s">
        <v>23</v>
      </c>
      <c r="U150" s="56" t="s">
        <v>44</v>
      </c>
      <c r="V150" s="173">
        <f>L150+M150</f>
        <v>0</v>
      </c>
      <c r="W150" s="173">
        <f>ROUND(L150*K150,2)</f>
        <v>0</v>
      </c>
      <c r="X150" s="173">
        <f>ROUND(M150*K150,2)</f>
        <v>0</v>
      </c>
      <c r="Y150" s="47"/>
      <c r="Z150" s="224">
        <f>Y150*K150</f>
        <v>0</v>
      </c>
      <c r="AA150" s="224">
        <v>0</v>
      </c>
      <c r="AB150" s="224">
        <f>AA150*K150</f>
        <v>0</v>
      </c>
      <c r="AC150" s="224">
        <v>0</v>
      </c>
      <c r="AD150" s="225">
        <f>AC150*K150</f>
        <v>0</v>
      </c>
      <c r="AR150" s="21" t="s">
        <v>88</v>
      </c>
      <c r="AT150" s="21" t="s">
        <v>252</v>
      </c>
      <c r="AU150" s="21" t="s">
        <v>88</v>
      </c>
      <c r="AY150" s="21" t="s">
        <v>160</v>
      </c>
      <c r="BE150" s="154">
        <f>IF(U150="základní",P150,0)</f>
        <v>0</v>
      </c>
      <c r="BF150" s="154">
        <f>IF(U150="snížená",P150,0)</f>
        <v>0</v>
      </c>
      <c r="BG150" s="154">
        <f>IF(U150="zákl. přenesená",P150,0)</f>
        <v>0</v>
      </c>
      <c r="BH150" s="154">
        <f>IF(U150="sníž. přenesená",P150,0)</f>
        <v>0</v>
      </c>
      <c r="BI150" s="154">
        <f>IF(U150="nulová",P150,0)</f>
        <v>0</v>
      </c>
      <c r="BJ150" s="21" t="s">
        <v>88</v>
      </c>
      <c r="BK150" s="154">
        <f>ROUND(V150*K150,2)</f>
        <v>0</v>
      </c>
      <c r="BL150" s="21" t="s">
        <v>88</v>
      </c>
      <c r="BM150" s="21" t="s">
        <v>588</v>
      </c>
    </row>
    <row r="151" s="1" customFormat="1" ht="38.25" customHeight="1">
      <c r="B151" s="46"/>
      <c r="C151" s="215" t="s">
        <v>181</v>
      </c>
      <c r="D151" s="215" t="s">
        <v>156</v>
      </c>
      <c r="E151" s="216" t="s">
        <v>301</v>
      </c>
      <c r="F151" s="217" t="s">
        <v>302</v>
      </c>
      <c r="G151" s="217"/>
      <c r="H151" s="217"/>
      <c r="I151" s="217"/>
      <c r="J151" s="218" t="s">
        <v>240</v>
      </c>
      <c r="K151" s="219">
        <v>150</v>
      </c>
      <c r="L151" s="220">
        <v>0</v>
      </c>
      <c r="M151" s="221"/>
      <c r="N151" s="221"/>
      <c r="O151" s="195"/>
      <c r="P151" s="222">
        <f>ROUND(V151*K151,2)</f>
        <v>0</v>
      </c>
      <c r="Q151" s="222"/>
      <c r="R151" s="48"/>
      <c r="T151" s="223" t="s">
        <v>23</v>
      </c>
      <c r="U151" s="56" t="s">
        <v>44</v>
      </c>
      <c r="V151" s="173">
        <f>L151+M151</f>
        <v>0</v>
      </c>
      <c r="W151" s="173">
        <f>ROUND(L151*K151,2)</f>
        <v>0</v>
      </c>
      <c r="X151" s="173">
        <f>ROUND(M151*K151,2)</f>
        <v>0</v>
      </c>
      <c r="Y151" s="47"/>
      <c r="Z151" s="224">
        <f>Y151*K151</f>
        <v>0</v>
      </c>
      <c r="AA151" s="224">
        <v>0</v>
      </c>
      <c r="AB151" s="224">
        <f>AA151*K151</f>
        <v>0</v>
      </c>
      <c r="AC151" s="224">
        <v>0</v>
      </c>
      <c r="AD151" s="225">
        <f>AC151*K151</f>
        <v>0</v>
      </c>
      <c r="AR151" s="21" t="s">
        <v>202</v>
      </c>
      <c r="AT151" s="21" t="s">
        <v>156</v>
      </c>
      <c r="AU151" s="21" t="s">
        <v>88</v>
      </c>
      <c r="AY151" s="21" t="s">
        <v>160</v>
      </c>
      <c r="BE151" s="154">
        <f>IF(U151="základní",P151,0)</f>
        <v>0</v>
      </c>
      <c r="BF151" s="154">
        <f>IF(U151="snížená",P151,0)</f>
        <v>0</v>
      </c>
      <c r="BG151" s="154">
        <f>IF(U151="zákl. přenesená",P151,0)</f>
        <v>0</v>
      </c>
      <c r="BH151" s="154">
        <f>IF(U151="sníž. přenesená",P151,0)</f>
        <v>0</v>
      </c>
      <c r="BI151" s="154">
        <f>IF(U151="nulová",P151,0)</f>
        <v>0</v>
      </c>
      <c r="BJ151" s="21" t="s">
        <v>88</v>
      </c>
      <c r="BK151" s="154">
        <f>ROUND(V151*K151,2)</f>
        <v>0</v>
      </c>
      <c r="BL151" s="21" t="s">
        <v>202</v>
      </c>
      <c r="BM151" s="21" t="s">
        <v>589</v>
      </c>
    </row>
    <row r="152" s="1" customFormat="1" ht="16.5" customHeight="1">
      <c r="B152" s="46"/>
      <c r="C152" s="47"/>
      <c r="D152" s="47"/>
      <c r="E152" s="47"/>
      <c r="F152" s="226" t="s">
        <v>304</v>
      </c>
      <c r="G152" s="67"/>
      <c r="H152" s="67"/>
      <c r="I152" s="67"/>
      <c r="J152" s="47"/>
      <c r="K152" s="47"/>
      <c r="L152" s="47"/>
      <c r="M152" s="47"/>
      <c r="N152" s="47"/>
      <c r="O152" s="47"/>
      <c r="P152" s="47"/>
      <c r="Q152" s="47"/>
      <c r="R152" s="48"/>
      <c r="T152" s="198"/>
      <c r="U152" s="47"/>
      <c r="V152" s="47"/>
      <c r="W152" s="47"/>
      <c r="X152" s="47"/>
      <c r="Y152" s="47"/>
      <c r="Z152" s="47"/>
      <c r="AA152" s="47"/>
      <c r="AB152" s="47"/>
      <c r="AC152" s="47"/>
      <c r="AD152" s="100"/>
      <c r="AT152" s="21" t="s">
        <v>166</v>
      </c>
      <c r="AU152" s="21" t="s">
        <v>88</v>
      </c>
    </row>
    <row r="153" s="1" customFormat="1" ht="16.5" customHeight="1">
      <c r="B153" s="46"/>
      <c r="C153" s="240" t="s">
        <v>185</v>
      </c>
      <c r="D153" s="240" t="s">
        <v>252</v>
      </c>
      <c r="E153" s="241" t="s">
        <v>310</v>
      </c>
      <c r="F153" s="242" t="s">
        <v>311</v>
      </c>
      <c r="G153" s="242"/>
      <c r="H153" s="242"/>
      <c r="I153" s="242"/>
      <c r="J153" s="243" t="s">
        <v>159</v>
      </c>
      <c r="K153" s="244">
        <v>16</v>
      </c>
      <c r="L153" s="245">
        <v>0</v>
      </c>
      <c r="M153" s="245">
        <v>0</v>
      </c>
      <c r="N153" s="246"/>
      <c r="O153" s="246"/>
      <c r="P153" s="222">
        <f>ROUND(V153*K153,2)</f>
        <v>0</v>
      </c>
      <c r="Q153" s="222"/>
      <c r="R153" s="48"/>
      <c r="T153" s="223" t="s">
        <v>23</v>
      </c>
      <c r="U153" s="56" t="s">
        <v>44</v>
      </c>
      <c r="V153" s="173">
        <f>L153+M153</f>
        <v>0</v>
      </c>
      <c r="W153" s="173">
        <f>ROUND(L153*K153,2)</f>
        <v>0</v>
      </c>
      <c r="X153" s="173">
        <f>ROUND(M153*K153,2)</f>
        <v>0</v>
      </c>
      <c r="Y153" s="47"/>
      <c r="Z153" s="224">
        <f>Y153*K153</f>
        <v>0</v>
      </c>
      <c r="AA153" s="224">
        <v>0</v>
      </c>
      <c r="AB153" s="224">
        <f>AA153*K153</f>
        <v>0</v>
      </c>
      <c r="AC153" s="224">
        <v>0</v>
      </c>
      <c r="AD153" s="225">
        <f>AC153*K153</f>
        <v>0</v>
      </c>
      <c r="AR153" s="21" t="s">
        <v>88</v>
      </c>
      <c r="AT153" s="21" t="s">
        <v>252</v>
      </c>
      <c r="AU153" s="21" t="s">
        <v>88</v>
      </c>
      <c r="AY153" s="21" t="s">
        <v>160</v>
      </c>
      <c r="BE153" s="154">
        <f>IF(U153="základní",P153,0)</f>
        <v>0</v>
      </c>
      <c r="BF153" s="154">
        <f>IF(U153="snížená",P153,0)</f>
        <v>0</v>
      </c>
      <c r="BG153" s="154">
        <f>IF(U153="zákl. přenesená",P153,0)</f>
        <v>0</v>
      </c>
      <c r="BH153" s="154">
        <f>IF(U153="sníž. přenesená",P153,0)</f>
        <v>0</v>
      </c>
      <c r="BI153" s="154">
        <f>IF(U153="nulová",P153,0)</f>
        <v>0</v>
      </c>
      <c r="BJ153" s="21" t="s">
        <v>88</v>
      </c>
      <c r="BK153" s="154">
        <f>ROUND(V153*K153,2)</f>
        <v>0</v>
      </c>
      <c r="BL153" s="21" t="s">
        <v>88</v>
      </c>
      <c r="BM153" s="21" t="s">
        <v>590</v>
      </c>
    </row>
    <row r="154" s="1" customFormat="1" ht="16.5" customHeight="1">
      <c r="B154" s="46"/>
      <c r="C154" s="215" t="s">
        <v>171</v>
      </c>
      <c r="D154" s="215" t="s">
        <v>156</v>
      </c>
      <c r="E154" s="216" t="s">
        <v>329</v>
      </c>
      <c r="F154" s="217" t="s">
        <v>330</v>
      </c>
      <c r="G154" s="217"/>
      <c r="H154" s="217"/>
      <c r="I154" s="217"/>
      <c r="J154" s="218" t="s">
        <v>159</v>
      </c>
      <c r="K154" s="219">
        <v>2</v>
      </c>
      <c r="L154" s="220">
        <v>0</v>
      </c>
      <c r="M154" s="221"/>
      <c r="N154" s="221"/>
      <c r="O154" s="195"/>
      <c r="P154" s="222">
        <f>ROUND(V154*K154,2)</f>
        <v>0</v>
      </c>
      <c r="Q154" s="222"/>
      <c r="R154" s="48"/>
      <c r="T154" s="223" t="s">
        <v>23</v>
      </c>
      <c r="U154" s="56" t="s">
        <v>44</v>
      </c>
      <c r="V154" s="173">
        <f>L154+M154</f>
        <v>0</v>
      </c>
      <c r="W154" s="173">
        <f>ROUND(L154*K154,2)</f>
        <v>0</v>
      </c>
      <c r="X154" s="173">
        <f>ROUND(M154*K154,2)</f>
        <v>0</v>
      </c>
      <c r="Y154" s="47"/>
      <c r="Z154" s="224">
        <f>Y154*K154</f>
        <v>0</v>
      </c>
      <c r="AA154" s="224">
        <v>0</v>
      </c>
      <c r="AB154" s="224">
        <f>AA154*K154</f>
        <v>0</v>
      </c>
      <c r="AC154" s="224">
        <v>0</v>
      </c>
      <c r="AD154" s="225">
        <f>AC154*K154</f>
        <v>0</v>
      </c>
      <c r="AR154" s="21" t="s">
        <v>92</v>
      </c>
      <c r="AT154" s="21" t="s">
        <v>156</v>
      </c>
      <c r="AU154" s="21" t="s">
        <v>88</v>
      </c>
      <c r="AY154" s="21" t="s">
        <v>160</v>
      </c>
      <c r="BE154" s="154">
        <f>IF(U154="základní",P154,0)</f>
        <v>0</v>
      </c>
      <c r="BF154" s="154">
        <f>IF(U154="snížená",P154,0)</f>
        <v>0</v>
      </c>
      <c r="BG154" s="154">
        <f>IF(U154="zákl. přenesená",P154,0)</f>
        <v>0</v>
      </c>
      <c r="BH154" s="154">
        <f>IF(U154="sníž. přenesená",P154,0)</f>
        <v>0</v>
      </c>
      <c r="BI154" s="154">
        <f>IF(U154="nulová",P154,0)</f>
        <v>0</v>
      </c>
      <c r="BJ154" s="21" t="s">
        <v>88</v>
      </c>
      <c r="BK154" s="154">
        <f>ROUND(V154*K154,2)</f>
        <v>0</v>
      </c>
      <c r="BL154" s="21" t="s">
        <v>88</v>
      </c>
      <c r="BM154" s="21" t="s">
        <v>591</v>
      </c>
    </row>
    <row r="155" s="1" customFormat="1" ht="25.5" customHeight="1">
      <c r="B155" s="46"/>
      <c r="C155" s="215" t="s">
        <v>194</v>
      </c>
      <c r="D155" s="215" t="s">
        <v>156</v>
      </c>
      <c r="E155" s="216" t="s">
        <v>360</v>
      </c>
      <c r="F155" s="217" t="s">
        <v>361</v>
      </c>
      <c r="G155" s="217"/>
      <c r="H155" s="217"/>
      <c r="I155" s="217"/>
      <c r="J155" s="218" t="s">
        <v>159</v>
      </c>
      <c r="K155" s="219">
        <v>4</v>
      </c>
      <c r="L155" s="220">
        <v>0</v>
      </c>
      <c r="M155" s="221"/>
      <c r="N155" s="221"/>
      <c r="O155" s="195"/>
      <c r="P155" s="222">
        <f>ROUND(V155*K155,2)</f>
        <v>0</v>
      </c>
      <c r="Q155" s="222"/>
      <c r="R155" s="48"/>
      <c r="T155" s="223" t="s">
        <v>23</v>
      </c>
      <c r="U155" s="56" t="s">
        <v>44</v>
      </c>
      <c r="V155" s="173">
        <f>L155+M155</f>
        <v>0</v>
      </c>
      <c r="W155" s="173">
        <f>ROUND(L155*K155,2)</f>
        <v>0</v>
      </c>
      <c r="X155" s="173">
        <f>ROUND(M155*K155,2)</f>
        <v>0</v>
      </c>
      <c r="Y155" s="47"/>
      <c r="Z155" s="224">
        <f>Y155*K155</f>
        <v>0</v>
      </c>
      <c r="AA155" s="224">
        <v>0</v>
      </c>
      <c r="AB155" s="224">
        <f>AA155*K155</f>
        <v>0</v>
      </c>
      <c r="AC155" s="224">
        <v>0</v>
      </c>
      <c r="AD155" s="225">
        <f>AC155*K155</f>
        <v>0</v>
      </c>
      <c r="AR155" s="21" t="s">
        <v>92</v>
      </c>
      <c r="AT155" s="21" t="s">
        <v>156</v>
      </c>
      <c r="AU155" s="21" t="s">
        <v>88</v>
      </c>
      <c r="AY155" s="21" t="s">
        <v>160</v>
      </c>
      <c r="BE155" s="154">
        <f>IF(U155="základní",P155,0)</f>
        <v>0</v>
      </c>
      <c r="BF155" s="154">
        <f>IF(U155="snížená",P155,0)</f>
        <v>0</v>
      </c>
      <c r="BG155" s="154">
        <f>IF(U155="zákl. přenesená",P155,0)</f>
        <v>0</v>
      </c>
      <c r="BH155" s="154">
        <f>IF(U155="sníž. přenesená",P155,0)</f>
        <v>0</v>
      </c>
      <c r="BI155" s="154">
        <f>IF(U155="nulová",P155,0)</f>
        <v>0</v>
      </c>
      <c r="BJ155" s="21" t="s">
        <v>88</v>
      </c>
      <c r="BK155" s="154">
        <f>ROUND(V155*K155,2)</f>
        <v>0</v>
      </c>
      <c r="BL155" s="21" t="s">
        <v>88</v>
      </c>
      <c r="BM155" s="21" t="s">
        <v>592</v>
      </c>
    </row>
    <row r="156" s="1" customFormat="1" ht="16.5" customHeight="1">
      <c r="B156" s="46"/>
      <c r="C156" s="47"/>
      <c r="D156" s="47"/>
      <c r="E156" s="47"/>
      <c r="F156" s="226" t="s">
        <v>363</v>
      </c>
      <c r="G156" s="67"/>
      <c r="H156" s="67"/>
      <c r="I156" s="67"/>
      <c r="J156" s="47"/>
      <c r="K156" s="47"/>
      <c r="L156" s="47"/>
      <c r="M156" s="47"/>
      <c r="N156" s="47"/>
      <c r="O156" s="47"/>
      <c r="P156" s="47"/>
      <c r="Q156" s="47"/>
      <c r="R156" s="48"/>
      <c r="T156" s="198"/>
      <c r="U156" s="47"/>
      <c r="V156" s="47"/>
      <c r="W156" s="47"/>
      <c r="X156" s="47"/>
      <c r="Y156" s="47"/>
      <c r="Z156" s="47"/>
      <c r="AA156" s="47"/>
      <c r="AB156" s="47"/>
      <c r="AC156" s="47"/>
      <c r="AD156" s="100"/>
      <c r="AT156" s="21" t="s">
        <v>166</v>
      </c>
      <c r="AU156" s="21" t="s">
        <v>88</v>
      </c>
    </row>
    <row r="157" s="1" customFormat="1" ht="25.5" customHeight="1">
      <c r="B157" s="46"/>
      <c r="C157" s="215" t="s">
        <v>217</v>
      </c>
      <c r="D157" s="215" t="s">
        <v>156</v>
      </c>
      <c r="E157" s="216" t="s">
        <v>321</v>
      </c>
      <c r="F157" s="217" t="s">
        <v>322</v>
      </c>
      <c r="G157" s="217"/>
      <c r="H157" s="217"/>
      <c r="I157" s="217"/>
      <c r="J157" s="218" t="s">
        <v>159</v>
      </c>
      <c r="K157" s="219">
        <v>2</v>
      </c>
      <c r="L157" s="220">
        <v>0</v>
      </c>
      <c r="M157" s="221"/>
      <c r="N157" s="221"/>
      <c r="O157" s="195"/>
      <c r="P157" s="222">
        <f>ROUND(V157*K157,2)</f>
        <v>0</v>
      </c>
      <c r="Q157" s="222"/>
      <c r="R157" s="48"/>
      <c r="T157" s="223" t="s">
        <v>23</v>
      </c>
      <c r="U157" s="56" t="s">
        <v>44</v>
      </c>
      <c r="V157" s="173">
        <f>L157+M157</f>
        <v>0</v>
      </c>
      <c r="W157" s="173">
        <f>ROUND(L157*K157,2)</f>
        <v>0</v>
      </c>
      <c r="X157" s="173">
        <f>ROUND(M157*K157,2)</f>
        <v>0</v>
      </c>
      <c r="Y157" s="47"/>
      <c r="Z157" s="224">
        <f>Y157*K157</f>
        <v>0</v>
      </c>
      <c r="AA157" s="224">
        <v>0</v>
      </c>
      <c r="AB157" s="224">
        <f>AA157*K157</f>
        <v>0</v>
      </c>
      <c r="AC157" s="224">
        <v>0</v>
      </c>
      <c r="AD157" s="225">
        <f>AC157*K157</f>
        <v>0</v>
      </c>
      <c r="AR157" s="21" t="s">
        <v>202</v>
      </c>
      <c r="AT157" s="21" t="s">
        <v>156</v>
      </c>
      <c r="AU157" s="21" t="s">
        <v>88</v>
      </c>
      <c r="AY157" s="21" t="s">
        <v>160</v>
      </c>
      <c r="BE157" s="154">
        <f>IF(U157="základní",P157,0)</f>
        <v>0</v>
      </c>
      <c r="BF157" s="154">
        <f>IF(U157="snížená",P157,0)</f>
        <v>0</v>
      </c>
      <c r="BG157" s="154">
        <f>IF(U157="zákl. přenesená",P157,0)</f>
        <v>0</v>
      </c>
      <c r="BH157" s="154">
        <f>IF(U157="sníž. přenesená",P157,0)</f>
        <v>0</v>
      </c>
      <c r="BI157" s="154">
        <f>IF(U157="nulová",P157,0)</f>
        <v>0</v>
      </c>
      <c r="BJ157" s="21" t="s">
        <v>88</v>
      </c>
      <c r="BK157" s="154">
        <f>ROUND(V157*K157,2)</f>
        <v>0</v>
      </c>
      <c r="BL157" s="21" t="s">
        <v>202</v>
      </c>
      <c r="BM157" s="21" t="s">
        <v>593</v>
      </c>
    </row>
    <row r="158" s="1" customFormat="1" ht="25.5" customHeight="1">
      <c r="B158" s="46"/>
      <c r="C158" s="215" t="s">
        <v>222</v>
      </c>
      <c r="D158" s="215" t="s">
        <v>156</v>
      </c>
      <c r="E158" s="216" t="s">
        <v>395</v>
      </c>
      <c r="F158" s="217" t="s">
        <v>396</v>
      </c>
      <c r="G158" s="217"/>
      <c r="H158" s="217"/>
      <c r="I158" s="217"/>
      <c r="J158" s="218" t="s">
        <v>159</v>
      </c>
      <c r="K158" s="219">
        <v>4</v>
      </c>
      <c r="L158" s="220">
        <v>0</v>
      </c>
      <c r="M158" s="221"/>
      <c r="N158" s="221"/>
      <c r="O158" s="195"/>
      <c r="P158" s="222">
        <f>ROUND(V158*K158,2)</f>
        <v>0</v>
      </c>
      <c r="Q158" s="222"/>
      <c r="R158" s="48"/>
      <c r="T158" s="223" t="s">
        <v>23</v>
      </c>
      <c r="U158" s="56" t="s">
        <v>44</v>
      </c>
      <c r="V158" s="173">
        <f>L158+M158</f>
        <v>0</v>
      </c>
      <c r="W158" s="173">
        <f>ROUND(L158*K158,2)</f>
        <v>0</v>
      </c>
      <c r="X158" s="173">
        <f>ROUND(M158*K158,2)</f>
        <v>0</v>
      </c>
      <c r="Y158" s="47"/>
      <c r="Z158" s="224">
        <f>Y158*K158</f>
        <v>0</v>
      </c>
      <c r="AA158" s="224">
        <v>0</v>
      </c>
      <c r="AB158" s="224">
        <f>AA158*K158</f>
        <v>0</v>
      </c>
      <c r="AC158" s="224">
        <v>0</v>
      </c>
      <c r="AD158" s="225">
        <f>AC158*K158</f>
        <v>0</v>
      </c>
      <c r="AR158" s="21" t="s">
        <v>202</v>
      </c>
      <c r="AT158" s="21" t="s">
        <v>156</v>
      </c>
      <c r="AU158" s="21" t="s">
        <v>88</v>
      </c>
      <c r="AY158" s="21" t="s">
        <v>160</v>
      </c>
      <c r="BE158" s="154">
        <f>IF(U158="základní",P158,0)</f>
        <v>0</v>
      </c>
      <c r="BF158" s="154">
        <f>IF(U158="snížená",P158,0)</f>
        <v>0</v>
      </c>
      <c r="BG158" s="154">
        <f>IF(U158="zákl. přenesená",P158,0)</f>
        <v>0</v>
      </c>
      <c r="BH158" s="154">
        <f>IF(U158="sníž. přenesená",P158,0)</f>
        <v>0</v>
      </c>
      <c r="BI158" s="154">
        <f>IF(U158="nulová",P158,0)</f>
        <v>0</v>
      </c>
      <c r="BJ158" s="21" t="s">
        <v>88</v>
      </c>
      <c r="BK158" s="154">
        <f>ROUND(V158*K158,2)</f>
        <v>0</v>
      </c>
      <c r="BL158" s="21" t="s">
        <v>202</v>
      </c>
      <c r="BM158" s="21" t="s">
        <v>594</v>
      </c>
    </row>
    <row r="159" s="1" customFormat="1" ht="25.5" customHeight="1">
      <c r="B159" s="46"/>
      <c r="C159" s="215" t="s">
        <v>233</v>
      </c>
      <c r="D159" s="215" t="s">
        <v>156</v>
      </c>
      <c r="E159" s="216" t="s">
        <v>403</v>
      </c>
      <c r="F159" s="217" t="s">
        <v>404</v>
      </c>
      <c r="G159" s="217"/>
      <c r="H159" s="217"/>
      <c r="I159" s="217"/>
      <c r="J159" s="218" t="s">
        <v>159</v>
      </c>
      <c r="K159" s="219">
        <v>3</v>
      </c>
      <c r="L159" s="220">
        <v>0</v>
      </c>
      <c r="M159" s="221"/>
      <c r="N159" s="221"/>
      <c r="O159" s="195"/>
      <c r="P159" s="222">
        <f>ROUND(V159*K159,2)</f>
        <v>0</v>
      </c>
      <c r="Q159" s="222"/>
      <c r="R159" s="48"/>
      <c r="T159" s="223" t="s">
        <v>23</v>
      </c>
      <c r="U159" s="56" t="s">
        <v>44</v>
      </c>
      <c r="V159" s="173">
        <f>L159+M159</f>
        <v>0</v>
      </c>
      <c r="W159" s="173">
        <f>ROUND(L159*K159,2)</f>
        <v>0</v>
      </c>
      <c r="X159" s="173">
        <f>ROUND(M159*K159,2)</f>
        <v>0</v>
      </c>
      <c r="Y159" s="47"/>
      <c r="Z159" s="224">
        <f>Y159*K159</f>
        <v>0</v>
      </c>
      <c r="AA159" s="224">
        <v>0</v>
      </c>
      <c r="AB159" s="224">
        <f>AA159*K159</f>
        <v>0</v>
      </c>
      <c r="AC159" s="224">
        <v>0</v>
      </c>
      <c r="AD159" s="225">
        <f>AC159*K159</f>
        <v>0</v>
      </c>
      <c r="AR159" s="21" t="s">
        <v>202</v>
      </c>
      <c r="AT159" s="21" t="s">
        <v>156</v>
      </c>
      <c r="AU159" s="21" t="s">
        <v>88</v>
      </c>
      <c r="AY159" s="21" t="s">
        <v>160</v>
      </c>
      <c r="BE159" s="154">
        <f>IF(U159="základní",P159,0)</f>
        <v>0</v>
      </c>
      <c r="BF159" s="154">
        <f>IF(U159="snížená",P159,0)</f>
        <v>0</v>
      </c>
      <c r="BG159" s="154">
        <f>IF(U159="zákl. přenesená",P159,0)</f>
        <v>0</v>
      </c>
      <c r="BH159" s="154">
        <f>IF(U159="sníž. přenesená",P159,0)</f>
        <v>0</v>
      </c>
      <c r="BI159" s="154">
        <f>IF(U159="nulová",P159,0)</f>
        <v>0</v>
      </c>
      <c r="BJ159" s="21" t="s">
        <v>88</v>
      </c>
      <c r="BK159" s="154">
        <f>ROUND(V159*K159,2)</f>
        <v>0</v>
      </c>
      <c r="BL159" s="21" t="s">
        <v>202</v>
      </c>
      <c r="BM159" s="21" t="s">
        <v>595</v>
      </c>
    </row>
    <row r="160" s="1" customFormat="1" ht="25.5" customHeight="1">
      <c r="B160" s="46"/>
      <c r="C160" s="215" t="s">
        <v>237</v>
      </c>
      <c r="D160" s="215" t="s">
        <v>156</v>
      </c>
      <c r="E160" s="216" t="s">
        <v>411</v>
      </c>
      <c r="F160" s="217" t="s">
        <v>412</v>
      </c>
      <c r="G160" s="217"/>
      <c r="H160" s="217"/>
      <c r="I160" s="217"/>
      <c r="J160" s="218" t="s">
        <v>159</v>
      </c>
      <c r="K160" s="219">
        <v>4</v>
      </c>
      <c r="L160" s="220">
        <v>0</v>
      </c>
      <c r="M160" s="221"/>
      <c r="N160" s="221"/>
      <c r="O160" s="195"/>
      <c r="P160" s="222">
        <f>ROUND(V160*K160,2)</f>
        <v>0</v>
      </c>
      <c r="Q160" s="222"/>
      <c r="R160" s="48"/>
      <c r="T160" s="223" t="s">
        <v>23</v>
      </c>
      <c r="U160" s="56" t="s">
        <v>44</v>
      </c>
      <c r="V160" s="173">
        <f>L160+M160</f>
        <v>0</v>
      </c>
      <c r="W160" s="173">
        <f>ROUND(L160*K160,2)</f>
        <v>0</v>
      </c>
      <c r="X160" s="173">
        <f>ROUND(M160*K160,2)</f>
        <v>0</v>
      </c>
      <c r="Y160" s="47"/>
      <c r="Z160" s="224">
        <f>Y160*K160</f>
        <v>0</v>
      </c>
      <c r="AA160" s="224">
        <v>0</v>
      </c>
      <c r="AB160" s="224">
        <f>AA160*K160</f>
        <v>0</v>
      </c>
      <c r="AC160" s="224">
        <v>0</v>
      </c>
      <c r="AD160" s="225">
        <f>AC160*K160</f>
        <v>0</v>
      </c>
      <c r="AR160" s="21" t="s">
        <v>202</v>
      </c>
      <c r="AT160" s="21" t="s">
        <v>156</v>
      </c>
      <c r="AU160" s="21" t="s">
        <v>88</v>
      </c>
      <c r="AY160" s="21" t="s">
        <v>160</v>
      </c>
      <c r="BE160" s="154">
        <f>IF(U160="základní",P160,0)</f>
        <v>0</v>
      </c>
      <c r="BF160" s="154">
        <f>IF(U160="snížená",P160,0)</f>
        <v>0</v>
      </c>
      <c r="BG160" s="154">
        <f>IF(U160="zákl. přenesená",P160,0)</f>
        <v>0</v>
      </c>
      <c r="BH160" s="154">
        <f>IF(U160="sníž. přenesená",P160,0)</f>
        <v>0</v>
      </c>
      <c r="BI160" s="154">
        <f>IF(U160="nulová",P160,0)</f>
        <v>0</v>
      </c>
      <c r="BJ160" s="21" t="s">
        <v>88</v>
      </c>
      <c r="BK160" s="154">
        <f>ROUND(V160*K160,2)</f>
        <v>0</v>
      </c>
      <c r="BL160" s="21" t="s">
        <v>202</v>
      </c>
      <c r="BM160" s="21" t="s">
        <v>596</v>
      </c>
    </row>
    <row r="161" s="1" customFormat="1" ht="25.5" customHeight="1">
      <c r="B161" s="46"/>
      <c r="C161" s="215" t="s">
        <v>243</v>
      </c>
      <c r="D161" s="215" t="s">
        <v>156</v>
      </c>
      <c r="E161" s="216" t="s">
        <v>419</v>
      </c>
      <c r="F161" s="217" t="s">
        <v>420</v>
      </c>
      <c r="G161" s="217"/>
      <c r="H161" s="217"/>
      <c r="I161" s="217"/>
      <c r="J161" s="218" t="s">
        <v>159</v>
      </c>
      <c r="K161" s="219">
        <v>3</v>
      </c>
      <c r="L161" s="220">
        <v>0</v>
      </c>
      <c r="M161" s="221"/>
      <c r="N161" s="221"/>
      <c r="O161" s="195"/>
      <c r="P161" s="222">
        <f>ROUND(V161*K161,2)</f>
        <v>0</v>
      </c>
      <c r="Q161" s="222"/>
      <c r="R161" s="48"/>
      <c r="T161" s="223" t="s">
        <v>23</v>
      </c>
      <c r="U161" s="56" t="s">
        <v>44</v>
      </c>
      <c r="V161" s="173">
        <f>L161+M161</f>
        <v>0</v>
      </c>
      <c r="W161" s="173">
        <f>ROUND(L161*K161,2)</f>
        <v>0</v>
      </c>
      <c r="X161" s="173">
        <f>ROUND(M161*K161,2)</f>
        <v>0</v>
      </c>
      <c r="Y161" s="47"/>
      <c r="Z161" s="224">
        <f>Y161*K161</f>
        <v>0</v>
      </c>
      <c r="AA161" s="224">
        <v>0</v>
      </c>
      <c r="AB161" s="224">
        <f>AA161*K161</f>
        <v>0</v>
      </c>
      <c r="AC161" s="224">
        <v>0</v>
      </c>
      <c r="AD161" s="225">
        <f>AC161*K161</f>
        <v>0</v>
      </c>
      <c r="AR161" s="21" t="s">
        <v>202</v>
      </c>
      <c r="AT161" s="21" t="s">
        <v>156</v>
      </c>
      <c r="AU161" s="21" t="s">
        <v>88</v>
      </c>
      <c r="AY161" s="21" t="s">
        <v>160</v>
      </c>
      <c r="BE161" s="154">
        <f>IF(U161="základní",P161,0)</f>
        <v>0</v>
      </c>
      <c r="BF161" s="154">
        <f>IF(U161="snížená",P161,0)</f>
        <v>0</v>
      </c>
      <c r="BG161" s="154">
        <f>IF(U161="zákl. přenesená",P161,0)</f>
        <v>0</v>
      </c>
      <c r="BH161" s="154">
        <f>IF(U161="sníž. přenesená",P161,0)</f>
        <v>0</v>
      </c>
      <c r="BI161" s="154">
        <f>IF(U161="nulová",P161,0)</f>
        <v>0</v>
      </c>
      <c r="BJ161" s="21" t="s">
        <v>88</v>
      </c>
      <c r="BK161" s="154">
        <f>ROUND(V161*K161,2)</f>
        <v>0</v>
      </c>
      <c r="BL161" s="21" t="s">
        <v>202</v>
      </c>
      <c r="BM161" s="21" t="s">
        <v>597</v>
      </c>
    </row>
    <row r="162" s="1" customFormat="1" ht="38.25" customHeight="1">
      <c r="B162" s="46"/>
      <c r="C162" s="215" t="s">
        <v>12</v>
      </c>
      <c r="D162" s="215" t="s">
        <v>156</v>
      </c>
      <c r="E162" s="216" t="s">
        <v>485</v>
      </c>
      <c r="F162" s="217" t="s">
        <v>486</v>
      </c>
      <c r="G162" s="217"/>
      <c r="H162" s="217"/>
      <c r="I162" s="217"/>
      <c r="J162" s="218" t="s">
        <v>159</v>
      </c>
      <c r="K162" s="219">
        <v>4</v>
      </c>
      <c r="L162" s="220">
        <v>0</v>
      </c>
      <c r="M162" s="221"/>
      <c r="N162" s="221"/>
      <c r="O162" s="195"/>
      <c r="P162" s="222">
        <f>ROUND(V162*K162,2)</f>
        <v>0</v>
      </c>
      <c r="Q162" s="222"/>
      <c r="R162" s="48"/>
      <c r="T162" s="223" t="s">
        <v>23</v>
      </c>
      <c r="U162" s="56" t="s">
        <v>44</v>
      </c>
      <c r="V162" s="173">
        <f>L162+M162</f>
        <v>0</v>
      </c>
      <c r="W162" s="173">
        <f>ROUND(L162*K162,2)</f>
        <v>0</v>
      </c>
      <c r="X162" s="173">
        <f>ROUND(M162*K162,2)</f>
        <v>0</v>
      </c>
      <c r="Y162" s="47"/>
      <c r="Z162" s="224">
        <f>Y162*K162</f>
        <v>0</v>
      </c>
      <c r="AA162" s="224">
        <v>0</v>
      </c>
      <c r="AB162" s="224">
        <f>AA162*K162</f>
        <v>0</v>
      </c>
      <c r="AC162" s="224">
        <v>0</v>
      </c>
      <c r="AD162" s="225">
        <f>AC162*K162</f>
        <v>0</v>
      </c>
      <c r="AR162" s="21" t="s">
        <v>202</v>
      </c>
      <c r="AT162" s="21" t="s">
        <v>156</v>
      </c>
      <c r="AU162" s="21" t="s">
        <v>88</v>
      </c>
      <c r="AY162" s="21" t="s">
        <v>160</v>
      </c>
      <c r="BE162" s="154">
        <f>IF(U162="základní",P162,0)</f>
        <v>0</v>
      </c>
      <c r="BF162" s="154">
        <f>IF(U162="snížená",P162,0)</f>
        <v>0</v>
      </c>
      <c r="BG162" s="154">
        <f>IF(U162="zákl. přenesená",P162,0)</f>
        <v>0</v>
      </c>
      <c r="BH162" s="154">
        <f>IF(U162="sníž. přenesená",P162,0)</f>
        <v>0</v>
      </c>
      <c r="BI162" s="154">
        <f>IF(U162="nulová",P162,0)</f>
        <v>0</v>
      </c>
      <c r="BJ162" s="21" t="s">
        <v>88</v>
      </c>
      <c r="BK162" s="154">
        <f>ROUND(V162*K162,2)</f>
        <v>0</v>
      </c>
      <c r="BL162" s="21" t="s">
        <v>202</v>
      </c>
      <c r="BM162" s="21" t="s">
        <v>598</v>
      </c>
    </row>
    <row r="163" s="1" customFormat="1" ht="38.25" customHeight="1">
      <c r="B163" s="46"/>
      <c r="C163" s="215" t="s">
        <v>332</v>
      </c>
      <c r="D163" s="215" t="s">
        <v>156</v>
      </c>
      <c r="E163" s="216" t="s">
        <v>599</v>
      </c>
      <c r="F163" s="217" t="s">
        <v>600</v>
      </c>
      <c r="G163" s="217"/>
      <c r="H163" s="217"/>
      <c r="I163" s="217"/>
      <c r="J163" s="218" t="s">
        <v>159</v>
      </c>
      <c r="K163" s="219">
        <v>1</v>
      </c>
      <c r="L163" s="220">
        <v>0</v>
      </c>
      <c r="M163" s="221"/>
      <c r="N163" s="221"/>
      <c r="O163" s="195"/>
      <c r="P163" s="222">
        <f>ROUND(V163*K163,2)</f>
        <v>0</v>
      </c>
      <c r="Q163" s="222"/>
      <c r="R163" s="48"/>
      <c r="T163" s="223" t="s">
        <v>23</v>
      </c>
      <c r="U163" s="56" t="s">
        <v>44</v>
      </c>
      <c r="V163" s="173">
        <f>L163+M163</f>
        <v>0</v>
      </c>
      <c r="W163" s="173">
        <f>ROUND(L163*K163,2)</f>
        <v>0</v>
      </c>
      <c r="X163" s="173">
        <f>ROUND(M163*K163,2)</f>
        <v>0</v>
      </c>
      <c r="Y163" s="47"/>
      <c r="Z163" s="224">
        <f>Y163*K163</f>
        <v>0</v>
      </c>
      <c r="AA163" s="224">
        <v>0</v>
      </c>
      <c r="AB163" s="224">
        <f>AA163*K163</f>
        <v>0</v>
      </c>
      <c r="AC163" s="224">
        <v>0</v>
      </c>
      <c r="AD163" s="225">
        <f>AC163*K163</f>
        <v>0</v>
      </c>
      <c r="AR163" s="21" t="s">
        <v>202</v>
      </c>
      <c r="AT163" s="21" t="s">
        <v>156</v>
      </c>
      <c r="AU163" s="21" t="s">
        <v>88</v>
      </c>
      <c r="AY163" s="21" t="s">
        <v>160</v>
      </c>
      <c r="BE163" s="154">
        <f>IF(U163="základní",P163,0)</f>
        <v>0</v>
      </c>
      <c r="BF163" s="154">
        <f>IF(U163="snížená",P163,0)</f>
        <v>0</v>
      </c>
      <c r="BG163" s="154">
        <f>IF(U163="zákl. přenesená",P163,0)</f>
        <v>0</v>
      </c>
      <c r="BH163" s="154">
        <f>IF(U163="sníž. přenesená",P163,0)</f>
        <v>0</v>
      </c>
      <c r="BI163" s="154">
        <f>IF(U163="nulová",P163,0)</f>
        <v>0</v>
      </c>
      <c r="BJ163" s="21" t="s">
        <v>88</v>
      </c>
      <c r="BK163" s="154">
        <f>ROUND(V163*K163,2)</f>
        <v>0</v>
      </c>
      <c r="BL163" s="21" t="s">
        <v>202</v>
      </c>
      <c r="BM163" s="21" t="s">
        <v>601</v>
      </c>
    </row>
    <row r="164" s="1" customFormat="1" ht="24" customHeight="1">
      <c r="B164" s="46"/>
      <c r="C164" s="47"/>
      <c r="D164" s="47"/>
      <c r="E164" s="47"/>
      <c r="F164" s="226" t="s">
        <v>602</v>
      </c>
      <c r="G164" s="67"/>
      <c r="H164" s="67"/>
      <c r="I164" s="67"/>
      <c r="J164" s="47"/>
      <c r="K164" s="47"/>
      <c r="L164" s="47"/>
      <c r="M164" s="47"/>
      <c r="N164" s="47"/>
      <c r="O164" s="47"/>
      <c r="P164" s="47"/>
      <c r="Q164" s="47"/>
      <c r="R164" s="48"/>
      <c r="T164" s="198"/>
      <c r="U164" s="47"/>
      <c r="V164" s="47"/>
      <c r="W164" s="47"/>
      <c r="X164" s="47"/>
      <c r="Y164" s="47"/>
      <c r="Z164" s="47"/>
      <c r="AA164" s="47"/>
      <c r="AB164" s="47"/>
      <c r="AC164" s="47"/>
      <c r="AD164" s="100"/>
      <c r="AT164" s="21" t="s">
        <v>166</v>
      </c>
      <c r="AU164" s="21" t="s">
        <v>88</v>
      </c>
    </row>
    <row r="165" s="1" customFormat="1" ht="38.25" customHeight="1">
      <c r="B165" s="46"/>
      <c r="C165" s="215" t="s">
        <v>336</v>
      </c>
      <c r="D165" s="215" t="s">
        <v>156</v>
      </c>
      <c r="E165" s="216" t="s">
        <v>603</v>
      </c>
      <c r="F165" s="217" t="s">
        <v>604</v>
      </c>
      <c r="G165" s="217"/>
      <c r="H165" s="217"/>
      <c r="I165" s="217"/>
      <c r="J165" s="218" t="s">
        <v>159</v>
      </c>
      <c r="K165" s="219">
        <v>1</v>
      </c>
      <c r="L165" s="220">
        <v>0</v>
      </c>
      <c r="M165" s="221"/>
      <c r="N165" s="221"/>
      <c r="O165" s="195"/>
      <c r="P165" s="222">
        <f>ROUND(V165*K165,2)</f>
        <v>0</v>
      </c>
      <c r="Q165" s="222"/>
      <c r="R165" s="48"/>
      <c r="T165" s="223" t="s">
        <v>23</v>
      </c>
      <c r="U165" s="56" t="s">
        <v>44</v>
      </c>
      <c r="V165" s="173">
        <f>L165+M165</f>
        <v>0</v>
      </c>
      <c r="W165" s="173">
        <f>ROUND(L165*K165,2)</f>
        <v>0</v>
      </c>
      <c r="X165" s="173">
        <f>ROUND(M165*K165,2)</f>
        <v>0</v>
      </c>
      <c r="Y165" s="47"/>
      <c r="Z165" s="224">
        <f>Y165*K165</f>
        <v>0</v>
      </c>
      <c r="AA165" s="224">
        <v>0</v>
      </c>
      <c r="AB165" s="224">
        <f>AA165*K165</f>
        <v>0</v>
      </c>
      <c r="AC165" s="224">
        <v>0</v>
      </c>
      <c r="AD165" s="225">
        <f>AC165*K165</f>
        <v>0</v>
      </c>
      <c r="AR165" s="21" t="s">
        <v>202</v>
      </c>
      <c r="AT165" s="21" t="s">
        <v>156</v>
      </c>
      <c r="AU165" s="21" t="s">
        <v>88</v>
      </c>
      <c r="AY165" s="21" t="s">
        <v>160</v>
      </c>
      <c r="BE165" s="154">
        <f>IF(U165="základní",P165,0)</f>
        <v>0</v>
      </c>
      <c r="BF165" s="154">
        <f>IF(U165="snížená",P165,0)</f>
        <v>0</v>
      </c>
      <c r="BG165" s="154">
        <f>IF(U165="zákl. přenesená",P165,0)</f>
        <v>0</v>
      </c>
      <c r="BH165" s="154">
        <f>IF(U165="sníž. přenesená",P165,0)</f>
        <v>0</v>
      </c>
      <c r="BI165" s="154">
        <f>IF(U165="nulová",P165,0)</f>
        <v>0</v>
      </c>
      <c r="BJ165" s="21" t="s">
        <v>88</v>
      </c>
      <c r="BK165" s="154">
        <f>ROUND(V165*K165,2)</f>
        <v>0</v>
      </c>
      <c r="BL165" s="21" t="s">
        <v>202</v>
      </c>
      <c r="BM165" s="21" t="s">
        <v>605</v>
      </c>
    </row>
    <row r="166" s="1" customFormat="1" ht="51" customHeight="1">
      <c r="B166" s="46"/>
      <c r="C166" s="215" t="s">
        <v>340</v>
      </c>
      <c r="D166" s="215" t="s">
        <v>156</v>
      </c>
      <c r="E166" s="216" t="s">
        <v>606</v>
      </c>
      <c r="F166" s="217" t="s">
        <v>607</v>
      </c>
      <c r="G166" s="217"/>
      <c r="H166" s="217"/>
      <c r="I166" s="217"/>
      <c r="J166" s="218" t="s">
        <v>159</v>
      </c>
      <c r="K166" s="219">
        <v>1</v>
      </c>
      <c r="L166" s="220">
        <v>0</v>
      </c>
      <c r="M166" s="221"/>
      <c r="N166" s="221"/>
      <c r="O166" s="195"/>
      <c r="P166" s="222">
        <f>ROUND(V166*K166,2)</f>
        <v>0</v>
      </c>
      <c r="Q166" s="222"/>
      <c r="R166" s="48"/>
      <c r="T166" s="223" t="s">
        <v>23</v>
      </c>
      <c r="U166" s="56" t="s">
        <v>44</v>
      </c>
      <c r="V166" s="173">
        <f>L166+M166</f>
        <v>0</v>
      </c>
      <c r="W166" s="173">
        <f>ROUND(L166*K166,2)</f>
        <v>0</v>
      </c>
      <c r="X166" s="173">
        <f>ROUND(M166*K166,2)</f>
        <v>0</v>
      </c>
      <c r="Y166" s="47"/>
      <c r="Z166" s="224">
        <f>Y166*K166</f>
        <v>0</v>
      </c>
      <c r="AA166" s="224">
        <v>0</v>
      </c>
      <c r="AB166" s="224">
        <f>AA166*K166</f>
        <v>0</v>
      </c>
      <c r="AC166" s="224">
        <v>0</v>
      </c>
      <c r="AD166" s="225">
        <f>AC166*K166</f>
        <v>0</v>
      </c>
      <c r="AR166" s="21" t="s">
        <v>202</v>
      </c>
      <c r="AT166" s="21" t="s">
        <v>156</v>
      </c>
      <c r="AU166" s="21" t="s">
        <v>88</v>
      </c>
      <c r="AY166" s="21" t="s">
        <v>160</v>
      </c>
      <c r="BE166" s="154">
        <f>IF(U166="základní",P166,0)</f>
        <v>0</v>
      </c>
      <c r="BF166" s="154">
        <f>IF(U166="snížená",P166,0)</f>
        <v>0</v>
      </c>
      <c r="BG166" s="154">
        <f>IF(U166="zákl. přenesená",P166,0)</f>
        <v>0</v>
      </c>
      <c r="BH166" s="154">
        <f>IF(U166="sníž. přenesená",P166,0)</f>
        <v>0</v>
      </c>
      <c r="BI166" s="154">
        <f>IF(U166="nulová",P166,0)</f>
        <v>0</v>
      </c>
      <c r="BJ166" s="21" t="s">
        <v>88</v>
      </c>
      <c r="BK166" s="154">
        <f>ROUND(V166*K166,2)</f>
        <v>0</v>
      </c>
      <c r="BL166" s="21" t="s">
        <v>202</v>
      </c>
      <c r="BM166" s="21" t="s">
        <v>608</v>
      </c>
    </row>
    <row r="167" s="1" customFormat="1" ht="25.5" customHeight="1">
      <c r="B167" s="46"/>
      <c r="C167" s="215" t="s">
        <v>328</v>
      </c>
      <c r="D167" s="215" t="s">
        <v>156</v>
      </c>
      <c r="E167" s="216" t="s">
        <v>365</v>
      </c>
      <c r="F167" s="217" t="s">
        <v>366</v>
      </c>
      <c r="G167" s="217"/>
      <c r="H167" s="217"/>
      <c r="I167" s="217"/>
      <c r="J167" s="218" t="s">
        <v>159</v>
      </c>
      <c r="K167" s="219">
        <v>25</v>
      </c>
      <c r="L167" s="220">
        <v>0</v>
      </c>
      <c r="M167" s="221"/>
      <c r="N167" s="221"/>
      <c r="O167" s="195"/>
      <c r="P167" s="222">
        <f>ROUND(V167*K167,2)</f>
        <v>0</v>
      </c>
      <c r="Q167" s="222"/>
      <c r="R167" s="48"/>
      <c r="T167" s="223" t="s">
        <v>23</v>
      </c>
      <c r="U167" s="56" t="s">
        <v>44</v>
      </c>
      <c r="V167" s="173">
        <f>L167+M167</f>
        <v>0</v>
      </c>
      <c r="W167" s="173">
        <f>ROUND(L167*K167,2)</f>
        <v>0</v>
      </c>
      <c r="X167" s="173">
        <f>ROUND(M167*K167,2)</f>
        <v>0</v>
      </c>
      <c r="Y167" s="47"/>
      <c r="Z167" s="224">
        <f>Y167*K167</f>
        <v>0</v>
      </c>
      <c r="AA167" s="224">
        <v>0</v>
      </c>
      <c r="AB167" s="224">
        <f>AA167*K167</f>
        <v>0</v>
      </c>
      <c r="AC167" s="224">
        <v>0</v>
      </c>
      <c r="AD167" s="225">
        <f>AC167*K167</f>
        <v>0</v>
      </c>
      <c r="AR167" s="21" t="s">
        <v>92</v>
      </c>
      <c r="AT167" s="21" t="s">
        <v>156</v>
      </c>
      <c r="AU167" s="21" t="s">
        <v>88</v>
      </c>
      <c r="AY167" s="21" t="s">
        <v>160</v>
      </c>
      <c r="BE167" s="154">
        <f>IF(U167="základní",P167,0)</f>
        <v>0</v>
      </c>
      <c r="BF167" s="154">
        <f>IF(U167="snížená",P167,0)</f>
        <v>0</v>
      </c>
      <c r="BG167" s="154">
        <f>IF(U167="zákl. přenesená",P167,0)</f>
        <v>0</v>
      </c>
      <c r="BH167" s="154">
        <f>IF(U167="sníž. přenesená",P167,0)</f>
        <v>0</v>
      </c>
      <c r="BI167" s="154">
        <f>IF(U167="nulová",P167,0)</f>
        <v>0</v>
      </c>
      <c r="BJ167" s="21" t="s">
        <v>88</v>
      </c>
      <c r="BK167" s="154">
        <f>ROUND(V167*K167,2)</f>
        <v>0</v>
      </c>
      <c r="BL167" s="21" t="s">
        <v>88</v>
      </c>
      <c r="BM167" s="21" t="s">
        <v>609</v>
      </c>
    </row>
    <row r="168" s="1" customFormat="1" ht="25.5" customHeight="1">
      <c r="B168" s="46"/>
      <c r="C168" s="215" t="s">
        <v>267</v>
      </c>
      <c r="D168" s="215" t="s">
        <v>156</v>
      </c>
      <c r="E168" s="216" t="s">
        <v>610</v>
      </c>
      <c r="F168" s="217" t="s">
        <v>611</v>
      </c>
      <c r="G168" s="217"/>
      <c r="H168" s="217"/>
      <c r="I168" s="217"/>
      <c r="J168" s="218" t="s">
        <v>159</v>
      </c>
      <c r="K168" s="219">
        <v>4</v>
      </c>
      <c r="L168" s="220">
        <v>0</v>
      </c>
      <c r="M168" s="221"/>
      <c r="N168" s="221"/>
      <c r="O168" s="195"/>
      <c r="P168" s="222">
        <f>ROUND(V168*K168,2)</f>
        <v>0</v>
      </c>
      <c r="Q168" s="222"/>
      <c r="R168" s="48"/>
      <c r="T168" s="223" t="s">
        <v>23</v>
      </c>
      <c r="U168" s="56" t="s">
        <v>44</v>
      </c>
      <c r="V168" s="173">
        <f>L168+M168</f>
        <v>0</v>
      </c>
      <c r="W168" s="173">
        <f>ROUND(L168*K168,2)</f>
        <v>0</v>
      </c>
      <c r="X168" s="173">
        <f>ROUND(M168*K168,2)</f>
        <v>0</v>
      </c>
      <c r="Y168" s="47"/>
      <c r="Z168" s="224">
        <f>Y168*K168</f>
        <v>0</v>
      </c>
      <c r="AA168" s="224">
        <v>0</v>
      </c>
      <c r="AB168" s="224">
        <f>AA168*K168</f>
        <v>0</v>
      </c>
      <c r="AC168" s="224">
        <v>0</v>
      </c>
      <c r="AD168" s="225">
        <f>AC168*K168</f>
        <v>0</v>
      </c>
      <c r="AR168" s="21" t="s">
        <v>92</v>
      </c>
      <c r="AT168" s="21" t="s">
        <v>156</v>
      </c>
      <c r="AU168" s="21" t="s">
        <v>88</v>
      </c>
      <c r="AY168" s="21" t="s">
        <v>160</v>
      </c>
      <c r="BE168" s="154">
        <f>IF(U168="základní",P168,0)</f>
        <v>0</v>
      </c>
      <c r="BF168" s="154">
        <f>IF(U168="snížená",P168,0)</f>
        <v>0</v>
      </c>
      <c r="BG168" s="154">
        <f>IF(U168="zákl. přenesená",P168,0)</f>
        <v>0</v>
      </c>
      <c r="BH168" s="154">
        <f>IF(U168="sníž. přenesená",P168,0)</f>
        <v>0</v>
      </c>
      <c r="BI168" s="154">
        <f>IF(U168="nulová",P168,0)</f>
        <v>0</v>
      </c>
      <c r="BJ168" s="21" t="s">
        <v>88</v>
      </c>
      <c r="BK168" s="154">
        <f>ROUND(V168*K168,2)</f>
        <v>0</v>
      </c>
      <c r="BL168" s="21" t="s">
        <v>88</v>
      </c>
      <c r="BM168" s="21" t="s">
        <v>612</v>
      </c>
    </row>
    <row r="169" s="1" customFormat="1" ht="38.25" customHeight="1">
      <c r="B169" s="46"/>
      <c r="C169" s="215" t="s">
        <v>276</v>
      </c>
      <c r="D169" s="215" t="s">
        <v>156</v>
      </c>
      <c r="E169" s="216" t="s">
        <v>613</v>
      </c>
      <c r="F169" s="217" t="s">
        <v>614</v>
      </c>
      <c r="G169" s="217"/>
      <c r="H169" s="217"/>
      <c r="I169" s="217"/>
      <c r="J169" s="218" t="s">
        <v>159</v>
      </c>
      <c r="K169" s="219">
        <v>1</v>
      </c>
      <c r="L169" s="220">
        <v>0</v>
      </c>
      <c r="M169" s="221"/>
      <c r="N169" s="221"/>
      <c r="O169" s="195"/>
      <c r="P169" s="222">
        <f>ROUND(V169*K169,2)</f>
        <v>0</v>
      </c>
      <c r="Q169" s="222"/>
      <c r="R169" s="48"/>
      <c r="T169" s="223" t="s">
        <v>23</v>
      </c>
      <c r="U169" s="56" t="s">
        <v>44</v>
      </c>
      <c r="V169" s="173">
        <f>L169+M169</f>
        <v>0</v>
      </c>
      <c r="W169" s="173">
        <f>ROUND(L169*K169,2)</f>
        <v>0</v>
      </c>
      <c r="X169" s="173">
        <f>ROUND(M169*K169,2)</f>
        <v>0</v>
      </c>
      <c r="Y169" s="47"/>
      <c r="Z169" s="224">
        <f>Y169*K169</f>
        <v>0</v>
      </c>
      <c r="AA169" s="224">
        <v>0</v>
      </c>
      <c r="AB169" s="224">
        <f>AA169*K169</f>
        <v>0</v>
      </c>
      <c r="AC169" s="224">
        <v>0</v>
      </c>
      <c r="AD169" s="225">
        <f>AC169*K169</f>
        <v>0</v>
      </c>
      <c r="AR169" s="21" t="s">
        <v>92</v>
      </c>
      <c r="AT169" s="21" t="s">
        <v>156</v>
      </c>
      <c r="AU169" s="21" t="s">
        <v>88</v>
      </c>
      <c r="AY169" s="21" t="s">
        <v>160</v>
      </c>
      <c r="BE169" s="154">
        <f>IF(U169="základní",P169,0)</f>
        <v>0</v>
      </c>
      <c r="BF169" s="154">
        <f>IF(U169="snížená",P169,0)</f>
        <v>0</v>
      </c>
      <c r="BG169" s="154">
        <f>IF(U169="zákl. přenesená",P169,0)</f>
        <v>0</v>
      </c>
      <c r="BH169" s="154">
        <f>IF(U169="sníž. přenesená",P169,0)</f>
        <v>0</v>
      </c>
      <c r="BI169" s="154">
        <f>IF(U169="nulová",P169,0)</f>
        <v>0</v>
      </c>
      <c r="BJ169" s="21" t="s">
        <v>88</v>
      </c>
      <c r="BK169" s="154">
        <f>ROUND(V169*K169,2)</f>
        <v>0</v>
      </c>
      <c r="BL169" s="21" t="s">
        <v>88</v>
      </c>
      <c r="BM169" s="21" t="s">
        <v>615</v>
      </c>
    </row>
    <row r="170" s="1" customFormat="1" ht="16.5" customHeight="1">
      <c r="B170" s="46"/>
      <c r="C170" s="215" t="s">
        <v>344</v>
      </c>
      <c r="D170" s="215" t="s">
        <v>156</v>
      </c>
      <c r="E170" s="216" t="s">
        <v>616</v>
      </c>
      <c r="F170" s="217" t="s">
        <v>617</v>
      </c>
      <c r="G170" s="217"/>
      <c r="H170" s="217"/>
      <c r="I170" s="217"/>
      <c r="J170" s="218" t="s">
        <v>159</v>
      </c>
      <c r="K170" s="219">
        <v>3</v>
      </c>
      <c r="L170" s="220">
        <v>0</v>
      </c>
      <c r="M170" s="221"/>
      <c r="N170" s="221"/>
      <c r="O170" s="195"/>
      <c r="P170" s="222">
        <f>ROUND(V170*K170,2)</f>
        <v>0</v>
      </c>
      <c r="Q170" s="222"/>
      <c r="R170" s="48"/>
      <c r="T170" s="223" t="s">
        <v>23</v>
      </c>
      <c r="U170" s="56" t="s">
        <v>44</v>
      </c>
      <c r="V170" s="173">
        <f>L170+M170</f>
        <v>0</v>
      </c>
      <c r="W170" s="173">
        <f>ROUND(L170*K170,2)</f>
        <v>0</v>
      </c>
      <c r="X170" s="173">
        <f>ROUND(M170*K170,2)</f>
        <v>0</v>
      </c>
      <c r="Y170" s="47"/>
      <c r="Z170" s="224">
        <f>Y170*K170</f>
        <v>0</v>
      </c>
      <c r="AA170" s="224">
        <v>0</v>
      </c>
      <c r="AB170" s="224">
        <f>AA170*K170</f>
        <v>0</v>
      </c>
      <c r="AC170" s="224">
        <v>0</v>
      </c>
      <c r="AD170" s="225">
        <f>AC170*K170</f>
        <v>0</v>
      </c>
      <c r="AR170" s="21" t="s">
        <v>202</v>
      </c>
      <c r="AT170" s="21" t="s">
        <v>156</v>
      </c>
      <c r="AU170" s="21" t="s">
        <v>88</v>
      </c>
      <c r="AY170" s="21" t="s">
        <v>160</v>
      </c>
      <c r="BE170" s="154">
        <f>IF(U170="základní",P170,0)</f>
        <v>0</v>
      </c>
      <c r="BF170" s="154">
        <f>IF(U170="snížená",P170,0)</f>
        <v>0</v>
      </c>
      <c r="BG170" s="154">
        <f>IF(U170="zákl. přenesená",P170,0)</f>
        <v>0</v>
      </c>
      <c r="BH170" s="154">
        <f>IF(U170="sníž. přenesená",P170,0)</f>
        <v>0</v>
      </c>
      <c r="BI170" s="154">
        <f>IF(U170="nulová",P170,0)</f>
        <v>0</v>
      </c>
      <c r="BJ170" s="21" t="s">
        <v>88</v>
      </c>
      <c r="BK170" s="154">
        <f>ROUND(V170*K170,2)</f>
        <v>0</v>
      </c>
      <c r="BL170" s="21" t="s">
        <v>202</v>
      </c>
      <c r="BM170" s="21" t="s">
        <v>618</v>
      </c>
    </row>
    <row r="171" s="1" customFormat="1" ht="16.5" customHeight="1">
      <c r="B171" s="46"/>
      <c r="C171" s="240" t="s">
        <v>386</v>
      </c>
      <c r="D171" s="240" t="s">
        <v>252</v>
      </c>
      <c r="E171" s="241" t="s">
        <v>526</v>
      </c>
      <c r="F171" s="242" t="s">
        <v>527</v>
      </c>
      <c r="G171" s="242"/>
      <c r="H171" s="242"/>
      <c r="I171" s="242"/>
      <c r="J171" s="243" t="s">
        <v>159</v>
      </c>
      <c r="K171" s="244">
        <v>3</v>
      </c>
      <c r="L171" s="245">
        <v>0</v>
      </c>
      <c r="M171" s="245">
        <v>0</v>
      </c>
      <c r="N171" s="246"/>
      <c r="O171" s="246"/>
      <c r="P171" s="222">
        <f>ROUND(V171*K171,2)</f>
        <v>0</v>
      </c>
      <c r="Q171" s="222"/>
      <c r="R171" s="48"/>
      <c r="T171" s="223" t="s">
        <v>23</v>
      </c>
      <c r="U171" s="56" t="s">
        <v>44</v>
      </c>
      <c r="V171" s="173">
        <f>L171+M171</f>
        <v>0</v>
      </c>
      <c r="W171" s="173">
        <f>ROUND(L171*K171,2)</f>
        <v>0</v>
      </c>
      <c r="X171" s="173">
        <f>ROUND(M171*K171,2)</f>
        <v>0</v>
      </c>
      <c r="Y171" s="47"/>
      <c r="Z171" s="224">
        <f>Y171*K171</f>
        <v>0</v>
      </c>
      <c r="AA171" s="224">
        <v>0</v>
      </c>
      <c r="AB171" s="224">
        <f>AA171*K171</f>
        <v>0</v>
      </c>
      <c r="AC171" s="224">
        <v>0</v>
      </c>
      <c r="AD171" s="225">
        <f>AC171*K171</f>
        <v>0</v>
      </c>
      <c r="AR171" s="21" t="s">
        <v>256</v>
      </c>
      <c r="AT171" s="21" t="s">
        <v>252</v>
      </c>
      <c r="AU171" s="21" t="s">
        <v>88</v>
      </c>
      <c r="AY171" s="21" t="s">
        <v>160</v>
      </c>
      <c r="BE171" s="154">
        <f>IF(U171="základní",P171,0)</f>
        <v>0</v>
      </c>
      <c r="BF171" s="154">
        <f>IF(U171="snížená",P171,0)</f>
        <v>0</v>
      </c>
      <c r="BG171" s="154">
        <f>IF(U171="zákl. přenesená",P171,0)</f>
        <v>0</v>
      </c>
      <c r="BH171" s="154">
        <f>IF(U171="sníž. přenesená",P171,0)</f>
        <v>0</v>
      </c>
      <c r="BI171" s="154">
        <f>IF(U171="nulová",P171,0)</f>
        <v>0</v>
      </c>
      <c r="BJ171" s="21" t="s">
        <v>88</v>
      </c>
      <c r="BK171" s="154">
        <f>ROUND(V171*K171,2)</f>
        <v>0</v>
      </c>
      <c r="BL171" s="21" t="s">
        <v>256</v>
      </c>
      <c r="BM171" s="21" t="s">
        <v>619</v>
      </c>
    </row>
    <row r="172" s="1" customFormat="1" ht="25.5" customHeight="1">
      <c r="B172" s="46"/>
      <c r="C172" s="240" t="s">
        <v>199</v>
      </c>
      <c r="D172" s="240" t="s">
        <v>252</v>
      </c>
      <c r="E172" s="241" t="s">
        <v>534</v>
      </c>
      <c r="F172" s="242" t="s">
        <v>535</v>
      </c>
      <c r="G172" s="242"/>
      <c r="H172" s="242"/>
      <c r="I172" s="242"/>
      <c r="J172" s="243" t="s">
        <v>159</v>
      </c>
      <c r="K172" s="244">
        <v>20</v>
      </c>
      <c r="L172" s="245">
        <v>0</v>
      </c>
      <c r="M172" s="245">
        <v>0</v>
      </c>
      <c r="N172" s="246"/>
      <c r="O172" s="246"/>
      <c r="P172" s="222">
        <f>ROUND(V172*K172,2)</f>
        <v>0</v>
      </c>
      <c r="Q172" s="222"/>
      <c r="R172" s="48"/>
      <c r="T172" s="223" t="s">
        <v>23</v>
      </c>
      <c r="U172" s="56" t="s">
        <v>44</v>
      </c>
      <c r="V172" s="173">
        <f>L172+M172</f>
        <v>0</v>
      </c>
      <c r="W172" s="173">
        <f>ROUND(L172*K172,2)</f>
        <v>0</v>
      </c>
      <c r="X172" s="173">
        <f>ROUND(M172*K172,2)</f>
        <v>0</v>
      </c>
      <c r="Y172" s="47"/>
      <c r="Z172" s="224">
        <f>Y172*K172</f>
        <v>0</v>
      </c>
      <c r="AA172" s="224">
        <v>0</v>
      </c>
      <c r="AB172" s="224">
        <f>AA172*K172</f>
        <v>0</v>
      </c>
      <c r="AC172" s="224">
        <v>0</v>
      </c>
      <c r="AD172" s="225">
        <f>AC172*K172</f>
        <v>0</v>
      </c>
      <c r="AR172" s="21" t="s">
        <v>88</v>
      </c>
      <c r="AT172" s="21" t="s">
        <v>252</v>
      </c>
      <c r="AU172" s="21" t="s">
        <v>88</v>
      </c>
      <c r="AY172" s="21" t="s">
        <v>160</v>
      </c>
      <c r="BE172" s="154">
        <f>IF(U172="základní",P172,0)</f>
        <v>0</v>
      </c>
      <c r="BF172" s="154">
        <f>IF(U172="snížená",P172,0)</f>
        <v>0</v>
      </c>
      <c r="BG172" s="154">
        <f>IF(U172="zákl. přenesená",P172,0)</f>
        <v>0</v>
      </c>
      <c r="BH172" s="154">
        <f>IF(U172="sníž. přenesená",P172,0)</f>
        <v>0</v>
      </c>
      <c r="BI172" s="154">
        <f>IF(U172="nulová",P172,0)</f>
        <v>0</v>
      </c>
      <c r="BJ172" s="21" t="s">
        <v>88</v>
      </c>
      <c r="BK172" s="154">
        <f>ROUND(V172*K172,2)</f>
        <v>0</v>
      </c>
      <c r="BL172" s="21" t="s">
        <v>88</v>
      </c>
      <c r="BM172" s="21" t="s">
        <v>620</v>
      </c>
    </row>
    <row r="173" s="1" customFormat="1" ht="16.5" customHeight="1">
      <c r="B173" s="46"/>
      <c r="C173" s="240" t="s">
        <v>390</v>
      </c>
      <c r="D173" s="240" t="s">
        <v>252</v>
      </c>
      <c r="E173" s="241" t="s">
        <v>538</v>
      </c>
      <c r="F173" s="242" t="s">
        <v>539</v>
      </c>
      <c r="G173" s="242"/>
      <c r="H173" s="242"/>
      <c r="I173" s="242"/>
      <c r="J173" s="243" t="s">
        <v>159</v>
      </c>
      <c r="K173" s="244">
        <v>3</v>
      </c>
      <c r="L173" s="245">
        <v>0</v>
      </c>
      <c r="M173" s="245">
        <v>0</v>
      </c>
      <c r="N173" s="246"/>
      <c r="O173" s="246"/>
      <c r="P173" s="222">
        <f>ROUND(V173*K173,2)</f>
        <v>0</v>
      </c>
      <c r="Q173" s="222"/>
      <c r="R173" s="48"/>
      <c r="T173" s="223" t="s">
        <v>23</v>
      </c>
      <c r="U173" s="56" t="s">
        <v>44</v>
      </c>
      <c r="V173" s="173">
        <f>L173+M173</f>
        <v>0</v>
      </c>
      <c r="W173" s="173">
        <f>ROUND(L173*K173,2)</f>
        <v>0</v>
      </c>
      <c r="X173" s="173">
        <f>ROUND(M173*K173,2)</f>
        <v>0</v>
      </c>
      <c r="Y173" s="47"/>
      <c r="Z173" s="224">
        <f>Y173*K173</f>
        <v>0</v>
      </c>
      <c r="AA173" s="224">
        <v>0</v>
      </c>
      <c r="AB173" s="224">
        <f>AA173*K173</f>
        <v>0</v>
      </c>
      <c r="AC173" s="224">
        <v>0</v>
      </c>
      <c r="AD173" s="225">
        <f>AC173*K173</f>
        <v>0</v>
      </c>
      <c r="AR173" s="21" t="s">
        <v>256</v>
      </c>
      <c r="AT173" s="21" t="s">
        <v>252</v>
      </c>
      <c r="AU173" s="21" t="s">
        <v>88</v>
      </c>
      <c r="AY173" s="21" t="s">
        <v>160</v>
      </c>
      <c r="BE173" s="154">
        <f>IF(U173="základní",P173,0)</f>
        <v>0</v>
      </c>
      <c r="BF173" s="154">
        <f>IF(U173="snížená",P173,0)</f>
        <v>0</v>
      </c>
      <c r="BG173" s="154">
        <f>IF(U173="zákl. přenesená",P173,0)</f>
        <v>0</v>
      </c>
      <c r="BH173" s="154">
        <f>IF(U173="sníž. přenesená",P173,0)</f>
        <v>0</v>
      </c>
      <c r="BI173" s="154">
        <f>IF(U173="nulová",P173,0)</f>
        <v>0</v>
      </c>
      <c r="BJ173" s="21" t="s">
        <v>88</v>
      </c>
      <c r="BK173" s="154">
        <f>ROUND(V173*K173,2)</f>
        <v>0</v>
      </c>
      <c r="BL173" s="21" t="s">
        <v>256</v>
      </c>
      <c r="BM173" s="21" t="s">
        <v>621</v>
      </c>
    </row>
    <row r="174" s="1" customFormat="1" ht="25.5" customHeight="1">
      <c r="B174" s="46"/>
      <c r="C174" s="240" t="s">
        <v>205</v>
      </c>
      <c r="D174" s="240" t="s">
        <v>252</v>
      </c>
      <c r="E174" s="241" t="s">
        <v>542</v>
      </c>
      <c r="F174" s="242" t="s">
        <v>543</v>
      </c>
      <c r="G174" s="242"/>
      <c r="H174" s="242"/>
      <c r="I174" s="242"/>
      <c r="J174" s="243" t="s">
        <v>159</v>
      </c>
      <c r="K174" s="244">
        <v>20</v>
      </c>
      <c r="L174" s="245">
        <v>0</v>
      </c>
      <c r="M174" s="245">
        <v>0</v>
      </c>
      <c r="N174" s="246"/>
      <c r="O174" s="246"/>
      <c r="P174" s="222">
        <f>ROUND(V174*K174,2)</f>
        <v>0</v>
      </c>
      <c r="Q174" s="222"/>
      <c r="R174" s="48"/>
      <c r="T174" s="223" t="s">
        <v>23</v>
      </c>
      <c r="U174" s="56" t="s">
        <v>44</v>
      </c>
      <c r="V174" s="173">
        <f>L174+M174</f>
        <v>0</v>
      </c>
      <c r="W174" s="173">
        <f>ROUND(L174*K174,2)</f>
        <v>0</v>
      </c>
      <c r="X174" s="173">
        <f>ROUND(M174*K174,2)</f>
        <v>0</v>
      </c>
      <c r="Y174" s="47"/>
      <c r="Z174" s="224">
        <f>Y174*K174</f>
        <v>0</v>
      </c>
      <c r="AA174" s="224">
        <v>0</v>
      </c>
      <c r="AB174" s="224">
        <f>AA174*K174</f>
        <v>0</v>
      </c>
      <c r="AC174" s="224">
        <v>0</v>
      </c>
      <c r="AD174" s="225">
        <f>AC174*K174</f>
        <v>0</v>
      </c>
      <c r="AR174" s="21" t="s">
        <v>88</v>
      </c>
      <c r="AT174" s="21" t="s">
        <v>252</v>
      </c>
      <c r="AU174" s="21" t="s">
        <v>88</v>
      </c>
      <c r="AY174" s="21" t="s">
        <v>160</v>
      </c>
      <c r="BE174" s="154">
        <f>IF(U174="základní",P174,0)</f>
        <v>0</v>
      </c>
      <c r="BF174" s="154">
        <f>IF(U174="snížená",P174,0)</f>
        <v>0</v>
      </c>
      <c r="BG174" s="154">
        <f>IF(U174="zákl. přenesená",P174,0)</f>
        <v>0</v>
      </c>
      <c r="BH174" s="154">
        <f>IF(U174="sníž. přenesená",P174,0)</f>
        <v>0</v>
      </c>
      <c r="BI174" s="154">
        <f>IF(U174="nulová",P174,0)</f>
        <v>0</v>
      </c>
      <c r="BJ174" s="21" t="s">
        <v>88</v>
      </c>
      <c r="BK174" s="154">
        <f>ROUND(V174*K174,2)</f>
        <v>0</v>
      </c>
      <c r="BL174" s="21" t="s">
        <v>88</v>
      </c>
      <c r="BM174" s="21" t="s">
        <v>622</v>
      </c>
    </row>
    <row r="175" s="1" customFormat="1" ht="25.5" customHeight="1">
      <c r="B175" s="46"/>
      <c r="C175" s="240" t="s">
        <v>209</v>
      </c>
      <c r="D175" s="240" t="s">
        <v>252</v>
      </c>
      <c r="E175" s="241" t="s">
        <v>546</v>
      </c>
      <c r="F175" s="242" t="s">
        <v>547</v>
      </c>
      <c r="G175" s="242"/>
      <c r="H175" s="242"/>
      <c r="I175" s="242"/>
      <c r="J175" s="243" t="s">
        <v>159</v>
      </c>
      <c r="K175" s="244">
        <v>20</v>
      </c>
      <c r="L175" s="245">
        <v>0</v>
      </c>
      <c r="M175" s="245">
        <v>0</v>
      </c>
      <c r="N175" s="246"/>
      <c r="O175" s="246"/>
      <c r="P175" s="222">
        <f>ROUND(V175*K175,2)</f>
        <v>0</v>
      </c>
      <c r="Q175" s="222"/>
      <c r="R175" s="48"/>
      <c r="T175" s="223" t="s">
        <v>23</v>
      </c>
      <c r="U175" s="56" t="s">
        <v>44</v>
      </c>
      <c r="V175" s="173">
        <f>L175+M175</f>
        <v>0</v>
      </c>
      <c r="W175" s="173">
        <f>ROUND(L175*K175,2)</f>
        <v>0</v>
      </c>
      <c r="X175" s="173">
        <f>ROUND(M175*K175,2)</f>
        <v>0</v>
      </c>
      <c r="Y175" s="47"/>
      <c r="Z175" s="224">
        <f>Y175*K175</f>
        <v>0</v>
      </c>
      <c r="AA175" s="224">
        <v>0</v>
      </c>
      <c r="AB175" s="224">
        <f>AA175*K175</f>
        <v>0</v>
      </c>
      <c r="AC175" s="224">
        <v>0</v>
      </c>
      <c r="AD175" s="225">
        <f>AC175*K175</f>
        <v>0</v>
      </c>
      <c r="AR175" s="21" t="s">
        <v>88</v>
      </c>
      <c r="AT175" s="21" t="s">
        <v>252</v>
      </c>
      <c r="AU175" s="21" t="s">
        <v>88</v>
      </c>
      <c r="AY175" s="21" t="s">
        <v>160</v>
      </c>
      <c r="BE175" s="154">
        <f>IF(U175="základní",P175,0)</f>
        <v>0</v>
      </c>
      <c r="BF175" s="154">
        <f>IF(U175="snížená",P175,0)</f>
        <v>0</v>
      </c>
      <c r="BG175" s="154">
        <f>IF(U175="zákl. přenesená",P175,0)</f>
        <v>0</v>
      </c>
      <c r="BH175" s="154">
        <f>IF(U175="sníž. přenesená",P175,0)</f>
        <v>0</v>
      </c>
      <c r="BI175" s="154">
        <f>IF(U175="nulová",P175,0)</f>
        <v>0</v>
      </c>
      <c r="BJ175" s="21" t="s">
        <v>88</v>
      </c>
      <c r="BK175" s="154">
        <f>ROUND(V175*K175,2)</f>
        <v>0</v>
      </c>
      <c r="BL175" s="21" t="s">
        <v>88</v>
      </c>
      <c r="BM175" s="21" t="s">
        <v>623</v>
      </c>
    </row>
    <row r="176" s="1" customFormat="1" ht="25.5" customHeight="1">
      <c r="B176" s="46"/>
      <c r="C176" s="240" t="s">
        <v>213</v>
      </c>
      <c r="D176" s="240" t="s">
        <v>252</v>
      </c>
      <c r="E176" s="241" t="s">
        <v>550</v>
      </c>
      <c r="F176" s="242" t="s">
        <v>551</v>
      </c>
      <c r="G176" s="242"/>
      <c r="H176" s="242"/>
      <c r="I176" s="242"/>
      <c r="J176" s="243" t="s">
        <v>159</v>
      </c>
      <c r="K176" s="244">
        <v>1</v>
      </c>
      <c r="L176" s="245">
        <v>0</v>
      </c>
      <c r="M176" s="245">
        <v>0</v>
      </c>
      <c r="N176" s="246"/>
      <c r="O176" s="246"/>
      <c r="P176" s="222">
        <f>ROUND(V176*K176,2)</f>
        <v>0</v>
      </c>
      <c r="Q176" s="222"/>
      <c r="R176" s="48"/>
      <c r="T176" s="223" t="s">
        <v>23</v>
      </c>
      <c r="U176" s="56" t="s">
        <v>44</v>
      </c>
      <c r="V176" s="173">
        <f>L176+M176</f>
        <v>0</v>
      </c>
      <c r="W176" s="173">
        <f>ROUND(L176*K176,2)</f>
        <v>0</v>
      </c>
      <c r="X176" s="173">
        <f>ROUND(M176*K176,2)</f>
        <v>0</v>
      </c>
      <c r="Y176" s="47"/>
      <c r="Z176" s="224">
        <f>Y176*K176</f>
        <v>0</v>
      </c>
      <c r="AA176" s="224">
        <v>0</v>
      </c>
      <c r="AB176" s="224">
        <f>AA176*K176</f>
        <v>0</v>
      </c>
      <c r="AC176" s="224">
        <v>0</v>
      </c>
      <c r="AD176" s="225">
        <f>AC176*K176</f>
        <v>0</v>
      </c>
      <c r="AR176" s="21" t="s">
        <v>88</v>
      </c>
      <c r="AT176" s="21" t="s">
        <v>252</v>
      </c>
      <c r="AU176" s="21" t="s">
        <v>88</v>
      </c>
      <c r="AY176" s="21" t="s">
        <v>160</v>
      </c>
      <c r="BE176" s="154">
        <f>IF(U176="základní",P176,0)</f>
        <v>0</v>
      </c>
      <c r="BF176" s="154">
        <f>IF(U176="snížená",P176,0)</f>
        <v>0</v>
      </c>
      <c r="BG176" s="154">
        <f>IF(U176="zákl. přenesená",P176,0)</f>
        <v>0</v>
      </c>
      <c r="BH176" s="154">
        <f>IF(U176="sníž. přenesená",P176,0)</f>
        <v>0</v>
      </c>
      <c r="BI176" s="154">
        <f>IF(U176="nulová",P176,0)</f>
        <v>0</v>
      </c>
      <c r="BJ176" s="21" t="s">
        <v>88</v>
      </c>
      <c r="BK176" s="154">
        <f>ROUND(V176*K176,2)</f>
        <v>0</v>
      </c>
      <c r="BL176" s="21" t="s">
        <v>88</v>
      </c>
      <c r="BM176" s="21" t="s">
        <v>624</v>
      </c>
    </row>
    <row r="177" s="1" customFormat="1" ht="25.5" customHeight="1">
      <c r="B177" s="46"/>
      <c r="C177" s="240" t="s">
        <v>11</v>
      </c>
      <c r="D177" s="240" t="s">
        <v>252</v>
      </c>
      <c r="E177" s="241" t="s">
        <v>554</v>
      </c>
      <c r="F177" s="242" t="s">
        <v>555</v>
      </c>
      <c r="G177" s="242"/>
      <c r="H177" s="242"/>
      <c r="I177" s="242"/>
      <c r="J177" s="243" t="s">
        <v>159</v>
      </c>
      <c r="K177" s="244">
        <v>1</v>
      </c>
      <c r="L177" s="245">
        <v>0</v>
      </c>
      <c r="M177" s="245">
        <v>0</v>
      </c>
      <c r="N177" s="246"/>
      <c r="O177" s="246"/>
      <c r="P177" s="222">
        <f>ROUND(V177*K177,2)</f>
        <v>0</v>
      </c>
      <c r="Q177" s="222"/>
      <c r="R177" s="48"/>
      <c r="T177" s="223" t="s">
        <v>23</v>
      </c>
      <c r="U177" s="56" t="s">
        <v>44</v>
      </c>
      <c r="V177" s="173">
        <f>L177+M177</f>
        <v>0</v>
      </c>
      <c r="W177" s="173">
        <f>ROUND(L177*K177,2)</f>
        <v>0</v>
      </c>
      <c r="X177" s="173">
        <f>ROUND(M177*K177,2)</f>
        <v>0</v>
      </c>
      <c r="Y177" s="47"/>
      <c r="Z177" s="224">
        <f>Y177*K177</f>
        <v>0</v>
      </c>
      <c r="AA177" s="224">
        <v>0</v>
      </c>
      <c r="AB177" s="224">
        <f>AA177*K177</f>
        <v>0</v>
      </c>
      <c r="AC177" s="224">
        <v>0</v>
      </c>
      <c r="AD177" s="225">
        <f>AC177*K177</f>
        <v>0</v>
      </c>
      <c r="AR177" s="21" t="s">
        <v>256</v>
      </c>
      <c r="AT177" s="21" t="s">
        <v>252</v>
      </c>
      <c r="AU177" s="21" t="s">
        <v>88</v>
      </c>
      <c r="AY177" s="21" t="s">
        <v>160</v>
      </c>
      <c r="BE177" s="154">
        <f>IF(U177="základní",P177,0)</f>
        <v>0</v>
      </c>
      <c r="BF177" s="154">
        <f>IF(U177="snížená",P177,0)</f>
        <v>0</v>
      </c>
      <c r="BG177" s="154">
        <f>IF(U177="zákl. přenesená",P177,0)</f>
        <v>0</v>
      </c>
      <c r="BH177" s="154">
        <f>IF(U177="sníž. přenesená",P177,0)</f>
        <v>0</v>
      </c>
      <c r="BI177" s="154">
        <f>IF(U177="nulová",P177,0)</f>
        <v>0</v>
      </c>
      <c r="BJ177" s="21" t="s">
        <v>88</v>
      </c>
      <c r="BK177" s="154">
        <f>ROUND(V177*K177,2)</f>
        <v>0</v>
      </c>
      <c r="BL177" s="21" t="s">
        <v>256</v>
      </c>
      <c r="BM177" s="21" t="s">
        <v>625</v>
      </c>
    </row>
    <row r="178" s="1" customFormat="1" ht="49.92" customHeight="1">
      <c r="B178" s="46"/>
      <c r="C178" s="47"/>
      <c r="D178" s="229" t="s">
        <v>557</v>
      </c>
      <c r="E178" s="47"/>
      <c r="F178" s="47"/>
      <c r="G178" s="47"/>
      <c r="H178" s="47"/>
      <c r="I178" s="47"/>
      <c r="J178" s="47"/>
      <c r="K178" s="47"/>
      <c r="L178" s="47"/>
      <c r="M178" s="247">
        <f>BK178</f>
        <v>0</v>
      </c>
      <c r="N178" s="248"/>
      <c r="O178" s="248"/>
      <c r="P178" s="248"/>
      <c r="Q178" s="248"/>
      <c r="R178" s="48"/>
      <c r="T178" s="202"/>
      <c r="U178" s="72"/>
      <c r="V178" s="72"/>
      <c r="W178" s="249">
        <v>0</v>
      </c>
      <c r="X178" s="249">
        <v>0</v>
      </c>
      <c r="Y178" s="72"/>
      <c r="Z178" s="72"/>
      <c r="AA178" s="72"/>
      <c r="AB178" s="72"/>
      <c r="AC178" s="72"/>
      <c r="AD178" s="74"/>
      <c r="AT178" s="21" t="s">
        <v>80</v>
      </c>
      <c r="AU178" s="21" t="s">
        <v>81</v>
      </c>
      <c r="AY178" s="21" t="s">
        <v>558</v>
      </c>
      <c r="BK178" s="154">
        <v>0</v>
      </c>
    </row>
    <row r="179" s="1" customFormat="1" ht="6.96" customHeight="1">
      <c r="B179" s="75"/>
      <c r="C179" s="76"/>
      <c r="D179" s="76"/>
      <c r="E179" s="76"/>
      <c r="F179" s="76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7"/>
    </row>
  </sheetData>
  <sheetProtection sheet="1" formatColumns="0" formatRows="0" objects="1" scenarios="1" spinCount="10" saltValue="7KqE8DIQ04hlta6fNWHywGjxtxdPA6Rddg4LEvGiSJZrV0LKybaon9Dtbz+O9/OgfqT+M3HNVaR4nE7S8Obtyg==" hashValue="EIEJLbLTI6DLf6h35px1mPmxztbMW4fQhwCh/jjhfgix9y4Qn17bao7rzeaVyxhGJc1uz3Jv74A1zByQEmfVYw==" algorithmName="SHA-512" password="CC35"/>
  <mergeCells count="237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0:P30"/>
    <mergeCell ref="M31:P31"/>
    <mergeCell ref="M33:P33"/>
    <mergeCell ref="H35:J35"/>
    <mergeCell ref="M35:P35"/>
    <mergeCell ref="H36:J36"/>
    <mergeCell ref="M36:P36"/>
    <mergeCell ref="H37:J37"/>
    <mergeCell ref="M37:P37"/>
    <mergeCell ref="H38:J38"/>
    <mergeCell ref="M38:P38"/>
    <mergeCell ref="H39:J39"/>
    <mergeCell ref="M39:P39"/>
    <mergeCell ref="L41:P41"/>
    <mergeCell ref="C76:Q76"/>
    <mergeCell ref="F78:P78"/>
    <mergeCell ref="F79:P79"/>
    <mergeCell ref="F80:P80"/>
    <mergeCell ref="M82:P82"/>
    <mergeCell ref="M84:Q84"/>
    <mergeCell ref="M85:Q85"/>
    <mergeCell ref="C87:G87"/>
    <mergeCell ref="H87:J87"/>
    <mergeCell ref="K87:L87"/>
    <mergeCell ref="M87:Q87"/>
    <mergeCell ref="H89:J89"/>
    <mergeCell ref="K89:L89"/>
    <mergeCell ref="M89:Q89"/>
    <mergeCell ref="H90:J90"/>
    <mergeCell ref="K90:L90"/>
    <mergeCell ref="M90:Q90"/>
    <mergeCell ref="M92:Q92"/>
    <mergeCell ref="D93:H93"/>
    <mergeCell ref="M93:Q93"/>
    <mergeCell ref="D94:H94"/>
    <mergeCell ref="M94:Q94"/>
    <mergeCell ref="D95:H95"/>
    <mergeCell ref="M95:Q95"/>
    <mergeCell ref="D96:H96"/>
    <mergeCell ref="M96:Q96"/>
    <mergeCell ref="D97:H97"/>
    <mergeCell ref="M97:Q97"/>
    <mergeCell ref="M98:Q98"/>
    <mergeCell ref="L100:Q100"/>
    <mergeCell ref="C106:Q106"/>
    <mergeCell ref="F108:P108"/>
    <mergeCell ref="F109:P109"/>
    <mergeCell ref="F110:P110"/>
    <mergeCell ref="M112:P112"/>
    <mergeCell ref="M114:Q114"/>
    <mergeCell ref="M115:Q115"/>
    <mergeCell ref="F117:I117"/>
    <mergeCell ref="P117:Q117"/>
    <mergeCell ref="M117:O117"/>
    <mergeCell ref="F120:I120"/>
    <mergeCell ref="P120:Q120"/>
    <mergeCell ref="M120:O120"/>
    <mergeCell ref="F121:I121"/>
    <mergeCell ref="P121:Q121"/>
    <mergeCell ref="M121:O121"/>
    <mergeCell ref="F122:I122"/>
    <mergeCell ref="P122:Q122"/>
    <mergeCell ref="M122:O122"/>
    <mergeCell ref="F123:I123"/>
    <mergeCell ref="P123:Q123"/>
    <mergeCell ref="M123:O123"/>
    <mergeCell ref="F124:I124"/>
    <mergeCell ref="F125:I125"/>
    <mergeCell ref="P125:Q125"/>
    <mergeCell ref="M125:O125"/>
    <mergeCell ref="F126:I126"/>
    <mergeCell ref="P126:Q126"/>
    <mergeCell ref="M126:O126"/>
    <mergeCell ref="F127:I127"/>
    <mergeCell ref="P127:Q127"/>
    <mergeCell ref="M127:O127"/>
    <mergeCell ref="F128:I128"/>
    <mergeCell ref="P128:Q128"/>
    <mergeCell ref="M128:O128"/>
    <mergeCell ref="F129:I129"/>
    <mergeCell ref="F130:I130"/>
    <mergeCell ref="P130:Q130"/>
    <mergeCell ref="M130:O130"/>
    <mergeCell ref="F131:I131"/>
    <mergeCell ref="P131:Q131"/>
    <mergeCell ref="M131:O131"/>
    <mergeCell ref="F132:I132"/>
    <mergeCell ref="P132:Q132"/>
    <mergeCell ref="M132:O132"/>
    <mergeCell ref="F133:I133"/>
    <mergeCell ref="P133:Q133"/>
    <mergeCell ref="M133:O133"/>
    <mergeCell ref="F134:I134"/>
    <mergeCell ref="P134:Q134"/>
    <mergeCell ref="M134:O134"/>
    <mergeCell ref="F135:I135"/>
    <mergeCell ref="P135:Q135"/>
    <mergeCell ref="M135:O135"/>
    <mergeCell ref="F136:I136"/>
    <mergeCell ref="P136:Q136"/>
    <mergeCell ref="M136:O136"/>
    <mergeCell ref="F137:I137"/>
    <mergeCell ref="F138:I138"/>
    <mergeCell ref="P138:Q138"/>
    <mergeCell ref="M138:O138"/>
    <mergeCell ref="F139:I139"/>
    <mergeCell ref="P139:Q139"/>
    <mergeCell ref="M139:O139"/>
    <mergeCell ref="F140:I140"/>
    <mergeCell ref="P140:Q140"/>
    <mergeCell ref="M140:O140"/>
    <mergeCell ref="F141:I141"/>
    <mergeCell ref="P141:Q141"/>
    <mergeCell ref="M141:O141"/>
    <mergeCell ref="F142:I142"/>
    <mergeCell ref="P142:Q142"/>
    <mergeCell ref="M142:O142"/>
    <mergeCell ref="F143:I143"/>
    <mergeCell ref="F144:I144"/>
    <mergeCell ref="P144:Q144"/>
    <mergeCell ref="M144:O144"/>
    <mergeCell ref="F145:I145"/>
    <mergeCell ref="P145:Q145"/>
    <mergeCell ref="M145:O145"/>
    <mergeCell ref="F146:I146"/>
    <mergeCell ref="P146:Q146"/>
    <mergeCell ref="M146:O146"/>
    <mergeCell ref="F147:I147"/>
    <mergeCell ref="P147:Q147"/>
    <mergeCell ref="M147:O147"/>
    <mergeCell ref="F148:I148"/>
    <mergeCell ref="P148:Q148"/>
    <mergeCell ref="M148:O148"/>
    <mergeCell ref="F149:I149"/>
    <mergeCell ref="P149:Q149"/>
    <mergeCell ref="M149:O149"/>
    <mergeCell ref="F150:I150"/>
    <mergeCell ref="P150:Q150"/>
    <mergeCell ref="M150:O150"/>
    <mergeCell ref="F151:I151"/>
    <mergeCell ref="P151:Q151"/>
    <mergeCell ref="M151:O151"/>
    <mergeCell ref="F152:I152"/>
    <mergeCell ref="F153:I153"/>
    <mergeCell ref="P153:Q153"/>
    <mergeCell ref="M153:O153"/>
    <mergeCell ref="F154:I154"/>
    <mergeCell ref="P154:Q154"/>
    <mergeCell ref="M154:O154"/>
    <mergeCell ref="F155:I155"/>
    <mergeCell ref="P155:Q155"/>
    <mergeCell ref="M155:O155"/>
    <mergeCell ref="F156:I156"/>
    <mergeCell ref="F157:I157"/>
    <mergeCell ref="P157:Q157"/>
    <mergeCell ref="M157:O157"/>
    <mergeCell ref="F158:I158"/>
    <mergeCell ref="P158:Q158"/>
    <mergeCell ref="M158:O158"/>
    <mergeCell ref="F159:I159"/>
    <mergeCell ref="P159:Q159"/>
    <mergeCell ref="M159:O159"/>
    <mergeCell ref="F160:I160"/>
    <mergeCell ref="P160:Q160"/>
    <mergeCell ref="M160:O160"/>
    <mergeCell ref="F161:I161"/>
    <mergeCell ref="P161:Q161"/>
    <mergeCell ref="M161:O161"/>
    <mergeCell ref="F162:I162"/>
    <mergeCell ref="P162:Q162"/>
    <mergeCell ref="M162:O162"/>
    <mergeCell ref="F163:I163"/>
    <mergeCell ref="P163:Q163"/>
    <mergeCell ref="M163:O163"/>
    <mergeCell ref="F164:I164"/>
    <mergeCell ref="F165:I165"/>
    <mergeCell ref="P165:Q165"/>
    <mergeCell ref="M165:O165"/>
    <mergeCell ref="F166:I166"/>
    <mergeCell ref="P166:Q166"/>
    <mergeCell ref="M166:O166"/>
    <mergeCell ref="F167:I167"/>
    <mergeCell ref="P167:Q167"/>
    <mergeCell ref="M167:O167"/>
    <mergeCell ref="F168:I168"/>
    <mergeCell ref="P168:Q168"/>
    <mergeCell ref="M168:O168"/>
    <mergeCell ref="F169:I169"/>
    <mergeCell ref="P169:Q169"/>
    <mergeCell ref="M169:O169"/>
    <mergeCell ref="F170:I170"/>
    <mergeCell ref="P170:Q170"/>
    <mergeCell ref="M170:O170"/>
    <mergeCell ref="F171:I171"/>
    <mergeCell ref="P171:Q171"/>
    <mergeCell ref="M171:O171"/>
    <mergeCell ref="F172:I172"/>
    <mergeCell ref="P172:Q172"/>
    <mergeCell ref="M172:O172"/>
    <mergeCell ref="F173:I173"/>
    <mergeCell ref="P173:Q173"/>
    <mergeCell ref="M173:O173"/>
    <mergeCell ref="F174:I174"/>
    <mergeCell ref="P174:Q174"/>
    <mergeCell ref="M174:O174"/>
    <mergeCell ref="F175:I175"/>
    <mergeCell ref="P175:Q175"/>
    <mergeCell ref="M175:O175"/>
    <mergeCell ref="F176:I176"/>
    <mergeCell ref="P176:Q176"/>
    <mergeCell ref="M176:O176"/>
    <mergeCell ref="F177:I177"/>
    <mergeCell ref="P177:Q177"/>
    <mergeCell ref="M177:O177"/>
    <mergeCell ref="M118:Q118"/>
    <mergeCell ref="M119:Q119"/>
    <mergeCell ref="M178:Q178"/>
    <mergeCell ref="H1:K1"/>
    <mergeCell ref="S2:AF2"/>
  </mergeCells>
  <hyperlinks>
    <hyperlink ref="F1:G1" location="C2" display="1) Krycí list rozpočtu"/>
    <hyperlink ref="H1:K1" location="C87" display="2) Rekapitulace rozpočtu"/>
    <hyperlink ref="L1" location="C117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20" hidden="1" customWidth="1"/>
    <col min="23" max="23" width="20" hidden="1" customWidth="1"/>
    <col min="24" max="24" width="20" hidden="1" customWidth="1"/>
    <col min="25" max="25" width="12.33" hidden="1" customWidth="1"/>
    <col min="26" max="26" width="16.33" hidden="1" customWidth="1"/>
    <col min="27" max="27" width="12.33" hidden="1" customWidth="1"/>
    <col min="28" max="28" width="15" hidden="1" customWidth="1"/>
    <col min="29" max="29" width="11" hidden="1" customWidth="1"/>
    <col min="30" max="30" width="15" hidden="1" customWidth="1"/>
    <col min="31" max="31" width="16.33" hidden="1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4"/>
      <c r="B1" s="12"/>
      <c r="C1" s="12"/>
      <c r="D1" s="13" t="s">
        <v>1</v>
      </c>
      <c r="E1" s="12"/>
      <c r="F1" s="14" t="s">
        <v>110</v>
      </c>
      <c r="G1" s="14"/>
      <c r="H1" s="165" t="s">
        <v>111</v>
      </c>
      <c r="I1" s="165"/>
      <c r="J1" s="165"/>
      <c r="K1" s="165"/>
      <c r="L1" s="14" t="s">
        <v>112</v>
      </c>
      <c r="M1" s="12"/>
      <c r="N1" s="12"/>
      <c r="O1" s="13" t="s">
        <v>113</v>
      </c>
      <c r="P1" s="12"/>
      <c r="Q1" s="12"/>
      <c r="R1" s="12"/>
      <c r="S1" s="14" t="s">
        <v>114</v>
      </c>
      <c r="T1" s="14"/>
      <c r="U1" s="164"/>
      <c r="V1" s="164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ht="36.96" customHeight="1">
      <c r="C2" s="18" t="s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S2" s="20" t="s">
        <v>9</v>
      </c>
      <c r="AT2" s="21" t="s">
        <v>100</v>
      </c>
    </row>
    <row r="3" ht="6.96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92</v>
      </c>
    </row>
    <row r="4" ht="36.96" customHeight="1">
      <c r="B4" s="25"/>
      <c r="C4" s="26" t="s">
        <v>115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8"/>
      <c r="T4" s="19" t="s">
        <v>14</v>
      </c>
      <c r="AT4" s="21" t="s">
        <v>6</v>
      </c>
    </row>
    <row r="5" ht="6.96" customHeight="1">
      <c r="B5" s="25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28"/>
    </row>
    <row r="6" ht="25.44" customHeight="1">
      <c r="B6" s="25"/>
      <c r="C6" s="30"/>
      <c r="D6" s="37" t="s">
        <v>20</v>
      </c>
      <c r="E6" s="30"/>
      <c r="F6" s="166" t="str">
        <f>'Rekapitulace stavby'!K6</f>
        <v>Oprava dálkového ovládání žst. Pržno</v>
      </c>
      <c r="G6" s="37"/>
      <c r="H6" s="37"/>
      <c r="I6" s="37"/>
      <c r="J6" s="37"/>
      <c r="K6" s="37"/>
      <c r="L6" s="37"/>
      <c r="M6" s="37"/>
      <c r="N6" s="37"/>
      <c r="O6" s="37"/>
      <c r="P6" s="37"/>
      <c r="Q6" s="30"/>
      <c r="R6" s="28"/>
    </row>
    <row r="7" s="1" customFormat="1" ht="32.88" customHeight="1">
      <c r="B7" s="46"/>
      <c r="C7" s="47"/>
      <c r="D7" s="34" t="s">
        <v>116</v>
      </c>
      <c r="E7" s="47"/>
      <c r="F7" s="35" t="s">
        <v>626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7" t="s">
        <v>22</v>
      </c>
      <c r="E8" s="47"/>
      <c r="F8" s="32" t="s">
        <v>23</v>
      </c>
      <c r="G8" s="47"/>
      <c r="H8" s="47"/>
      <c r="I8" s="47"/>
      <c r="J8" s="47"/>
      <c r="K8" s="47"/>
      <c r="L8" s="47"/>
      <c r="M8" s="37" t="s">
        <v>24</v>
      </c>
      <c r="N8" s="47"/>
      <c r="O8" s="32" t="s">
        <v>23</v>
      </c>
      <c r="P8" s="47"/>
      <c r="Q8" s="47"/>
      <c r="R8" s="48"/>
    </row>
    <row r="9" s="1" customFormat="1" ht="14.4" customHeight="1">
      <c r="B9" s="46"/>
      <c r="C9" s="47"/>
      <c r="D9" s="37" t="s">
        <v>25</v>
      </c>
      <c r="E9" s="47"/>
      <c r="F9" s="32" t="s">
        <v>26</v>
      </c>
      <c r="G9" s="47"/>
      <c r="H9" s="47"/>
      <c r="I9" s="47"/>
      <c r="J9" s="47"/>
      <c r="K9" s="47"/>
      <c r="L9" s="47"/>
      <c r="M9" s="37" t="s">
        <v>27</v>
      </c>
      <c r="N9" s="47"/>
      <c r="O9" s="167" t="str">
        <f>'Rekapitulace stavby'!AN8</f>
        <v>26.9.2017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7" t="s">
        <v>29</v>
      </c>
      <c r="E11" s="47"/>
      <c r="F11" s="47"/>
      <c r="G11" s="47"/>
      <c r="H11" s="47"/>
      <c r="I11" s="47"/>
      <c r="J11" s="47"/>
      <c r="K11" s="47"/>
      <c r="L11" s="47"/>
      <c r="M11" s="37" t="s">
        <v>30</v>
      </c>
      <c r="N11" s="47"/>
      <c r="O11" s="32" t="str">
        <f>IF('Rekapitulace stavby'!AN10="","",'Rekapitulace stavby'!AN10)</f>
        <v/>
      </c>
      <c r="P11" s="32"/>
      <c r="Q11" s="47"/>
      <c r="R11" s="48"/>
    </row>
    <row r="12" s="1" customFormat="1" ht="18" customHeight="1">
      <c r="B12" s="46"/>
      <c r="C12" s="47"/>
      <c r="D12" s="47"/>
      <c r="E12" s="32" t="str">
        <f>IF('Rekapitulace stavby'!E11="","",'Rekapitulace stavby'!E11)</f>
        <v xml:space="preserve"> </v>
      </c>
      <c r="F12" s="47"/>
      <c r="G12" s="47"/>
      <c r="H12" s="47"/>
      <c r="I12" s="47"/>
      <c r="J12" s="47"/>
      <c r="K12" s="47"/>
      <c r="L12" s="47"/>
      <c r="M12" s="37" t="s">
        <v>31</v>
      </c>
      <c r="N12" s="47"/>
      <c r="O12" s="32" t="str">
        <f>IF('Rekapitulace stavby'!AN11="","",'Rekapitulace stavby'!AN11)</f>
        <v/>
      </c>
      <c r="P12" s="32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7" t="s">
        <v>32</v>
      </c>
      <c r="E14" s="47"/>
      <c r="F14" s="47"/>
      <c r="G14" s="47"/>
      <c r="H14" s="47"/>
      <c r="I14" s="47"/>
      <c r="J14" s="47"/>
      <c r="K14" s="47"/>
      <c r="L14" s="47"/>
      <c r="M14" s="37" t="s">
        <v>30</v>
      </c>
      <c r="N14" s="47"/>
      <c r="O14" s="38" t="s">
        <v>23</v>
      </c>
      <c r="P14" s="32"/>
      <c r="Q14" s="47"/>
      <c r="R14" s="48"/>
    </row>
    <row r="15" s="1" customFormat="1" ht="18" customHeight="1">
      <c r="B15" s="46"/>
      <c r="C15" s="47"/>
      <c r="D15" s="47"/>
      <c r="E15" s="38" t="s">
        <v>120</v>
      </c>
      <c r="F15" s="168"/>
      <c r="G15" s="168"/>
      <c r="H15" s="168"/>
      <c r="I15" s="168"/>
      <c r="J15" s="168"/>
      <c r="K15" s="168"/>
      <c r="L15" s="168"/>
      <c r="M15" s="37" t="s">
        <v>31</v>
      </c>
      <c r="N15" s="47"/>
      <c r="O15" s="38" t="s">
        <v>23</v>
      </c>
      <c r="P15" s="32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7" t="s">
        <v>34</v>
      </c>
      <c r="E17" s="47"/>
      <c r="F17" s="47"/>
      <c r="G17" s="47"/>
      <c r="H17" s="47"/>
      <c r="I17" s="47"/>
      <c r="J17" s="47"/>
      <c r="K17" s="47"/>
      <c r="L17" s="47"/>
      <c r="M17" s="37" t="s">
        <v>30</v>
      </c>
      <c r="N17" s="47"/>
      <c r="O17" s="32" t="str">
        <f>IF('Rekapitulace stavby'!AN16="","",'Rekapitulace stavby'!AN16)</f>
        <v/>
      </c>
      <c r="P17" s="32"/>
      <c r="Q17" s="47"/>
      <c r="R17" s="48"/>
    </row>
    <row r="18" s="1" customFormat="1" ht="18" customHeight="1">
      <c r="B18" s="46"/>
      <c r="C18" s="47"/>
      <c r="D18" s="47"/>
      <c r="E18" s="32" t="str">
        <f>IF('Rekapitulace stavby'!E17="","",'Rekapitulace stavby'!E17)</f>
        <v xml:space="preserve"> </v>
      </c>
      <c r="F18" s="47"/>
      <c r="G18" s="47"/>
      <c r="H18" s="47"/>
      <c r="I18" s="47"/>
      <c r="J18" s="47"/>
      <c r="K18" s="47"/>
      <c r="L18" s="47"/>
      <c r="M18" s="37" t="s">
        <v>31</v>
      </c>
      <c r="N18" s="47"/>
      <c r="O18" s="32" t="str">
        <f>IF('Rekapitulace stavby'!AN17="","",'Rekapitulace stavby'!AN17)</f>
        <v/>
      </c>
      <c r="P18" s="32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7" t="s">
        <v>35</v>
      </c>
      <c r="E20" s="47"/>
      <c r="F20" s="47"/>
      <c r="G20" s="47"/>
      <c r="H20" s="47"/>
      <c r="I20" s="47"/>
      <c r="J20" s="47"/>
      <c r="K20" s="47"/>
      <c r="L20" s="47"/>
      <c r="M20" s="37" t="s">
        <v>30</v>
      </c>
      <c r="N20" s="47"/>
      <c r="O20" s="32" t="s">
        <v>23</v>
      </c>
      <c r="P20" s="32"/>
      <c r="Q20" s="47"/>
      <c r="R20" s="48"/>
    </row>
    <row r="21" s="1" customFormat="1" ht="18" customHeight="1">
      <c r="B21" s="46"/>
      <c r="C21" s="47"/>
      <c r="D21" s="47"/>
      <c r="E21" s="32" t="s">
        <v>36</v>
      </c>
      <c r="F21" s="47"/>
      <c r="G21" s="47"/>
      <c r="H21" s="47"/>
      <c r="I21" s="47"/>
      <c r="J21" s="47"/>
      <c r="K21" s="47"/>
      <c r="L21" s="47"/>
      <c r="M21" s="37" t="s">
        <v>31</v>
      </c>
      <c r="N21" s="47"/>
      <c r="O21" s="32" t="s">
        <v>23</v>
      </c>
      <c r="P21" s="32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7" t="s">
        <v>37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1" t="s">
        <v>23</v>
      </c>
      <c r="F24" s="41"/>
      <c r="G24" s="41"/>
      <c r="H24" s="41"/>
      <c r="I24" s="41"/>
      <c r="J24" s="41"/>
      <c r="K24" s="41"/>
      <c r="L24" s="41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69" t="s">
        <v>121</v>
      </c>
      <c r="E27" s="47"/>
      <c r="F27" s="47"/>
      <c r="G27" s="47"/>
      <c r="H27" s="47"/>
      <c r="I27" s="47"/>
      <c r="J27" s="47"/>
      <c r="K27" s="47"/>
      <c r="L27" s="47"/>
      <c r="M27" s="44">
        <f>M88</f>
        <v>0</v>
      </c>
      <c r="N27" s="44"/>
      <c r="O27" s="44"/>
      <c r="P27" s="44"/>
      <c r="Q27" s="47"/>
      <c r="R27" s="48"/>
    </row>
    <row r="28" s="1" customFormat="1">
      <c r="B28" s="46"/>
      <c r="C28" s="47"/>
      <c r="D28" s="47"/>
      <c r="E28" s="37" t="s">
        <v>39</v>
      </c>
      <c r="F28" s="47"/>
      <c r="G28" s="47"/>
      <c r="H28" s="47"/>
      <c r="I28" s="47"/>
      <c r="J28" s="47"/>
      <c r="K28" s="47"/>
      <c r="L28" s="47"/>
      <c r="M28" s="45">
        <f>H88</f>
        <v>0</v>
      </c>
      <c r="N28" s="45"/>
      <c r="O28" s="45"/>
      <c r="P28" s="45"/>
      <c r="Q28" s="47"/>
      <c r="R28" s="48"/>
    </row>
    <row r="29" s="1" customFormat="1">
      <c r="B29" s="46"/>
      <c r="C29" s="47"/>
      <c r="D29" s="47"/>
      <c r="E29" s="37" t="s">
        <v>40</v>
      </c>
      <c r="F29" s="47"/>
      <c r="G29" s="47"/>
      <c r="H29" s="47"/>
      <c r="I29" s="47"/>
      <c r="J29" s="47"/>
      <c r="K29" s="47"/>
      <c r="L29" s="47"/>
      <c r="M29" s="45">
        <f>K88</f>
        <v>0</v>
      </c>
      <c r="N29" s="45"/>
      <c r="O29" s="45"/>
      <c r="P29" s="45"/>
      <c r="Q29" s="47"/>
      <c r="R29" s="48"/>
    </row>
    <row r="30" s="1" customFormat="1" ht="14.4" customHeight="1">
      <c r="B30" s="46"/>
      <c r="C30" s="47"/>
      <c r="D30" s="43" t="s">
        <v>104</v>
      </c>
      <c r="E30" s="47"/>
      <c r="F30" s="47"/>
      <c r="G30" s="47"/>
      <c r="H30" s="47"/>
      <c r="I30" s="47"/>
      <c r="J30" s="47"/>
      <c r="K30" s="47"/>
      <c r="L30" s="47"/>
      <c r="M30" s="44">
        <f>M96</f>
        <v>0</v>
      </c>
      <c r="N30" s="44"/>
      <c r="O30" s="44"/>
      <c r="P30" s="44"/>
      <c r="Q30" s="47"/>
      <c r="R30" s="48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8"/>
    </row>
    <row r="32" s="1" customFormat="1" ht="25.44" customHeight="1">
      <c r="B32" s="46"/>
      <c r="C32" s="47"/>
      <c r="D32" s="170" t="s">
        <v>42</v>
      </c>
      <c r="E32" s="47"/>
      <c r="F32" s="47"/>
      <c r="G32" s="47"/>
      <c r="H32" s="47"/>
      <c r="I32" s="47"/>
      <c r="J32" s="47"/>
      <c r="K32" s="47"/>
      <c r="L32" s="47"/>
      <c r="M32" s="171">
        <f>ROUND(M27+M30,2)</f>
        <v>0</v>
      </c>
      <c r="N32" s="47"/>
      <c r="O32" s="47"/>
      <c r="P32" s="47"/>
      <c r="Q32" s="47"/>
      <c r="R32" s="48"/>
    </row>
    <row r="33" s="1" customFormat="1" ht="6.96" customHeight="1">
      <c r="B33" s="46"/>
      <c r="C33" s="4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47"/>
      <c r="R33" s="48"/>
    </row>
    <row r="34" s="1" customFormat="1" ht="14.4" customHeight="1">
      <c r="B34" s="46"/>
      <c r="C34" s="47"/>
      <c r="D34" s="54" t="s">
        <v>43</v>
      </c>
      <c r="E34" s="54" t="s">
        <v>44</v>
      </c>
      <c r="F34" s="55">
        <v>0.20999999999999999</v>
      </c>
      <c r="G34" s="172" t="s">
        <v>45</v>
      </c>
      <c r="H34" s="173">
        <f>(SUM(BE96:BE103)+SUM(BE121:BE133))</f>
        <v>0</v>
      </c>
      <c r="I34" s="47"/>
      <c r="J34" s="47"/>
      <c r="K34" s="47"/>
      <c r="L34" s="47"/>
      <c r="M34" s="173">
        <f>ROUND((SUM(BE96:BE103)+SUM(BE121:BE133)), 2)*F34</f>
        <v>0</v>
      </c>
      <c r="N34" s="47"/>
      <c r="O34" s="47"/>
      <c r="P34" s="47"/>
      <c r="Q34" s="47"/>
      <c r="R34" s="48"/>
    </row>
    <row r="35" s="1" customFormat="1" ht="14.4" customHeight="1">
      <c r="B35" s="46"/>
      <c r="C35" s="47"/>
      <c r="D35" s="47"/>
      <c r="E35" s="54" t="s">
        <v>46</v>
      </c>
      <c r="F35" s="55">
        <v>0.14999999999999999</v>
      </c>
      <c r="G35" s="172" t="s">
        <v>45</v>
      </c>
      <c r="H35" s="173">
        <f>(SUM(BF96:BF103)+SUM(BF121:BF133))</f>
        <v>0</v>
      </c>
      <c r="I35" s="47"/>
      <c r="J35" s="47"/>
      <c r="K35" s="47"/>
      <c r="L35" s="47"/>
      <c r="M35" s="173">
        <f>ROUND((SUM(BF96:BF103)+SUM(BF121:BF133)), 2)*F35</f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47</v>
      </c>
      <c r="F36" s="55">
        <v>0.20999999999999999</v>
      </c>
      <c r="G36" s="172" t="s">
        <v>45</v>
      </c>
      <c r="H36" s="173">
        <f>(SUM(BG96:BG103)+SUM(BG121:BG133))</f>
        <v>0</v>
      </c>
      <c r="I36" s="47"/>
      <c r="J36" s="47"/>
      <c r="K36" s="47"/>
      <c r="L36" s="47"/>
      <c r="M36" s="173">
        <v>0</v>
      </c>
      <c r="N36" s="47"/>
      <c r="O36" s="47"/>
      <c r="P36" s="47"/>
      <c r="Q36" s="47"/>
      <c r="R36" s="48"/>
    </row>
    <row r="37" hidden="1" s="1" customFormat="1" ht="14.4" customHeight="1">
      <c r="B37" s="46"/>
      <c r="C37" s="47"/>
      <c r="D37" s="47"/>
      <c r="E37" s="54" t="s">
        <v>48</v>
      </c>
      <c r="F37" s="55">
        <v>0.14999999999999999</v>
      </c>
      <c r="G37" s="172" t="s">
        <v>45</v>
      </c>
      <c r="H37" s="173">
        <f>(SUM(BH96:BH103)+SUM(BH121:BH133))</f>
        <v>0</v>
      </c>
      <c r="I37" s="47"/>
      <c r="J37" s="47"/>
      <c r="K37" s="47"/>
      <c r="L37" s="47"/>
      <c r="M37" s="173">
        <v>0</v>
      </c>
      <c r="N37" s="47"/>
      <c r="O37" s="47"/>
      <c r="P37" s="47"/>
      <c r="Q37" s="47"/>
      <c r="R37" s="48"/>
    </row>
    <row r="38" hidden="1" s="1" customFormat="1" ht="14.4" customHeight="1">
      <c r="B38" s="46"/>
      <c r="C38" s="47"/>
      <c r="D38" s="47"/>
      <c r="E38" s="54" t="s">
        <v>49</v>
      </c>
      <c r="F38" s="55">
        <v>0</v>
      </c>
      <c r="G38" s="172" t="s">
        <v>45</v>
      </c>
      <c r="H38" s="173">
        <f>(SUM(BI96:BI103)+SUM(BI121:BI133))</f>
        <v>0</v>
      </c>
      <c r="I38" s="47"/>
      <c r="J38" s="47"/>
      <c r="K38" s="47"/>
      <c r="L38" s="47"/>
      <c r="M38" s="173">
        <v>0</v>
      </c>
      <c r="N38" s="47"/>
      <c r="O38" s="47"/>
      <c r="P38" s="47"/>
      <c r="Q38" s="47"/>
      <c r="R38" s="48"/>
    </row>
    <row r="39" s="1" customFormat="1" ht="6.96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25.44" customHeight="1">
      <c r="B40" s="46"/>
      <c r="C40" s="162"/>
      <c r="D40" s="174" t="s">
        <v>50</v>
      </c>
      <c r="E40" s="103"/>
      <c r="F40" s="103"/>
      <c r="G40" s="175" t="s">
        <v>51</v>
      </c>
      <c r="H40" s="176" t="s">
        <v>52</v>
      </c>
      <c r="I40" s="103"/>
      <c r="J40" s="103"/>
      <c r="K40" s="103"/>
      <c r="L40" s="177">
        <f>SUM(M32:M38)</f>
        <v>0</v>
      </c>
      <c r="M40" s="177"/>
      <c r="N40" s="177"/>
      <c r="O40" s="177"/>
      <c r="P40" s="178"/>
      <c r="Q40" s="162"/>
      <c r="R40" s="48"/>
    </row>
    <row r="41" s="1" customFormat="1" ht="14.4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8"/>
    </row>
    <row r="42" s="1" customFormat="1" ht="14.4" customHeight="1">
      <c r="B42" s="4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8"/>
    </row>
    <row r="43">
      <c r="B43" s="25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28"/>
    </row>
    <row r="44">
      <c r="B44" s="25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28"/>
    </row>
    <row r="45">
      <c r="B45" s="25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28"/>
    </row>
    <row r="46">
      <c r="B46" s="25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28"/>
    </row>
    <row r="47">
      <c r="B47" s="25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28"/>
    </row>
    <row r="48">
      <c r="B48" s="25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28"/>
    </row>
    <row r="49">
      <c r="B49" s="25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28"/>
    </row>
    <row r="50" s="1" customFormat="1">
      <c r="B50" s="46"/>
      <c r="C50" s="47"/>
      <c r="D50" s="66" t="s">
        <v>53</v>
      </c>
      <c r="E50" s="67"/>
      <c r="F50" s="67"/>
      <c r="G50" s="67"/>
      <c r="H50" s="68"/>
      <c r="I50" s="47"/>
      <c r="J50" s="66" t="s">
        <v>54</v>
      </c>
      <c r="K50" s="67"/>
      <c r="L50" s="67"/>
      <c r="M50" s="67"/>
      <c r="N50" s="67"/>
      <c r="O50" s="67"/>
      <c r="P50" s="68"/>
      <c r="Q50" s="47"/>
      <c r="R50" s="48"/>
    </row>
    <row r="51">
      <c r="B51" s="25"/>
      <c r="C51" s="30"/>
      <c r="D51" s="69"/>
      <c r="E51" s="30"/>
      <c r="F51" s="30"/>
      <c r="G51" s="30"/>
      <c r="H51" s="70"/>
      <c r="I51" s="30"/>
      <c r="J51" s="69"/>
      <c r="K51" s="30"/>
      <c r="L51" s="30"/>
      <c r="M51" s="30"/>
      <c r="N51" s="30"/>
      <c r="O51" s="30"/>
      <c r="P51" s="70"/>
      <c r="Q51" s="30"/>
      <c r="R51" s="28"/>
    </row>
    <row r="52">
      <c r="B52" s="25"/>
      <c r="C52" s="30"/>
      <c r="D52" s="69"/>
      <c r="E52" s="30"/>
      <c r="F52" s="30"/>
      <c r="G52" s="30"/>
      <c r="H52" s="70"/>
      <c r="I52" s="30"/>
      <c r="J52" s="69"/>
      <c r="K52" s="30"/>
      <c r="L52" s="30"/>
      <c r="M52" s="30"/>
      <c r="N52" s="30"/>
      <c r="O52" s="30"/>
      <c r="P52" s="70"/>
      <c r="Q52" s="30"/>
      <c r="R52" s="28"/>
    </row>
    <row r="53">
      <c r="B53" s="25"/>
      <c r="C53" s="30"/>
      <c r="D53" s="69"/>
      <c r="E53" s="30"/>
      <c r="F53" s="30"/>
      <c r="G53" s="30"/>
      <c r="H53" s="70"/>
      <c r="I53" s="30"/>
      <c r="J53" s="69"/>
      <c r="K53" s="30"/>
      <c r="L53" s="30"/>
      <c r="M53" s="30"/>
      <c r="N53" s="30"/>
      <c r="O53" s="30"/>
      <c r="P53" s="70"/>
      <c r="Q53" s="30"/>
      <c r="R53" s="28"/>
    </row>
    <row r="54">
      <c r="B54" s="25"/>
      <c r="C54" s="30"/>
      <c r="D54" s="69"/>
      <c r="E54" s="30"/>
      <c r="F54" s="30"/>
      <c r="G54" s="30"/>
      <c r="H54" s="70"/>
      <c r="I54" s="30"/>
      <c r="J54" s="69"/>
      <c r="K54" s="30"/>
      <c r="L54" s="30"/>
      <c r="M54" s="30"/>
      <c r="N54" s="30"/>
      <c r="O54" s="30"/>
      <c r="P54" s="70"/>
      <c r="Q54" s="30"/>
      <c r="R54" s="28"/>
    </row>
    <row r="55">
      <c r="B55" s="25"/>
      <c r="C55" s="30"/>
      <c r="D55" s="69"/>
      <c r="E55" s="30"/>
      <c r="F55" s="30"/>
      <c r="G55" s="30"/>
      <c r="H55" s="70"/>
      <c r="I55" s="30"/>
      <c r="J55" s="69"/>
      <c r="K55" s="30"/>
      <c r="L55" s="30"/>
      <c r="M55" s="30"/>
      <c r="N55" s="30"/>
      <c r="O55" s="30"/>
      <c r="P55" s="70"/>
      <c r="Q55" s="30"/>
      <c r="R55" s="28"/>
    </row>
    <row r="56">
      <c r="B56" s="25"/>
      <c r="C56" s="30"/>
      <c r="D56" s="69"/>
      <c r="E56" s="30"/>
      <c r="F56" s="30"/>
      <c r="G56" s="30"/>
      <c r="H56" s="70"/>
      <c r="I56" s="30"/>
      <c r="J56" s="69"/>
      <c r="K56" s="30"/>
      <c r="L56" s="30"/>
      <c r="M56" s="30"/>
      <c r="N56" s="30"/>
      <c r="O56" s="30"/>
      <c r="P56" s="70"/>
      <c r="Q56" s="30"/>
      <c r="R56" s="28"/>
    </row>
    <row r="57">
      <c r="B57" s="25"/>
      <c r="C57" s="30"/>
      <c r="D57" s="69"/>
      <c r="E57" s="30"/>
      <c r="F57" s="30"/>
      <c r="G57" s="30"/>
      <c r="H57" s="70"/>
      <c r="I57" s="30"/>
      <c r="J57" s="69"/>
      <c r="K57" s="30"/>
      <c r="L57" s="30"/>
      <c r="M57" s="30"/>
      <c r="N57" s="30"/>
      <c r="O57" s="30"/>
      <c r="P57" s="70"/>
      <c r="Q57" s="30"/>
      <c r="R57" s="28"/>
    </row>
    <row r="58">
      <c r="B58" s="25"/>
      <c r="C58" s="30"/>
      <c r="D58" s="69"/>
      <c r="E58" s="30"/>
      <c r="F58" s="30"/>
      <c r="G58" s="30"/>
      <c r="H58" s="70"/>
      <c r="I58" s="30"/>
      <c r="J58" s="69"/>
      <c r="K58" s="30"/>
      <c r="L58" s="30"/>
      <c r="M58" s="30"/>
      <c r="N58" s="30"/>
      <c r="O58" s="30"/>
      <c r="P58" s="70"/>
      <c r="Q58" s="30"/>
      <c r="R58" s="28"/>
    </row>
    <row r="59" s="1" customFormat="1">
      <c r="B59" s="46"/>
      <c r="C59" s="47"/>
      <c r="D59" s="71" t="s">
        <v>55</v>
      </c>
      <c r="E59" s="72"/>
      <c r="F59" s="72"/>
      <c r="G59" s="73" t="s">
        <v>56</v>
      </c>
      <c r="H59" s="74"/>
      <c r="I59" s="47"/>
      <c r="J59" s="71" t="s">
        <v>55</v>
      </c>
      <c r="K59" s="72"/>
      <c r="L59" s="72"/>
      <c r="M59" s="72"/>
      <c r="N59" s="73" t="s">
        <v>56</v>
      </c>
      <c r="O59" s="72"/>
      <c r="P59" s="74"/>
      <c r="Q59" s="47"/>
      <c r="R59" s="48"/>
    </row>
    <row r="60">
      <c r="B60" s="25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28"/>
    </row>
    <row r="61" s="1" customFormat="1">
      <c r="B61" s="46"/>
      <c r="C61" s="47"/>
      <c r="D61" s="66" t="s">
        <v>57</v>
      </c>
      <c r="E61" s="67"/>
      <c r="F61" s="67"/>
      <c r="G61" s="67"/>
      <c r="H61" s="68"/>
      <c r="I61" s="47"/>
      <c r="J61" s="66" t="s">
        <v>58</v>
      </c>
      <c r="K61" s="67"/>
      <c r="L61" s="67"/>
      <c r="M61" s="67"/>
      <c r="N61" s="67"/>
      <c r="O61" s="67"/>
      <c r="P61" s="68"/>
      <c r="Q61" s="47"/>
      <c r="R61" s="48"/>
    </row>
    <row r="62">
      <c r="B62" s="25"/>
      <c r="C62" s="30"/>
      <c r="D62" s="69"/>
      <c r="E62" s="30"/>
      <c r="F62" s="30"/>
      <c r="G62" s="30"/>
      <c r="H62" s="70"/>
      <c r="I62" s="30"/>
      <c r="J62" s="69"/>
      <c r="K62" s="30"/>
      <c r="L62" s="30"/>
      <c r="M62" s="30"/>
      <c r="N62" s="30"/>
      <c r="O62" s="30"/>
      <c r="P62" s="70"/>
      <c r="Q62" s="30"/>
      <c r="R62" s="28"/>
    </row>
    <row r="63">
      <c r="B63" s="25"/>
      <c r="C63" s="30"/>
      <c r="D63" s="69"/>
      <c r="E63" s="30"/>
      <c r="F63" s="30"/>
      <c r="G63" s="30"/>
      <c r="H63" s="70"/>
      <c r="I63" s="30"/>
      <c r="J63" s="69"/>
      <c r="K63" s="30"/>
      <c r="L63" s="30"/>
      <c r="M63" s="30"/>
      <c r="N63" s="30"/>
      <c r="O63" s="30"/>
      <c r="P63" s="70"/>
      <c r="Q63" s="30"/>
      <c r="R63" s="28"/>
    </row>
    <row r="64">
      <c r="B64" s="25"/>
      <c r="C64" s="30"/>
      <c r="D64" s="69"/>
      <c r="E64" s="30"/>
      <c r="F64" s="30"/>
      <c r="G64" s="30"/>
      <c r="H64" s="70"/>
      <c r="I64" s="30"/>
      <c r="J64" s="69"/>
      <c r="K64" s="30"/>
      <c r="L64" s="30"/>
      <c r="M64" s="30"/>
      <c r="N64" s="30"/>
      <c r="O64" s="30"/>
      <c r="P64" s="70"/>
      <c r="Q64" s="30"/>
      <c r="R64" s="28"/>
    </row>
    <row r="65">
      <c r="B65" s="25"/>
      <c r="C65" s="30"/>
      <c r="D65" s="69"/>
      <c r="E65" s="30"/>
      <c r="F65" s="30"/>
      <c r="G65" s="30"/>
      <c r="H65" s="70"/>
      <c r="I65" s="30"/>
      <c r="J65" s="69"/>
      <c r="K65" s="30"/>
      <c r="L65" s="30"/>
      <c r="M65" s="30"/>
      <c r="N65" s="30"/>
      <c r="O65" s="30"/>
      <c r="P65" s="70"/>
      <c r="Q65" s="30"/>
      <c r="R65" s="28"/>
    </row>
    <row r="66">
      <c r="B66" s="25"/>
      <c r="C66" s="30"/>
      <c r="D66" s="69"/>
      <c r="E66" s="30"/>
      <c r="F66" s="30"/>
      <c r="G66" s="30"/>
      <c r="H66" s="70"/>
      <c r="I66" s="30"/>
      <c r="J66" s="69"/>
      <c r="K66" s="30"/>
      <c r="L66" s="30"/>
      <c r="M66" s="30"/>
      <c r="N66" s="30"/>
      <c r="O66" s="30"/>
      <c r="P66" s="70"/>
      <c r="Q66" s="30"/>
      <c r="R66" s="28"/>
    </row>
    <row r="67">
      <c r="B67" s="25"/>
      <c r="C67" s="30"/>
      <c r="D67" s="69"/>
      <c r="E67" s="30"/>
      <c r="F67" s="30"/>
      <c r="G67" s="30"/>
      <c r="H67" s="70"/>
      <c r="I67" s="30"/>
      <c r="J67" s="69"/>
      <c r="K67" s="30"/>
      <c r="L67" s="30"/>
      <c r="M67" s="30"/>
      <c r="N67" s="30"/>
      <c r="O67" s="30"/>
      <c r="P67" s="70"/>
      <c r="Q67" s="30"/>
      <c r="R67" s="28"/>
    </row>
    <row r="68">
      <c r="B68" s="25"/>
      <c r="C68" s="30"/>
      <c r="D68" s="69"/>
      <c r="E68" s="30"/>
      <c r="F68" s="30"/>
      <c r="G68" s="30"/>
      <c r="H68" s="70"/>
      <c r="I68" s="30"/>
      <c r="J68" s="69"/>
      <c r="K68" s="30"/>
      <c r="L68" s="30"/>
      <c r="M68" s="30"/>
      <c r="N68" s="30"/>
      <c r="O68" s="30"/>
      <c r="P68" s="70"/>
      <c r="Q68" s="30"/>
      <c r="R68" s="28"/>
    </row>
    <row r="69">
      <c r="B69" s="25"/>
      <c r="C69" s="30"/>
      <c r="D69" s="69"/>
      <c r="E69" s="30"/>
      <c r="F69" s="30"/>
      <c r="G69" s="30"/>
      <c r="H69" s="70"/>
      <c r="I69" s="30"/>
      <c r="J69" s="69"/>
      <c r="K69" s="30"/>
      <c r="L69" s="30"/>
      <c r="M69" s="30"/>
      <c r="N69" s="30"/>
      <c r="O69" s="30"/>
      <c r="P69" s="70"/>
      <c r="Q69" s="30"/>
      <c r="R69" s="28"/>
    </row>
    <row r="70" s="1" customFormat="1">
      <c r="B70" s="46"/>
      <c r="C70" s="47"/>
      <c r="D70" s="71" t="s">
        <v>55</v>
      </c>
      <c r="E70" s="72"/>
      <c r="F70" s="72"/>
      <c r="G70" s="73" t="s">
        <v>56</v>
      </c>
      <c r="H70" s="74"/>
      <c r="I70" s="47"/>
      <c r="J70" s="71" t="s">
        <v>55</v>
      </c>
      <c r="K70" s="72"/>
      <c r="L70" s="72"/>
      <c r="M70" s="72"/>
      <c r="N70" s="73" t="s">
        <v>56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79"/>
      <c r="C75" s="180"/>
      <c r="D75" s="180"/>
      <c r="E75" s="180"/>
      <c r="F75" s="180"/>
      <c r="G75" s="180"/>
      <c r="H75" s="180"/>
      <c r="I75" s="180"/>
      <c r="J75" s="180"/>
      <c r="K75" s="180"/>
      <c r="L75" s="180"/>
      <c r="M75" s="180"/>
      <c r="N75" s="180"/>
      <c r="O75" s="180"/>
      <c r="P75" s="180"/>
      <c r="Q75" s="180"/>
      <c r="R75" s="181"/>
    </row>
    <row r="76" s="1" customFormat="1" ht="36.96" customHeight="1">
      <c r="B76" s="46"/>
      <c r="C76" s="26" t="s">
        <v>122</v>
      </c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48"/>
      <c r="T76" s="182"/>
      <c r="U76" s="182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82"/>
      <c r="U77" s="182"/>
    </row>
    <row r="78" s="1" customFormat="1" ht="30" customHeight="1">
      <c r="B78" s="46"/>
      <c r="C78" s="37" t="s">
        <v>20</v>
      </c>
      <c r="D78" s="47"/>
      <c r="E78" s="47"/>
      <c r="F78" s="166" t="str">
        <f>F6</f>
        <v>Oprava dálkového ovládání žst. Pržno</v>
      </c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47"/>
      <c r="R78" s="48"/>
      <c r="T78" s="182"/>
      <c r="U78" s="182"/>
    </row>
    <row r="79" s="1" customFormat="1" ht="36.96" customHeight="1">
      <c r="B79" s="46"/>
      <c r="C79" s="85" t="s">
        <v>116</v>
      </c>
      <c r="D79" s="47"/>
      <c r="E79" s="47"/>
      <c r="F79" s="87" t="str">
        <f>F7</f>
        <v>03 - VRN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82"/>
      <c r="U79" s="182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82"/>
      <c r="U80" s="182"/>
    </row>
    <row r="81" s="1" customFormat="1" ht="18" customHeight="1">
      <c r="B81" s="46"/>
      <c r="C81" s="37" t="s">
        <v>25</v>
      </c>
      <c r="D81" s="47"/>
      <c r="E81" s="47"/>
      <c r="F81" s="32" t="str">
        <f>F9</f>
        <v xml:space="preserve"> </v>
      </c>
      <c r="G81" s="47"/>
      <c r="H81" s="47"/>
      <c r="I81" s="47"/>
      <c r="J81" s="47"/>
      <c r="K81" s="37" t="s">
        <v>27</v>
      </c>
      <c r="L81" s="47"/>
      <c r="M81" s="90" t="str">
        <f>IF(O9="","",O9)</f>
        <v>26.9.2017</v>
      </c>
      <c r="N81" s="90"/>
      <c r="O81" s="90"/>
      <c r="P81" s="90"/>
      <c r="Q81" s="47"/>
      <c r="R81" s="48"/>
      <c r="T81" s="182"/>
      <c r="U81" s="182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82"/>
      <c r="U82" s="182"/>
    </row>
    <row r="83" s="1" customFormat="1">
      <c r="B83" s="46"/>
      <c r="C83" s="37" t="s">
        <v>29</v>
      </c>
      <c r="D83" s="47"/>
      <c r="E83" s="47"/>
      <c r="F83" s="32" t="str">
        <f>E12</f>
        <v xml:space="preserve"> </v>
      </c>
      <c r="G83" s="47"/>
      <c r="H83" s="47"/>
      <c r="I83" s="47"/>
      <c r="J83" s="47"/>
      <c r="K83" s="37" t="s">
        <v>34</v>
      </c>
      <c r="L83" s="47"/>
      <c r="M83" s="32" t="str">
        <f>E18</f>
        <v xml:space="preserve"> </v>
      </c>
      <c r="N83" s="32"/>
      <c r="O83" s="32"/>
      <c r="P83" s="32"/>
      <c r="Q83" s="32"/>
      <c r="R83" s="48"/>
      <c r="T83" s="182"/>
      <c r="U83" s="182"/>
    </row>
    <row r="84" s="1" customFormat="1" ht="14.4" customHeight="1">
      <c r="B84" s="46"/>
      <c r="C84" s="37" t="s">
        <v>32</v>
      </c>
      <c r="D84" s="47"/>
      <c r="E84" s="47"/>
      <c r="F84" s="32" t="str">
        <f>IF(E15="","",E15)</f>
        <v>Signal Projekt, s.r.o.</v>
      </c>
      <c r="G84" s="47"/>
      <c r="H84" s="47"/>
      <c r="I84" s="47"/>
      <c r="J84" s="47"/>
      <c r="K84" s="37" t="s">
        <v>35</v>
      </c>
      <c r="L84" s="47"/>
      <c r="M84" s="32" t="str">
        <f>E21</f>
        <v>Pavel Pospíšil,DiS.</v>
      </c>
      <c r="N84" s="32"/>
      <c r="O84" s="32"/>
      <c r="P84" s="32"/>
      <c r="Q84" s="32"/>
      <c r="R84" s="48"/>
      <c r="T84" s="182"/>
      <c r="U84" s="182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82"/>
      <c r="U85" s="182"/>
    </row>
    <row r="86" s="1" customFormat="1" ht="29.28" customHeight="1">
      <c r="B86" s="46"/>
      <c r="C86" s="184" t="s">
        <v>123</v>
      </c>
      <c r="D86" s="162"/>
      <c r="E86" s="162"/>
      <c r="F86" s="162"/>
      <c r="G86" s="162"/>
      <c r="H86" s="184" t="s">
        <v>124</v>
      </c>
      <c r="I86" s="185"/>
      <c r="J86" s="185"/>
      <c r="K86" s="184" t="s">
        <v>125</v>
      </c>
      <c r="L86" s="162"/>
      <c r="M86" s="184" t="s">
        <v>126</v>
      </c>
      <c r="N86" s="162"/>
      <c r="O86" s="162"/>
      <c r="P86" s="162"/>
      <c r="Q86" s="162"/>
      <c r="R86" s="48"/>
      <c r="T86" s="182"/>
      <c r="U86" s="182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82"/>
      <c r="U87" s="182"/>
    </row>
    <row r="88" s="1" customFormat="1" ht="29.28" customHeight="1">
      <c r="B88" s="46"/>
      <c r="C88" s="186" t="s">
        <v>127</v>
      </c>
      <c r="D88" s="47"/>
      <c r="E88" s="47"/>
      <c r="F88" s="47"/>
      <c r="G88" s="47"/>
      <c r="H88" s="113">
        <f>W121</f>
        <v>0</v>
      </c>
      <c r="I88" s="47"/>
      <c r="J88" s="47"/>
      <c r="K88" s="113">
        <f>X121</f>
        <v>0</v>
      </c>
      <c r="L88" s="47"/>
      <c r="M88" s="113">
        <f>M121</f>
        <v>0</v>
      </c>
      <c r="N88" s="187"/>
      <c r="O88" s="187"/>
      <c r="P88" s="187"/>
      <c r="Q88" s="187"/>
      <c r="R88" s="48"/>
      <c r="T88" s="182"/>
      <c r="U88" s="182"/>
      <c r="AU88" s="21" t="s">
        <v>128</v>
      </c>
    </row>
    <row r="89" s="7" customFormat="1" ht="24.96" customHeight="1">
      <c r="B89" s="188"/>
      <c r="C89" s="189"/>
      <c r="D89" s="190" t="s">
        <v>627</v>
      </c>
      <c r="E89" s="189"/>
      <c r="F89" s="189"/>
      <c r="G89" s="189"/>
      <c r="H89" s="191">
        <f>W122</f>
        <v>0</v>
      </c>
      <c r="I89" s="189"/>
      <c r="J89" s="189"/>
      <c r="K89" s="191">
        <f>X122</f>
        <v>0</v>
      </c>
      <c r="L89" s="189"/>
      <c r="M89" s="191">
        <f>M122</f>
        <v>0</v>
      </c>
      <c r="N89" s="189"/>
      <c r="O89" s="189"/>
      <c r="P89" s="189"/>
      <c r="Q89" s="189"/>
      <c r="R89" s="192"/>
      <c r="T89" s="193"/>
      <c r="U89" s="193"/>
    </row>
    <row r="90" s="10" customFormat="1" ht="19.92" customHeight="1">
      <c r="B90" s="252"/>
      <c r="C90" s="136"/>
      <c r="D90" s="149" t="s">
        <v>628</v>
      </c>
      <c r="E90" s="136"/>
      <c r="F90" s="136"/>
      <c r="G90" s="136"/>
      <c r="H90" s="138">
        <f>W123</f>
        <v>0</v>
      </c>
      <c r="I90" s="136"/>
      <c r="J90" s="136"/>
      <c r="K90" s="138">
        <f>X123</f>
        <v>0</v>
      </c>
      <c r="L90" s="136"/>
      <c r="M90" s="138">
        <f>M123</f>
        <v>0</v>
      </c>
      <c r="N90" s="136"/>
      <c r="O90" s="136"/>
      <c r="P90" s="136"/>
      <c r="Q90" s="136"/>
      <c r="R90" s="253"/>
      <c r="T90" s="254"/>
      <c r="U90" s="254"/>
    </row>
    <row r="91" s="10" customFormat="1" ht="19.92" customHeight="1">
      <c r="B91" s="252"/>
      <c r="C91" s="136"/>
      <c r="D91" s="149" t="s">
        <v>629</v>
      </c>
      <c r="E91" s="136"/>
      <c r="F91" s="136"/>
      <c r="G91" s="136"/>
      <c r="H91" s="138">
        <f>W126</f>
        <v>0</v>
      </c>
      <c r="I91" s="136"/>
      <c r="J91" s="136"/>
      <c r="K91" s="138">
        <f>X126</f>
        <v>0</v>
      </c>
      <c r="L91" s="136"/>
      <c r="M91" s="138">
        <f>M126</f>
        <v>0</v>
      </c>
      <c r="N91" s="136"/>
      <c r="O91" s="136"/>
      <c r="P91" s="136"/>
      <c r="Q91" s="136"/>
      <c r="R91" s="253"/>
      <c r="T91" s="254"/>
      <c r="U91" s="254"/>
    </row>
    <row r="92" s="10" customFormat="1" ht="19.92" customHeight="1">
      <c r="B92" s="252"/>
      <c r="C92" s="136"/>
      <c r="D92" s="149" t="s">
        <v>630</v>
      </c>
      <c r="E92" s="136"/>
      <c r="F92" s="136"/>
      <c r="G92" s="136"/>
      <c r="H92" s="138">
        <f>W128</f>
        <v>0</v>
      </c>
      <c r="I92" s="136"/>
      <c r="J92" s="136"/>
      <c r="K92" s="138">
        <f>X128</f>
        <v>0</v>
      </c>
      <c r="L92" s="136"/>
      <c r="M92" s="138">
        <f>M128</f>
        <v>0</v>
      </c>
      <c r="N92" s="136"/>
      <c r="O92" s="136"/>
      <c r="P92" s="136"/>
      <c r="Q92" s="136"/>
      <c r="R92" s="253"/>
      <c r="T92" s="254"/>
      <c r="U92" s="254"/>
    </row>
    <row r="93" s="10" customFormat="1" ht="19.92" customHeight="1">
      <c r="B93" s="252"/>
      <c r="C93" s="136"/>
      <c r="D93" s="149" t="s">
        <v>631</v>
      </c>
      <c r="E93" s="136"/>
      <c r="F93" s="136"/>
      <c r="G93" s="136"/>
      <c r="H93" s="138">
        <f>W130</f>
        <v>0</v>
      </c>
      <c r="I93" s="136"/>
      <c r="J93" s="136"/>
      <c r="K93" s="138">
        <f>X130</f>
        <v>0</v>
      </c>
      <c r="L93" s="136"/>
      <c r="M93" s="138">
        <f>M130</f>
        <v>0</v>
      </c>
      <c r="N93" s="136"/>
      <c r="O93" s="136"/>
      <c r="P93" s="136"/>
      <c r="Q93" s="136"/>
      <c r="R93" s="253"/>
      <c r="T93" s="254"/>
      <c r="U93" s="254"/>
    </row>
    <row r="94" s="10" customFormat="1" ht="19.92" customHeight="1">
      <c r="B94" s="252"/>
      <c r="C94" s="136"/>
      <c r="D94" s="149" t="s">
        <v>632</v>
      </c>
      <c r="E94" s="136"/>
      <c r="F94" s="136"/>
      <c r="G94" s="136"/>
      <c r="H94" s="138">
        <f>W132</f>
        <v>0</v>
      </c>
      <c r="I94" s="136"/>
      <c r="J94" s="136"/>
      <c r="K94" s="138">
        <f>X132</f>
        <v>0</v>
      </c>
      <c r="L94" s="136"/>
      <c r="M94" s="138">
        <f>M132</f>
        <v>0</v>
      </c>
      <c r="N94" s="136"/>
      <c r="O94" s="136"/>
      <c r="P94" s="136"/>
      <c r="Q94" s="136"/>
      <c r="R94" s="253"/>
      <c r="T94" s="254"/>
      <c r="U94" s="254"/>
    </row>
    <row r="95" s="1" customFormat="1" ht="21.84" customHeight="1"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8"/>
      <c r="T95" s="182"/>
      <c r="U95" s="182"/>
    </row>
    <row r="96" s="1" customFormat="1" ht="29.28" customHeight="1">
      <c r="B96" s="46"/>
      <c r="C96" s="186" t="s">
        <v>130</v>
      </c>
      <c r="D96" s="47"/>
      <c r="E96" s="47"/>
      <c r="F96" s="47"/>
      <c r="G96" s="47"/>
      <c r="H96" s="47"/>
      <c r="I96" s="47"/>
      <c r="J96" s="47"/>
      <c r="K96" s="47"/>
      <c r="L96" s="47"/>
      <c r="M96" s="187">
        <f>ROUND(M97+M98+M99+M100+M101+M102,2)</f>
        <v>0</v>
      </c>
      <c r="N96" s="194"/>
      <c r="O96" s="194"/>
      <c r="P96" s="194"/>
      <c r="Q96" s="194"/>
      <c r="R96" s="48"/>
      <c r="T96" s="195"/>
      <c r="U96" s="196" t="s">
        <v>43</v>
      </c>
    </row>
    <row r="97" s="1" customFormat="1" ht="18" customHeight="1">
      <c r="B97" s="46"/>
      <c r="C97" s="47"/>
      <c r="D97" s="155" t="s">
        <v>131</v>
      </c>
      <c r="E97" s="149"/>
      <c r="F97" s="149"/>
      <c r="G97" s="149"/>
      <c r="H97" s="149"/>
      <c r="I97" s="47"/>
      <c r="J97" s="47"/>
      <c r="K97" s="47"/>
      <c r="L97" s="47"/>
      <c r="M97" s="150">
        <f>ROUND(M88*T97,2)</f>
        <v>0</v>
      </c>
      <c r="N97" s="138"/>
      <c r="O97" s="138"/>
      <c r="P97" s="138"/>
      <c r="Q97" s="138"/>
      <c r="R97" s="48"/>
      <c r="S97" s="197"/>
      <c r="T97" s="198"/>
      <c r="U97" s="199" t="s">
        <v>44</v>
      </c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7"/>
      <c r="AG97" s="197"/>
      <c r="AH97" s="197"/>
      <c r="AI97" s="197"/>
      <c r="AJ97" s="197"/>
      <c r="AK97" s="197"/>
      <c r="AL97" s="197"/>
      <c r="AM97" s="197"/>
      <c r="AN97" s="197"/>
      <c r="AO97" s="197"/>
      <c r="AP97" s="197"/>
      <c r="AQ97" s="197"/>
      <c r="AR97" s="197"/>
      <c r="AS97" s="197"/>
      <c r="AT97" s="197"/>
      <c r="AU97" s="197"/>
      <c r="AV97" s="197"/>
      <c r="AW97" s="197"/>
      <c r="AX97" s="197"/>
      <c r="AY97" s="200" t="s">
        <v>99</v>
      </c>
      <c r="AZ97" s="197"/>
      <c r="BA97" s="197"/>
      <c r="BB97" s="197"/>
      <c r="BC97" s="197"/>
      <c r="BD97" s="197"/>
      <c r="BE97" s="201">
        <f>IF(U97="základní",M97,0)</f>
        <v>0</v>
      </c>
      <c r="BF97" s="201">
        <f>IF(U97="snížená",M97,0)</f>
        <v>0</v>
      </c>
      <c r="BG97" s="201">
        <f>IF(U97="zákl. přenesená",M97,0)</f>
        <v>0</v>
      </c>
      <c r="BH97" s="201">
        <f>IF(U97="sníž. přenesená",M97,0)</f>
        <v>0</v>
      </c>
      <c r="BI97" s="201">
        <f>IF(U97="nulová",M97,0)</f>
        <v>0</v>
      </c>
      <c r="BJ97" s="200" t="s">
        <v>88</v>
      </c>
      <c r="BK97" s="197"/>
      <c r="BL97" s="197"/>
      <c r="BM97" s="197"/>
    </row>
    <row r="98" s="1" customFormat="1" ht="18" customHeight="1">
      <c r="B98" s="46"/>
      <c r="C98" s="47"/>
      <c r="D98" s="155" t="s">
        <v>132</v>
      </c>
      <c r="E98" s="149"/>
      <c r="F98" s="149"/>
      <c r="G98" s="149"/>
      <c r="H98" s="149"/>
      <c r="I98" s="47"/>
      <c r="J98" s="47"/>
      <c r="K98" s="47"/>
      <c r="L98" s="47"/>
      <c r="M98" s="150">
        <f>ROUND(M88*T98,2)</f>
        <v>0</v>
      </c>
      <c r="N98" s="138"/>
      <c r="O98" s="138"/>
      <c r="P98" s="138"/>
      <c r="Q98" s="138"/>
      <c r="R98" s="48"/>
      <c r="S98" s="197"/>
      <c r="T98" s="198"/>
      <c r="U98" s="199" t="s">
        <v>44</v>
      </c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7"/>
      <c r="AK98" s="197"/>
      <c r="AL98" s="197"/>
      <c r="AM98" s="197"/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200" t="s">
        <v>99</v>
      </c>
      <c r="AZ98" s="197"/>
      <c r="BA98" s="197"/>
      <c r="BB98" s="197"/>
      <c r="BC98" s="197"/>
      <c r="BD98" s="197"/>
      <c r="BE98" s="201">
        <f>IF(U98="základní",M98,0)</f>
        <v>0</v>
      </c>
      <c r="BF98" s="201">
        <f>IF(U98="snížená",M98,0)</f>
        <v>0</v>
      </c>
      <c r="BG98" s="201">
        <f>IF(U98="zákl. přenesená",M98,0)</f>
        <v>0</v>
      </c>
      <c r="BH98" s="201">
        <f>IF(U98="sníž. přenesená",M98,0)</f>
        <v>0</v>
      </c>
      <c r="BI98" s="201">
        <f>IF(U98="nulová",M98,0)</f>
        <v>0</v>
      </c>
      <c r="BJ98" s="200" t="s">
        <v>88</v>
      </c>
      <c r="BK98" s="197"/>
      <c r="BL98" s="197"/>
      <c r="BM98" s="197"/>
    </row>
    <row r="99" s="1" customFormat="1" ht="18" customHeight="1">
      <c r="B99" s="46"/>
      <c r="C99" s="47"/>
      <c r="D99" s="155" t="s">
        <v>133</v>
      </c>
      <c r="E99" s="149"/>
      <c r="F99" s="149"/>
      <c r="G99" s="149"/>
      <c r="H99" s="149"/>
      <c r="I99" s="47"/>
      <c r="J99" s="47"/>
      <c r="K99" s="47"/>
      <c r="L99" s="47"/>
      <c r="M99" s="150">
        <f>ROUND(M88*T99,2)</f>
        <v>0</v>
      </c>
      <c r="N99" s="138"/>
      <c r="O99" s="138"/>
      <c r="P99" s="138"/>
      <c r="Q99" s="138"/>
      <c r="R99" s="48"/>
      <c r="S99" s="197"/>
      <c r="T99" s="198"/>
      <c r="U99" s="199" t="s">
        <v>44</v>
      </c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7"/>
      <c r="AG99" s="197"/>
      <c r="AH99" s="197"/>
      <c r="AI99" s="197"/>
      <c r="AJ99" s="197"/>
      <c r="AK99" s="197"/>
      <c r="AL99" s="197"/>
      <c r="AM99" s="197"/>
      <c r="AN99" s="197"/>
      <c r="AO99" s="197"/>
      <c r="AP99" s="197"/>
      <c r="AQ99" s="197"/>
      <c r="AR99" s="197"/>
      <c r="AS99" s="197"/>
      <c r="AT99" s="197"/>
      <c r="AU99" s="197"/>
      <c r="AV99" s="197"/>
      <c r="AW99" s="197"/>
      <c r="AX99" s="197"/>
      <c r="AY99" s="200" t="s">
        <v>99</v>
      </c>
      <c r="AZ99" s="197"/>
      <c r="BA99" s="197"/>
      <c r="BB99" s="197"/>
      <c r="BC99" s="197"/>
      <c r="BD99" s="197"/>
      <c r="BE99" s="201">
        <f>IF(U99="základní",M99,0)</f>
        <v>0</v>
      </c>
      <c r="BF99" s="201">
        <f>IF(U99="snížená",M99,0)</f>
        <v>0</v>
      </c>
      <c r="BG99" s="201">
        <f>IF(U99="zákl. přenesená",M99,0)</f>
        <v>0</v>
      </c>
      <c r="BH99" s="201">
        <f>IF(U99="sníž. přenesená",M99,0)</f>
        <v>0</v>
      </c>
      <c r="BI99" s="201">
        <f>IF(U99="nulová",M99,0)</f>
        <v>0</v>
      </c>
      <c r="BJ99" s="200" t="s">
        <v>88</v>
      </c>
      <c r="BK99" s="197"/>
      <c r="BL99" s="197"/>
      <c r="BM99" s="197"/>
    </row>
    <row r="100" s="1" customFormat="1" ht="18" customHeight="1">
      <c r="B100" s="46"/>
      <c r="C100" s="47"/>
      <c r="D100" s="155" t="s">
        <v>134</v>
      </c>
      <c r="E100" s="149"/>
      <c r="F100" s="149"/>
      <c r="G100" s="149"/>
      <c r="H100" s="149"/>
      <c r="I100" s="47"/>
      <c r="J100" s="47"/>
      <c r="K100" s="47"/>
      <c r="L100" s="47"/>
      <c r="M100" s="150">
        <f>ROUND(M88*T100,2)</f>
        <v>0</v>
      </c>
      <c r="N100" s="138"/>
      <c r="O100" s="138"/>
      <c r="P100" s="138"/>
      <c r="Q100" s="138"/>
      <c r="R100" s="48"/>
      <c r="S100" s="197"/>
      <c r="T100" s="198"/>
      <c r="U100" s="199" t="s">
        <v>44</v>
      </c>
      <c r="V100" s="197"/>
      <c r="W100" s="197"/>
      <c r="X100" s="197"/>
      <c r="Y100" s="197"/>
      <c r="Z100" s="197"/>
      <c r="AA100" s="197"/>
      <c r="AB100" s="197"/>
      <c r="AC100" s="197"/>
      <c r="AD100" s="197"/>
      <c r="AE100" s="197"/>
      <c r="AF100" s="197"/>
      <c r="AG100" s="197"/>
      <c r="AH100" s="197"/>
      <c r="AI100" s="197"/>
      <c r="AJ100" s="197"/>
      <c r="AK100" s="197"/>
      <c r="AL100" s="197"/>
      <c r="AM100" s="197"/>
      <c r="AN100" s="197"/>
      <c r="AO100" s="197"/>
      <c r="AP100" s="197"/>
      <c r="AQ100" s="197"/>
      <c r="AR100" s="197"/>
      <c r="AS100" s="197"/>
      <c r="AT100" s="197"/>
      <c r="AU100" s="197"/>
      <c r="AV100" s="197"/>
      <c r="AW100" s="197"/>
      <c r="AX100" s="197"/>
      <c r="AY100" s="200" t="s">
        <v>99</v>
      </c>
      <c r="AZ100" s="197"/>
      <c r="BA100" s="197"/>
      <c r="BB100" s="197"/>
      <c r="BC100" s="197"/>
      <c r="BD100" s="197"/>
      <c r="BE100" s="201">
        <f>IF(U100="základní",M100,0)</f>
        <v>0</v>
      </c>
      <c r="BF100" s="201">
        <f>IF(U100="snížená",M100,0)</f>
        <v>0</v>
      </c>
      <c r="BG100" s="201">
        <f>IF(U100="zákl. přenesená",M100,0)</f>
        <v>0</v>
      </c>
      <c r="BH100" s="201">
        <f>IF(U100="sníž. přenesená",M100,0)</f>
        <v>0</v>
      </c>
      <c r="BI100" s="201">
        <f>IF(U100="nulová",M100,0)</f>
        <v>0</v>
      </c>
      <c r="BJ100" s="200" t="s">
        <v>88</v>
      </c>
      <c r="BK100" s="197"/>
      <c r="BL100" s="197"/>
      <c r="BM100" s="197"/>
    </row>
    <row r="101" s="1" customFormat="1" ht="18" customHeight="1">
      <c r="B101" s="46"/>
      <c r="C101" s="47"/>
      <c r="D101" s="155" t="s">
        <v>135</v>
      </c>
      <c r="E101" s="149"/>
      <c r="F101" s="149"/>
      <c r="G101" s="149"/>
      <c r="H101" s="149"/>
      <c r="I101" s="47"/>
      <c r="J101" s="47"/>
      <c r="K101" s="47"/>
      <c r="L101" s="47"/>
      <c r="M101" s="150">
        <f>ROUND(M88*T101,2)</f>
        <v>0</v>
      </c>
      <c r="N101" s="138"/>
      <c r="O101" s="138"/>
      <c r="P101" s="138"/>
      <c r="Q101" s="138"/>
      <c r="R101" s="48"/>
      <c r="S101" s="197"/>
      <c r="T101" s="198"/>
      <c r="U101" s="199" t="s">
        <v>44</v>
      </c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7"/>
      <c r="AG101" s="197"/>
      <c r="AH101" s="197"/>
      <c r="AI101" s="197"/>
      <c r="AJ101" s="197"/>
      <c r="AK101" s="197"/>
      <c r="AL101" s="197"/>
      <c r="AM101" s="197"/>
      <c r="AN101" s="197"/>
      <c r="AO101" s="197"/>
      <c r="AP101" s="197"/>
      <c r="AQ101" s="197"/>
      <c r="AR101" s="197"/>
      <c r="AS101" s="197"/>
      <c r="AT101" s="197"/>
      <c r="AU101" s="197"/>
      <c r="AV101" s="197"/>
      <c r="AW101" s="197"/>
      <c r="AX101" s="197"/>
      <c r="AY101" s="200" t="s">
        <v>99</v>
      </c>
      <c r="AZ101" s="197"/>
      <c r="BA101" s="197"/>
      <c r="BB101" s="197"/>
      <c r="BC101" s="197"/>
      <c r="BD101" s="197"/>
      <c r="BE101" s="201">
        <f>IF(U101="základní",M101,0)</f>
        <v>0</v>
      </c>
      <c r="BF101" s="201">
        <f>IF(U101="snížená",M101,0)</f>
        <v>0</v>
      </c>
      <c r="BG101" s="201">
        <f>IF(U101="zákl. přenesená",M101,0)</f>
        <v>0</v>
      </c>
      <c r="BH101" s="201">
        <f>IF(U101="sníž. přenesená",M101,0)</f>
        <v>0</v>
      </c>
      <c r="BI101" s="201">
        <f>IF(U101="nulová",M101,0)</f>
        <v>0</v>
      </c>
      <c r="BJ101" s="200" t="s">
        <v>88</v>
      </c>
      <c r="BK101" s="197"/>
      <c r="BL101" s="197"/>
      <c r="BM101" s="197"/>
    </row>
    <row r="102" s="1" customFormat="1" ht="18" customHeight="1">
      <c r="B102" s="46"/>
      <c r="C102" s="47"/>
      <c r="D102" s="149" t="s">
        <v>136</v>
      </c>
      <c r="E102" s="47"/>
      <c r="F102" s="47"/>
      <c r="G102" s="47"/>
      <c r="H102" s="47"/>
      <c r="I102" s="47"/>
      <c r="J102" s="47"/>
      <c r="K102" s="47"/>
      <c r="L102" s="47"/>
      <c r="M102" s="150">
        <f>ROUND(M88*T102,2)</f>
        <v>0</v>
      </c>
      <c r="N102" s="138"/>
      <c r="O102" s="138"/>
      <c r="P102" s="138"/>
      <c r="Q102" s="138"/>
      <c r="R102" s="48"/>
      <c r="S102" s="197"/>
      <c r="T102" s="202"/>
      <c r="U102" s="203" t="s">
        <v>44</v>
      </c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197"/>
      <c r="AH102" s="197"/>
      <c r="AI102" s="197"/>
      <c r="AJ102" s="197"/>
      <c r="AK102" s="197"/>
      <c r="AL102" s="197"/>
      <c r="AM102" s="197"/>
      <c r="AN102" s="197"/>
      <c r="AO102" s="197"/>
      <c r="AP102" s="197"/>
      <c r="AQ102" s="197"/>
      <c r="AR102" s="197"/>
      <c r="AS102" s="197"/>
      <c r="AT102" s="197"/>
      <c r="AU102" s="197"/>
      <c r="AV102" s="197"/>
      <c r="AW102" s="197"/>
      <c r="AX102" s="197"/>
      <c r="AY102" s="200" t="s">
        <v>137</v>
      </c>
      <c r="AZ102" s="197"/>
      <c r="BA102" s="197"/>
      <c r="BB102" s="197"/>
      <c r="BC102" s="197"/>
      <c r="BD102" s="197"/>
      <c r="BE102" s="201">
        <f>IF(U102="základní",M102,0)</f>
        <v>0</v>
      </c>
      <c r="BF102" s="201">
        <f>IF(U102="snížená",M102,0)</f>
        <v>0</v>
      </c>
      <c r="BG102" s="201">
        <f>IF(U102="zákl. přenesená",M102,0)</f>
        <v>0</v>
      </c>
      <c r="BH102" s="201">
        <f>IF(U102="sníž. přenesená",M102,0)</f>
        <v>0</v>
      </c>
      <c r="BI102" s="201">
        <f>IF(U102="nulová",M102,0)</f>
        <v>0</v>
      </c>
      <c r="BJ102" s="200" t="s">
        <v>88</v>
      </c>
      <c r="BK102" s="197"/>
      <c r="BL102" s="197"/>
      <c r="BM102" s="197"/>
    </row>
    <row r="103" s="1" customFormat="1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8"/>
      <c r="T103" s="182"/>
      <c r="U103" s="182"/>
    </row>
    <row r="104" s="1" customFormat="1" ht="29.28" customHeight="1">
      <c r="B104" s="46"/>
      <c r="C104" s="161" t="s">
        <v>109</v>
      </c>
      <c r="D104" s="162"/>
      <c r="E104" s="162"/>
      <c r="F104" s="162"/>
      <c r="G104" s="162"/>
      <c r="H104" s="162"/>
      <c r="I104" s="162"/>
      <c r="J104" s="162"/>
      <c r="K104" s="162"/>
      <c r="L104" s="163">
        <f>ROUND(SUM(M88+M96),2)</f>
        <v>0</v>
      </c>
      <c r="M104" s="163"/>
      <c r="N104" s="163"/>
      <c r="O104" s="163"/>
      <c r="P104" s="163"/>
      <c r="Q104" s="163"/>
      <c r="R104" s="48"/>
      <c r="T104" s="182"/>
      <c r="U104" s="182"/>
    </row>
    <row r="105" s="1" customFormat="1" ht="6.96" customHeight="1">
      <c r="B105" s="75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7"/>
      <c r="T105" s="182"/>
      <c r="U105" s="182"/>
    </row>
    <row r="109" s="1" customFormat="1" ht="6.96" customHeight="1">
      <c r="B109" s="78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80"/>
    </row>
    <row r="110" s="1" customFormat="1" ht="36.96" customHeight="1">
      <c r="B110" s="46"/>
      <c r="C110" s="26" t="s">
        <v>138</v>
      </c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8"/>
    </row>
    <row r="111" s="1" customFormat="1" ht="6.96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8"/>
    </row>
    <row r="112" s="1" customFormat="1" ht="30" customHeight="1">
      <c r="B112" s="46"/>
      <c r="C112" s="37" t="s">
        <v>20</v>
      </c>
      <c r="D112" s="47"/>
      <c r="E112" s="47"/>
      <c r="F112" s="166" t="str">
        <f>F6</f>
        <v>Oprava dálkového ovládání žst. Pržno</v>
      </c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47"/>
      <c r="R112" s="48"/>
    </row>
    <row r="113" s="1" customFormat="1" ht="36.96" customHeight="1">
      <c r="B113" s="46"/>
      <c r="C113" s="85" t="s">
        <v>116</v>
      </c>
      <c r="D113" s="47"/>
      <c r="E113" s="47"/>
      <c r="F113" s="87" t="str">
        <f>F7</f>
        <v>03 - VRN</v>
      </c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8"/>
    </row>
    <row r="114" s="1" customFormat="1" ht="6.96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8"/>
    </row>
    <row r="115" s="1" customFormat="1" ht="18" customHeight="1">
      <c r="B115" s="46"/>
      <c r="C115" s="37" t="s">
        <v>25</v>
      </c>
      <c r="D115" s="47"/>
      <c r="E115" s="47"/>
      <c r="F115" s="32" t="str">
        <f>F9</f>
        <v xml:space="preserve"> </v>
      </c>
      <c r="G115" s="47"/>
      <c r="H115" s="47"/>
      <c r="I115" s="47"/>
      <c r="J115" s="47"/>
      <c r="K115" s="37" t="s">
        <v>27</v>
      </c>
      <c r="L115" s="47"/>
      <c r="M115" s="90" t="str">
        <f>IF(O9="","",O9)</f>
        <v>26.9.2017</v>
      </c>
      <c r="N115" s="90"/>
      <c r="O115" s="90"/>
      <c r="P115" s="90"/>
      <c r="Q115" s="47"/>
      <c r="R115" s="48"/>
    </row>
    <row r="116" s="1" customFormat="1" ht="6.96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8"/>
    </row>
    <row r="117" s="1" customFormat="1">
      <c r="B117" s="46"/>
      <c r="C117" s="37" t="s">
        <v>29</v>
      </c>
      <c r="D117" s="47"/>
      <c r="E117" s="47"/>
      <c r="F117" s="32" t="str">
        <f>E12</f>
        <v xml:space="preserve"> </v>
      </c>
      <c r="G117" s="47"/>
      <c r="H117" s="47"/>
      <c r="I117" s="47"/>
      <c r="J117" s="47"/>
      <c r="K117" s="37" t="s">
        <v>34</v>
      </c>
      <c r="L117" s="47"/>
      <c r="M117" s="32" t="str">
        <f>E18</f>
        <v xml:space="preserve"> </v>
      </c>
      <c r="N117" s="32"/>
      <c r="O117" s="32"/>
      <c r="P117" s="32"/>
      <c r="Q117" s="32"/>
      <c r="R117" s="48"/>
    </row>
    <row r="118" s="1" customFormat="1" ht="14.4" customHeight="1">
      <c r="B118" s="46"/>
      <c r="C118" s="37" t="s">
        <v>32</v>
      </c>
      <c r="D118" s="47"/>
      <c r="E118" s="47"/>
      <c r="F118" s="32" t="str">
        <f>IF(E15="","",E15)</f>
        <v>Signal Projekt, s.r.o.</v>
      </c>
      <c r="G118" s="47"/>
      <c r="H118" s="47"/>
      <c r="I118" s="47"/>
      <c r="J118" s="47"/>
      <c r="K118" s="37" t="s">
        <v>35</v>
      </c>
      <c r="L118" s="47"/>
      <c r="M118" s="32" t="str">
        <f>E21</f>
        <v>Pavel Pospíšil,DiS.</v>
      </c>
      <c r="N118" s="32"/>
      <c r="O118" s="32"/>
      <c r="P118" s="32"/>
      <c r="Q118" s="32"/>
      <c r="R118" s="48"/>
    </row>
    <row r="119" s="1" customFormat="1" ht="10.32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8"/>
    </row>
    <row r="120" s="8" customFormat="1" ht="29.28" customHeight="1">
      <c r="B120" s="204"/>
      <c r="C120" s="205" t="s">
        <v>139</v>
      </c>
      <c r="D120" s="206" t="s">
        <v>140</v>
      </c>
      <c r="E120" s="206" t="s">
        <v>61</v>
      </c>
      <c r="F120" s="206" t="s">
        <v>141</v>
      </c>
      <c r="G120" s="206"/>
      <c r="H120" s="206"/>
      <c r="I120" s="206"/>
      <c r="J120" s="206" t="s">
        <v>142</v>
      </c>
      <c r="K120" s="206" t="s">
        <v>143</v>
      </c>
      <c r="L120" s="206" t="s">
        <v>144</v>
      </c>
      <c r="M120" s="206" t="s">
        <v>145</v>
      </c>
      <c r="N120" s="206"/>
      <c r="O120" s="206"/>
      <c r="P120" s="206" t="s">
        <v>126</v>
      </c>
      <c r="Q120" s="207"/>
      <c r="R120" s="208"/>
      <c r="T120" s="106" t="s">
        <v>146</v>
      </c>
      <c r="U120" s="107" t="s">
        <v>43</v>
      </c>
      <c r="V120" s="107" t="s">
        <v>147</v>
      </c>
      <c r="W120" s="107" t="s">
        <v>148</v>
      </c>
      <c r="X120" s="107" t="s">
        <v>149</v>
      </c>
      <c r="Y120" s="107" t="s">
        <v>150</v>
      </c>
      <c r="Z120" s="107" t="s">
        <v>151</v>
      </c>
      <c r="AA120" s="107" t="s">
        <v>152</v>
      </c>
      <c r="AB120" s="107" t="s">
        <v>153</v>
      </c>
      <c r="AC120" s="107" t="s">
        <v>154</v>
      </c>
      <c r="AD120" s="108" t="s">
        <v>155</v>
      </c>
    </row>
    <row r="121" s="1" customFormat="1" ht="29.28" customHeight="1">
      <c r="B121" s="46"/>
      <c r="C121" s="110" t="s">
        <v>121</v>
      </c>
      <c r="D121" s="47"/>
      <c r="E121" s="47"/>
      <c r="F121" s="47"/>
      <c r="G121" s="47"/>
      <c r="H121" s="47"/>
      <c r="I121" s="47"/>
      <c r="J121" s="47"/>
      <c r="K121" s="47"/>
      <c r="L121" s="47"/>
      <c r="M121" s="250">
        <f>BK121</f>
        <v>0</v>
      </c>
      <c r="N121" s="251"/>
      <c r="O121" s="251"/>
      <c r="P121" s="251"/>
      <c r="Q121" s="251"/>
      <c r="R121" s="48"/>
      <c r="T121" s="109"/>
      <c r="U121" s="67"/>
      <c r="V121" s="67"/>
      <c r="W121" s="211">
        <f>W122+W134</f>
        <v>0</v>
      </c>
      <c r="X121" s="211">
        <f>X122+X134</f>
        <v>0</v>
      </c>
      <c r="Y121" s="67"/>
      <c r="Z121" s="212">
        <f>Z122+Z134</f>
        <v>0</v>
      </c>
      <c r="AA121" s="67"/>
      <c r="AB121" s="212">
        <f>AB122+AB134</f>
        <v>0</v>
      </c>
      <c r="AC121" s="67"/>
      <c r="AD121" s="213">
        <f>AD122+AD134</f>
        <v>0</v>
      </c>
      <c r="AT121" s="21" t="s">
        <v>80</v>
      </c>
      <c r="AU121" s="21" t="s">
        <v>128</v>
      </c>
      <c r="BK121" s="214">
        <f>BK122+BK134</f>
        <v>0</v>
      </c>
    </row>
    <row r="122" s="9" customFormat="1" ht="37.44" customHeight="1">
      <c r="B122" s="227"/>
      <c r="C122" s="228"/>
      <c r="D122" s="229" t="s">
        <v>627</v>
      </c>
      <c r="E122" s="229"/>
      <c r="F122" s="229"/>
      <c r="G122" s="229"/>
      <c r="H122" s="229"/>
      <c r="I122" s="229"/>
      <c r="J122" s="229"/>
      <c r="K122" s="229"/>
      <c r="L122" s="229"/>
      <c r="M122" s="255">
        <f>BK122</f>
        <v>0</v>
      </c>
      <c r="N122" s="191"/>
      <c r="O122" s="191"/>
      <c r="P122" s="191"/>
      <c r="Q122" s="191"/>
      <c r="R122" s="232"/>
      <c r="T122" s="233"/>
      <c r="U122" s="228"/>
      <c r="V122" s="228"/>
      <c r="W122" s="234">
        <f>W123+W126+W128+W130+W132</f>
        <v>0</v>
      </c>
      <c r="X122" s="234">
        <f>X123+X126+X128+X130+X132</f>
        <v>0</v>
      </c>
      <c r="Y122" s="228"/>
      <c r="Z122" s="235">
        <f>Z123+Z126+Z128+Z130+Z132</f>
        <v>0</v>
      </c>
      <c r="AA122" s="228"/>
      <c r="AB122" s="235">
        <f>AB123+AB126+AB128+AB130+AB132</f>
        <v>0</v>
      </c>
      <c r="AC122" s="228"/>
      <c r="AD122" s="236">
        <f>AD123+AD126+AD128+AD130+AD132</f>
        <v>0</v>
      </c>
      <c r="AR122" s="237" t="s">
        <v>177</v>
      </c>
      <c r="AT122" s="238" t="s">
        <v>80</v>
      </c>
      <c r="AU122" s="238" t="s">
        <v>81</v>
      </c>
      <c r="AY122" s="237" t="s">
        <v>160</v>
      </c>
      <c r="BK122" s="239">
        <f>BK123+BK126+BK128+BK130+BK132</f>
        <v>0</v>
      </c>
    </row>
    <row r="123" s="9" customFormat="1" ht="19.92" customHeight="1">
      <c r="B123" s="227"/>
      <c r="C123" s="228"/>
      <c r="D123" s="256" t="s">
        <v>628</v>
      </c>
      <c r="E123" s="256"/>
      <c r="F123" s="256"/>
      <c r="G123" s="256"/>
      <c r="H123" s="256"/>
      <c r="I123" s="256"/>
      <c r="J123" s="256"/>
      <c r="K123" s="256"/>
      <c r="L123" s="256"/>
      <c r="M123" s="249">
        <f>BK123</f>
        <v>0</v>
      </c>
      <c r="N123" s="257"/>
      <c r="O123" s="257"/>
      <c r="P123" s="257"/>
      <c r="Q123" s="257"/>
      <c r="R123" s="232"/>
      <c r="T123" s="233"/>
      <c r="U123" s="228"/>
      <c r="V123" s="228"/>
      <c r="W123" s="234">
        <f>SUM(W124:W125)</f>
        <v>0</v>
      </c>
      <c r="X123" s="234">
        <f>SUM(X124:X125)</f>
        <v>0</v>
      </c>
      <c r="Y123" s="228"/>
      <c r="Z123" s="235">
        <f>SUM(Z124:Z125)</f>
        <v>0</v>
      </c>
      <c r="AA123" s="228"/>
      <c r="AB123" s="235">
        <f>SUM(AB124:AB125)</f>
        <v>0</v>
      </c>
      <c r="AC123" s="228"/>
      <c r="AD123" s="236">
        <f>SUM(AD124:AD125)</f>
        <v>0</v>
      </c>
      <c r="AR123" s="237" t="s">
        <v>177</v>
      </c>
      <c r="AT123" s="238" t="s">
        <v>80</v>
      </c>
      <c r="AU123" s="238" t="s">
        <v>88</v>
      </c>
      <c r="AY123" s="237" t="s">
        <v>160</v>
      </c>
      <c r="BK123" s="239">
        <f>SUM(BK124:BK125)</f>
        <v>0</v>
      </c>
    </row>
    <row r="124" s="1" customFormat="1" ht="16.5" customHeight="1">
      <c r="B124" s="46"/>
      <c r="C124" s="240" t="s">
        <v>88</v>
      </c>
      <c r="D124" s="240" t="s">
        <v>252</v>
      </c>
      <c r="E124" s="241" t="s">
        <v>633</v>
      </c>
      <c r="F124" s="242" t="s">
        <v>634</v>
      </c>
      <c r="G124" s="242"/>
      <c r="H124" s="242"/>
      <c r="I124" s="242"/>
      <c r="J124" s="243" t="s">
        <v>159</v>
      </c>
      <c r="K124" s="244">
        <v>1</v>
      </c>
      <c r="L124" s="245">
        <v>0</v>
      </c>
      <c r="M124" s="245">
        <v>0</v>
      </c>
      <c r="N124" s="246"/>
      <c r="O124" s="246"/>
      <c r="P124" s="222">
        <f>ROUND(V124*K124,2)</f>
        <v>0</v>
      </c>
      <c r="Q124" s="222"/>
      <c r="R124" s="48"/>
      <c r="T124" s="223" t="s">
        <v>23</v>
      </c>
      <c r="U124" s="56" t="s">
        <v>44</v>
      </c>
      <c r="V124" s="173">
        <f>L124+M124</f>
        <v>0</v>
      </c>
      <c r="W124" s="173">
        <f>ROUND(L124*K124,2)</f>
        <v>0</v>
      </c>
      <c r="X124" s="173">
        <f>ROUND(M124*K124,2)</f>
        <v>0</v>
      </c>
      <c r="Y124" s="47"/>
      <c r="Z124" s="224">
        <f>Y124*K124</f>
        <v>0</v>
      </c>
      <c r="AA124" s="224">
        <v>0</v>
      </c>
      <c r="AB124" s="224">
        <f>AA124*K124</f>
        <v>0</v>
      </c>
      <c r="AC124" s="224">
        <v>0</v>
      </c>
      <c r="AD124" s="225">
        <f>AC124*K124</f>
        <v>0</v>
      </c>
      <c r="AR124" s="21" t="s">
        <v>88</v>
      </c>
      <c r="AT124" s="21" t="s">
        <v>252</v>
      </c>
      <c r="AU124" s="21" t="s">
        <v>92</v>
      </c>
      <c r="AY124" s="21" t="s">
        <v>160</v>
      </c>
      <c r="BE124" s="154">
        <f>IF(U124="základní",P124,0)</f>
        <v>0</v>
      </c>
      <c r="BF124" s="154">
        <f>IF(U124="snížená",P124,0)</f>
        <v>0</v>
      </c>
      <c r="BG124" s="154">
        <f>IF(U124="zákl. přenesená",P124,0)</f>
        <v>0</v>
      </c>
      <c r="BH124" s="154">
        <f>IF(U124="sníž. přenesená",P124,0)</f>
        <v>0</v>
      </c>
      <c r="BI124" s="154">
        <f>IF(U124="nulová",P124,0)</f>
        <v>0</v>
      </c>
      <c r="BJ124" s="21" t="s">
        <v>88</v>
      </c>
      <c r="BK124" s="154">
        <f>ROUND(V124*K124,2)</f>
        <v>0</v>
      </c>
      <c r="BL124" s="21" t="s">
        <v>88</v>
      </c>
      <c r="BM124" s="21" t="s">
        <v>635</v>
      </c>
    </row>
    <row r="125" s="1" customFormat="1" ht="16.5" customHeight="1">
      <c r="B125" s="46"/>
      <c r="C125" s="240" t="s">
        <v>92</v>
      </c>
      <c r="D125" s="240" t="s">
        <v>252</v>
      </c>
      <c r="E125" s="241" t="s">
        <v>636</v>
      </c>
      <c r="F125" s="242" t="s">
        <v>637</v>
      </c>
      <c r="G125" s="242"/>
      <c r="H125" s="242"/>
      <c r="I125" s="242"/>
      <c r="J125" s="243" t="s">
        <v>159</v>
      </c>
      <c r="K125" s="244">
        <v>1</v>
      </c>
      <c r="L125" s="245">
        <v>0</v>
      </c>
      <c r="M125" s="245">
        <v>0</v>
      </c>
      <c r="N125" s="246"/>
      <c r="O125" s="246"/>
      <c r="P125" s="222">
        <f>ROUND(V125*K125,2)</f>
        <v>0</v>
      </c>
      <c r="Q125" s="222"/>
      <c r="R125" s="48"/>
      <c r="T125" s="223" t="s">
        <v>23</v>
      </c>
      <c r="U125" s="56" t="s">
        <v>44</v>
      </c>
      <c r="V125" s="173">
        <f>L125+M125</f>
        <v>0</v>
      </c>
      <c r="W125" s="173">
        <f>ROUND(L125*K125,2)</f>
        <v>0</v>
      </c>
      <c r="X125" s="173">
        <f>ROUND(M125*K125,2)</f>
        <v>0</v>
      </c>
      <c r="Y125" s="47"/>
      <c r="Z125" s="224">
        <f>Y125*K125</f>
        <v>0</v>
      </c>
      <c r="AA125" s="224">
        <v>0</v>
      </c>
      <c r="AB125" s="224">
        <f>AA125*K125</f>
        <v>0</v>
      </c>
      <c r="AC125" s="224">
        <v>0</v>
      </c>
      <c r="AD125" s="225">
        <f>AC125*K125</f>
        <v>0</v>
      </c>
      <c r="AR125" s="21" t="s">
        <v>88</v>
      </c>
      <c r="AT125" s="21" t="s">
        <v>252</v>
      </c>
      <c r="AU125" s="21" t="s">
        <v>92</v>
      </c>
      <c r="AY125" s="21" t="s">
        <v>160</v>
      </c>
      <c r="BE125" s="154">
        <f>IF(U125="základní",P125,0)</f>
        <v>0</v>
      </c>
      <c r="BF125" s="154">
        <f>IF(U125="snížená",P125,0)</f>
        <v>0</v>
      </c>
      <c r="BG125" s="154">
        <f>IF(U125="zákl. přenesená",P125,0)</f>
        <v>0</v>
      </c>
      <c r="BH125" s="154">
        <f>IF(U125="sníž. přenesená",P125,0)</f>
        <v>0</v>
      </c>
      <c r="BI125" s="154">
        <f>IF(U125="nulová",P125,0)</f>
        <v>0</v>
      </c>
      <c r="BJ125" s="21" t="s">
        <v>88</v>
      </c>
      <c r="BK125" s="154">
        <f>ROUND(V125*K125,2)</f>
        <v>0</v>
      </c>
      <c r="BL125" s="21" t="s">
        <v>88</v>
      </c>
      <c r="BM125" s="21" t="s">
        <v>638</v>
      </c>
    </row>
    <row r="126" s="9" customFormat="1" ht="29.88" customHeight="1">
      <c r="B126" s="227"/>
      <c r="C126" s="228"/>
      <c r="D126" s="256" t="s">
        <v>629</v>
      </c>
      <c r="E126" s="256"/>
      <c r="F126" s="256"/>
      <c r="G126" s="256"/>
      <c r="H126" s="256"/>
      <c r="I126" s="256"/>
      <c r="J126" s="256"/>
      <c r="K126" s="256"/>
      <c r="L126" s="256"/>
      <c r="M126" s="258">
        <f>BK126</f>
        <v>0</v>
      </c>
      <c r="N126" s="259"/>
      <c r="O126" s="259"/>
      <c r="P126" s="259"/>
      <c r="Q126" s="259"/>
      <c r="R126" s="232"/>
      <c r="T126" s="233"/>
      <c r="U126" s="228"/>
      <c r="V126" s="228"/>
      <c r="W126" s="234">
        <f>W127</f>
        <v>0</v>
      </c>
      <c r="X126" s="234">
        <f>X127</f>
        <v>0</v>
      </c>
      <c r="Y126" s="228"/>
      <c r="Z126" s="235">
        <f>Z127</f>
        <v>0</v>
      </c>
      <c r="AA126" s="228"/>
      <c r="AB126" s="235">
        <f>AB127</f>
        <v>0</v>
      </c>
      <c r="AC126" s="228"/>
      <c r="AD126" s="236">
        <f>AD127</f>
        <v>0</v>
      </c>
      <c r="AR126" s="237" t="s">
        <v>177</v>
      </c>
      <c r="AT126" s="238" t="s">
        <v>80</v>
      </c>
      <c r="AU126" s="238" t="s">
        <v>88</v>
      </c>
      <c r="AY126" s="237" t="s">
        <v>160</v>
      </c>
      <c r="BK126" s="239">
        <f>BK127</f>
        <v>0</v>
      </c>
    </row>
    <row r="127" s="1" customFormat="1" ht="16.5" customHeight="1">
      <c r="B127" s="46"/>
      <c r="C127" s="240" t="s">
        <v>168</v>
      </c>
      <c r="D127" s="240" t="s">
        <v>252</v>
      </c>
      <c r="E127" s="241" t="s">
        <v>639</v>
      </c>
      <c r="F127" s="242" t="s">
        <v>131</v>
      </c>
      <c r="G127" s="242"/>
      <c r="H127" s="242"/>
      <c r="I127" s="242"/>
      <c r="J127" s="243" t="s">
        <v>159</v>
      </c>
      <c r="K127" s="244">
        <v>1</v>
      </c>
      <c r="L127" s="245">
        <v>0</v>
      </c>
      <c r="M127" s="245">
        <v>0</v>
      </c>
      <c r="N127" s="246"/>
      <c r="O127" s="246"/>
      <c r="P127" s="222">
        <f>ROUND(V127*K127,2)</f>
        <v>0</v>
      </c>
      <c r="Q127" s="222"/>
      <c r="R127" s="48"/>
      <c r="T127" s="223" t="s">
        <v>23</v>
      </c>
      <c r="U127" s="56" t="s">
        <v>44</v>
      </c>
      <c r="V127" s="173">
        <f>L127+M127</f>
        <v>0</v>
      </c>
      <c r="W127" s="173">
        <f>ROUND(L127*K127,2)</f>
        <v>0</v>
      </c>
      <c r="X127" s="173">
        <f>ROUND(M127*K127,2)</f>
        <v>0</v>
      </c>
      <c r="Y127" s="47"/>
      <c r="Z127" s="224">
        <f>Y127*K127</f>
        <v>0</v>
      </c>
      <c r="AA127" s="224">
        <v>0</v>
      </c>
      <c r="AB127" s="224">
        <f>AA127*K127</f>
        <v>0</v>
      </c>
      <c r="AC127" s="224">
        <v>0</v>
      </c>
      <c r="AD127" s="225">
        <f>AC127*K127</f>
        <v>0</v>
      </c>
      <c r="AR127" s="21" t="s">
        <v>88</v>
      </c>
      <c r="AT127" s="21" t="s">
        <v>252</v>
      </c>
      <c r="AU127" s="21" t="s">
        <v>92</v>
      </c>
      <c r="AY127" s="21" t="s">
        <v>160</v>
      </c>
      <c r="BE127" s="154">
        <f>IF(U127="základní",P127,0)</f>
        <v>0</v>
      </c>
      <c r="BF127" s="154">
        <f>IF(U127="snížená",P127,0)</f>
        <v>0</v>
      </c>
      <c r="BG127" s="154">
        <f>IF(U127="zákl. přenesená",P127,0)</f>
        <v>0</v>
      </c>
      <c r="BH127" s="154">
        <f>IF(U127="sníž. přenesená",P127,0)</f>
        <v>0</v>
      </c>
      <c r="BI127" s="154">
        <f>IF(U127="nulová",P127,0)</f>
        <v>0</v>
      </c>
      <c r="BJ127" s="21" t="s">
        <v>88</v>
      </c>
      <c r="BK127" s="154">
        <f>ROUND(V127*K127,2)</f>
        <v>0</v>
      </c>
      <c r="BL127" s="21" t="s">
        <v>88</v>
      </c>
      <c r="BM127" s="21" t="s">
        <v>640</v>
      </c>
    </row>
    <row r="128" s="9" customFormat="1" ht="29.88" customHeight="1">
      <c r="B128" s="227"/>
      <c r="C128" s="228"/>
      <c r="D128" s="256" t="s">
        <v>630</v>
      </c>
      <c r="E128" s="256"/>
      <c r="F128" s="256"/>
      <c r="G128" s="256"/>
      <c r="H128" s="256"/>
      <c r="I128" s="256"/>
      <c r="J128" s="256"/>
      <c r="K128" s="256"/>
      <c r="L128" s="256"/>
      <c r="M128" s="258">
        <f>BK128</f>
        <v>0</v>
      </c>
      <c r="N128" s="259"/>
      <c r="O128" s="259"/>
      <c r="P128" s="259"/>
      <c r="Q128" s="259"/>
      <c r="R128" s="232"/>
      <c r="T128" s="233"/>
      <c r="U128" s="228"/>
      <c r="V128" s="228"/>
      <c r="W128" s="234">
        <f>W129</f>
        <v>0</v>
      </c>
      <c r="X128" s="234">
        <f>X129</f>
        <v>0</v>
      </c>
      <c r="Y128" s="228"/>
      <c r="Z128" s="235">
        <f>Z129</f>
        <v>0</v>
      </c>
      <c r="AA128" s="228"/>
      <c r="AB128" s="235">
        <f>AB129</f>
        <v>0</v>
      </c>
      <c r="AC128" s="228"/>
      <c r="AD128" s="236">
        <f>AD129</f>
        <v>0</v>
      </c>
      <c r="AR128" s="237" t="s">
        <v>177</v>
      </c>
      <c r="AT128" s="238" t="s">
        <v>80</v>
      </c>
      <c r="AU128" s="238" t="s">
        <v>88</v>
      </c>
      <c r="AY128" s="237" t="s">
        <v>160</v>
      </c>
      <c r="BK128" s="239">
        <f>BK129</f>
        <v>0</v>
      </c>
    </row>
    <row r="129" s="1" customFormat="1" ht="25.5" customHeight="1">
      <c r="B129" s="46"/>
      <c r="C129" s="240" t="s">
        <v>167</v>
      </c>
      <c r="D129" s="240" t="s">
        <v>252</v>
      </c>
      <c r="E129" s="241" t="s">
        <v>641</v>
      </c>
      <c r="F129" s="242" t="s">
        <v>642</v>
      </c>
      <c r="G129" s="242"/>
      <c r="H129" s="242"/>
      <c r="I129" s="242"/>
      <c r="J129" s="243" t="s">
        <v>643</v>
      </c>
      <c r="K129" s="244">
        <v>1</v>
      </c>
      <c r="L129" s="245">
        <v>0</v>
      </c>
      <c r="M129" s="245">
        <v>0</v>
      </c>
      <c r="N129" s="246"/>
      <c r="O129" s="246"/>
      <c r="P129" s="222">
        <f>ROUND(V129*K129,2)</f>
        <v>0</v>
      </c>
      <c r="Q129" s="222"/>
      <c r="R129" s="48"/>
      <c r="T129" s="223" t="s">
        <v>23</v>
      </c>
      <c r="U129" s="56" t="s">
        <v>44</v>
      </c>
      <c r="V129" s="173">
        <f>L129+M129</f>
        <v>0</v>
      </c>
      <c r="W129" s="173">
        <f>ROUND(L129*K129,2)</f>
        <v>0</v>
      </c>
      <c r="X129" s="173">
        <f>ROUND(M129*K129,2)</f>
        <v>0</v>
      </c>
      <c r="Y129" s="47"/>
      <c r="Z129" s="224">
        <f>Y129*K129</f>
        <v>0</v>
      </c>
      <c r="AA129" s="224">
        <v>0</v>
      </c>
      <c r="AB129" s="224">
        <f>AA129*K129</f>
        <v>0</v>
      </c>
      <c r="AC129" s="224">
        <v>0</v>
      </c>
      <c r="AD129" s="225">
        <f>AC129*K129</f>
        <v>0</v>
      </c>
      <c r="AR129" s="21" t="s">
        <v>88</v>
      </c>
      <c r="AT129" s="21" t="s">
        <v>252</v>
      </c>
      <c r="AU129" s="21" t="s">
        <v>92</v>
      </c>
      <c r="AY129" s="21" t="s">
        <v>160</v>
      </c>
      <c r="BE129" s="154">
        <f>IF(U129="základní",P129,0)</f>
        <v>0</v>
      </c>
      <c r="BF129" s="154">
        <f>IF(U129="snížená",P129,0)</f>
        <v>0</v>
      </c>
      <c r="BG129" s="154">
        <f>IF(U129="zákl. přenesená",P129,0)</f>
        <v>0</v>
      </c>
      <c r="BH129" s="154">
        <f>IF(U129="sníž. přenesená",P129,0)</f>
        <v>0</v>
      </c>
      <c r="BI129" s="154">
        <f>IF(U129="nulová",P129,0)</f>
        <v>0</v>
      </c>
      <c r="BJ129" s="21" t="s">
        <v>88</v>
      </c>
      <c r="BK129" s="154">
        <f>ROUND(V129*K129,2)</f>
        <v>0</v>
      </c>
      <c r="BL129" s="21" t="s">
        <v>88</v>
      </c>
      <c r="BM129" s="21" t="s">
        <v>644</v>
      </c>
    </row>
    <row r="130" s="9" customFormat="1" ht="29.88" customHeight="1">
      <c r="B130" s="227"/>
      <c r="C130" s="228"/>
      <c r="D130" s="256" t="s">
        <v>631</v>
      </c>
      <c r="E130" s="256"/>
      <c r="F130" s="256"/>
      <c r="G130" s="256"/>
      <c r="H130" s="256"/>
      <c r="I130" s="256"/>
      <c r="J130" s="256"/>
      <c r="K130" s="256"/>
      <c r="L130" s="256"/>
      <c r="M130" s="258">
        <f>BK130</f>
        <v>0</v>
      </c>
      <c r="N130" s="259"/>
      <c r="O130" s="259"/>
      <c r="P130" s="259"/>
      <c r="Q130" s="259"/>
      <c r="R130" s="232"/>
      <c r="T130" s="233"/>
      <c r="U130" s="228"/>
      <c r="V130" s="228"/>
      <c r="W130" s="234">
        <f>W131</f>
        <v>0</v>
      </c>
      <c r="X130" s="234">
        <f>X131</f>
        <v>0</v>
      </c>
      <c r="Y130" s="228"/>
      <c r="Z130" s="235">
        <f>Z131</f>
        <v>0</v>
      </c>
      <c r="AA130" s="228"/>
      <c r="AB130" s="235">
        <f>AB131</f>
        <v>0</v>
      </c>
      <c r="AC130" s="228"/>
      <c r="AD130" s="236">
        <f>AD131</f>
        <v>0</v>
      </c>
      <c r="AR130" s="237" t="s">
        <v>177</v>
      </c>
      <c r="AT130" s="238" t="s">
        <v>80</v>
      </c>
      <c r="AU130" s="238" t="s">
        <v>88</v>
      </c>
      <c r="AY130" s="237" t="s">
        <v>160</v>
      </c>
      <c r="BK130" s="239">
        <f>BK131</f>
        <v>0</v>
      </c>
    </row>
    <row r="131" s="1" customFormat="1" ht="16.5" customHeight="1">
      <c r="B131" s="46"/>
      <c r="C131" s="240" t="s">
        <v>177</v>
      </c>
      <c r="D131" s="240" t="s">
        <v>252</v>
      </c>
      <c r="E131" s="241" t="s">
        <v>645</v>
      </c>
      <c r="F131" s="242" t="s">
        <v>646</v>
      </c>
      <c r="G131" s="242"/>
      <c r="H131" s="242"/>
      <c r="I131" s="242"/>
      <c r="J131" s="243" t="s">
        <v>159</v>
      </c>
      <c r="K131" s="244">
        <v>1</v>
      </c>
      <c r="L131" s="245">
        <v>0</v>
      </c>
      <c r="M131" s="245">
        <v>0</v>
      </c>
      <c r="N131" s="246"/>
      <c r="O131" s="246"/>
      <c r="P131" s="222">
        <f>ROUND(V131*K131,2)</f>
        <v>0</v>
      </c>
      <c r="Q131" s="222"/>
      <c r="R131" s="48"/>
      <c r="T131" s="223" t="s">
        <v>23</v>
      </c>
      <c r="U131" s="56" t="s">
        <v>44</v>
      </c>
      <c r="V131" s="173">
        <f>L131+M131</f>
        <v>0</v>
      </c>
      <c r="W131" s="173">
        <f>ROUND(L131*K131,2)</f>
        <v>0</v>
      </c>
      <c r="X131" s="173">
        <f>ROUND(M131*K131,2)</f>
        <v>0</v>
      </c>
      <c r="Y131" s="47"/>
      <c r="Z131" s="224">
        <f>Y131*K131</f>
        <v>0</v>
      </c>
      <c r="AA131" s="224">
        <v>0</v>
      </c>
      <c r="AB131" s="224">
        <f>AA131*K131</f>
        <v>0</v>
      </c>
      <c r="AC131" s="224">
        <v>0</v>
      </c>
      <c r="AD131" s="225">
        <f>AC131*K131</f>
        <v>0</v>
      </c>
      <c r="AR131" s="21" t="s">
        <v>647</v>
      </c>
      <c r="AT131" s="21" t="s">
        <v>252</v>
      </c>
      <c r="AU131" s="21" t="s">
        <v>92</v>
      </c>
      <c r="AY131" s="21" t="s">
        <v>160</v>
      </c>
      <c r="BE131" s="154">
        <f>IF(U131="základní",P131,0)</f>
        <v>0</v>
      </c>
      <c r="BF131" s="154">
        <f>IF(U131="snížená",P131,0)</f>
        <v>0</v>
      </c>
      <c r="BG131" s="154">
        <f>IF(U131="zákl. přenesená",P131,0)</f>
        <v>0</v>
      </c>
      <c r="BH131" s="154">
        <f>IF(U131="sníž. přenesená",P131,0)</f>
        <v>0</v>
      </c>
      <c r="BI131" s="154">
        <f>IF(U131="nulová",P131,0)</f>
        <v>0</v>
      </c>
      <c r="BJ131" s="21" t="s">
        <v>88</v>
      </c>
      <c r="BK131" s="154">
        <f>ROUND(V131*K131,2)</f>
        <v>0</v>
      </c>
      <c r="BL131" s="21" t="s">
        <v>647</v>
      </c>
      <c r="BM131" s="21" t="s">
        <v>648</v>
      </c>
    </row>
    <row r="132" s="9" customFormat="1" ht="29.88" customHeight="1">
      <c r="B132" s="227"/>
      <c r="C132" s="228"/>
      <c r="D132" s="256" t="s">
        <v>632</v>
      </c>
      <c r="E132" s="256"/>
      <c r="F132" s="256"/>
      <c r="G132" s="256"/>
      <c r="H132" s="256"/>
      <c r="I132" s="256"/>
      <c r="J132" s="256"/>
      <c r="K132" s="256"/>
      <c r="L132" s="256"/>
      <c r="M132" s="258">
        <f>BK132</f>
        <v>0</v>
      </c>
      <c r="N132" s="259"/>
      <c r="O132" s="259"/>
      <c r="P132" s="259"/>
      <c r="Q132" s="259"/>
      <c r="R132" s="232"/>
      <c r="T132" s="233"/>
      <c r="U132" s="228"/>
      <c r="V132" s="228"/>
      <c r="W132" s="234">
        <f>W133</f>
        <v>0</v>
      </c>
      <c r="X132" s="234">
        <f>X133</f>
        <v>0</v>
      </c>
      <c r="Y132" s="228"/>
      <c r="Z132" s="235">
        <f>Z133</f>
        <v>0</v>
      </c>
      <c r="AA132" s="228"/>
      <c r="AB132" s="235">
        <f>AB133</f>
        <v>0</v>
      </c>
      <c r="AC132" s="228"/>
      <c r="AD132" s="236">
        <f>AD133</f>
        <v>0</v>
      </c>
      <c r="AR132" s="237" t="s">
        <v>177</v>
      </c>
      <c r="AT132" s="238" t="s">
        <v>80</v>
      </c>
      <c r="AU132" s="238" t="s">
        <v>88</v>
      </c>
      <c r="AY132" s="237" t="s">
        <v>160</v>
      </c>
      <c r="BK132" s="239">
        <f>BK133</f>
        <v>0</v>
      </c>
    </row>
    <row r="133" s="1" customFormat="1" ht="16.5" customHeight="1">
      <c r="B133" s="46"/>
      <c r="C133" s="240" t="s">
        <v>181</v>
      </c>
      <c r="D133" s="240" t="s">
        <v>252</v>
      </c>
      <c r="E133" s="241" t="s">
        <v>649</v>
      </c>
      <c r="F133" s="242" t="s">
        <v>650</v>
      </c>
      <c r="G133" s="242"/>
      <c r="H133" s="242"/>
      <c r="I133" s="242"/>
      <c r="J133" s="243" t="s">
        <v>159</v>
      </c>
      <c r="K133" s="244">
        <v>1</v>
      </c>
      <c r="L133" s="245">
        <v>0</v>
      </c>
      <c r="M133" s="245">
        <v>0</v>
      </c>
      <c r="N133" s="246"/>
      <c r="O133" s="246"/>
      <c r="P133" s="222">
        <f>ROUND(V133*K133,2)</f>
        <v>0</v>
      </c>
      <c r="Q133" s="222"/>
      <c r="R133" s="48"/>
      <c r="T133" s="223" t="s">
        <v>23</v>
      </c>
      <c r="U133" s="56" t="s">
        <v>44</v>
      </c>
      <c r="V133" s="173">
        <f>L133+M133</f>
        <v>0</v>
      </c>
      <c r="W133" s="173">
        <f>ROUND(L133*K133,2)</f>
        <v>0</v>
      </c>
      <c r="X133" s="173">
        <f>ROUND(M133*K133,2)</f>
        <v>0</v>
      </c>
      <c r="Y133" s="47"/>
      <c r="Z133" s="224">
        <f>Y133*K133</f>
        <v>0</v>
      </c>
      <c r="AA133" s="224">
        <v>0</v>
      </c>
      <c r="AB133" s="224">
        <f>AA133*K133</f>
        <v>0</v>
      </c>
      <c r="AC133" s="224">
        <v>0</v>
      </c>
      <c r="AD133" s="225">
        <f>AC133*K133</f>
        <v>0</v>
      </c>
      <c r="AR133" s="21" t="s">
        <v>88</v>
      </c>
      <c r="AT133" s="21" t="s">
        <v>252</v>
      </c>
      <c r="AU133" s="21" t="s">
        <v>92</v>
      </c>
      <c r="AY133" s="21" t="s">
        <v>160</v>
      </c>
      <c r="BE133" s="154">
        <f>IF(U133="základní",P133,0)</f>
        <v>0</v>
      </c>
      <c r="BF133" s="154">
        <f>IF(U133="snížená",P133,0)</f>
        <v>0</v>
      </c>
      <c r="BG133" s="154">
        <f>IF(U133="zákl. přenesená",P133,0)</f>
        <v>0</v>
      </c>
      <c r="BH133" s="154">
        <f>IF(U133="sníž. přenesená",P133,0)</f>
        <v>0</v>
      </c>
      <c r="BI133" s="154">
        <f>IF(U133="nulová",P133,0)</f>
        <v>0</v>
      </c>
      <c r="BJ133" s="21" t="s">
        <v>88</v>
      </c>
      <c r="BK133" s="154">
        <f>ROUND(V133*K133,2)</f>
        <v>0</v>
      </c>
      <c r="BL133" s="21" t="s">
        <v>88</v>
      </c>
      <c r="BM133" s="21" t="s">
        <v>651</v>
      </c>
    </row>
    <row r="134" s="1" customFormat="1" ht="49.92" customHeight="1">
      <c r="B134" s="46"/>
      <c r="C134" s="47"/>
      <c r="D134" s="229" t="s">
        <v>557</v>
      </c>
      <c r="E134" s="47"/>
      <c r="F134" s="47"/>
      <c r="G134" s="47"/>
      <c r="H134" s="47"/>
      <c r="I134" s="47"/>
      <c r="J134" s="47"/>
      <c r="K134" s="47"/>
      <c r="L134" s="47"/>
      <c r="M134" s="247">
        <f>BK134</f>
        <v>0</v>
      </c>
      <c r="N134" s="248"/>
      <c r="O134" s="248"/>
      <c r="P134" s="248"/>
      <c r="Q134" s="248"/>
      <c r="R134" s="48"/>
      <c r="T134" s="202"/>
      <c r="U134" s="72"/>
      <c r="V134" s="72"/>
      <c r="W134" s="249">
        <v>0</v>
      </c>
      <c r="X134" s="249">
        <v>0</v>
      </c>
      <c r="Y134" s="72"/>
      <c r="Z134" s="72"/>
      <c r="AA134" s="72"/>
      <c r="AB134" s="72"/>
      <c r="AC134" s="72"/>
      <c r="AD134" s="74"/>
      <c r="AT134" s="21" t="s">
        <v>80</v>
      </c>
      <c r="AU134" s="21" t="s">
        <v>81</v>
      </c>
      <c r="AY134" s="21" t="s">
        <v>558</v>
      </c>
      <c r="BK134" s="154">
        <v>0</v>
      </c>
    </row>
    <row r="135" s="1" customFormat="1" ht="6.96" customHeight="1">
      <c r="B135" s="75"/>
      <c r="C135" s="76"/>
      <c r="D135" s="76"/>
      <c r="E135" s="76"/>
      <c r="F135" s="76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7"/>
    </row>
  </sheetData>
  <sheetProtection sheet="1" formatColumns="0" formatRows="0" objects="1" scenarios="1" spinCount="10" saltValue="ulXRhL8GCD31WUMpDb2zPFYJo0qcrP9x5aPtQY0+QSlc8SxEm6kvlJARLOfRP5b+gf46YkySpYqcuM1FrmNlfA==" hashValue="UnbGyH9+bfrnRbH7VsEWiCR1vUfYzS5kBbLIRjBqwwmEDz9OnluiOkK7uX+jcIT0KtJVGBxzDrtT06veC+1Rcw==" algorithmName="SHA-512" password="CC35"/>
  <mergeCells count="11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M96:Q96"/>
    <mergeCell ref="D97:H97"/>
    <mergeCell ref="M97:Q97"/>
    <mergeCell ref="D98:H98"/>
    <mergeCell ref="M98:Q98"/>
    <mergeCell ref="D99:H99"/>
    <mergeCell ref="M99:Q99"/>
    <mergeCell ref="D100:H100"/>
    <mergeCell ref="M100:Q100"/>
    <mergeCell ref="D101:H101"/>
    <mergeCell ref="M101:Q101"/>
    <mergeCell ref="M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P120:Q120"/>
    <mergeCell ref="M120:O120"/>
    <mergeCell ref="F124:I124"/>
    <mergeCell ref="P124:Q124"/>
    <mergeCell ref="M124:O124"/>
    <mergeCell ref="F125:I125"/>
    <mergeCell ref="P125:Q125"/>
    <mergeCell ref="M125:O125"/>
    <mergeCell ref="F127:I127"/>
    <mergeCell ref="P127:Q127"/>
    <mergeCell ref="M127:O127"/>
    <mergeCell ref="F129:I129"/>
    <mergeCell ref="P129:Q129"/>
    <mergeCell ref="M129:O129"/>
    <mergeCell ref="F131:I131"/>
    <mergeCell ref="P131:Q131"/>
    <mergeCell ref="M131:O131"/>
    <mergeCell ref="F133:I133"/>
    <mergeCell ref="P133:Q133"/>
    <mergeCell ref="M133:O133"/>
    <mergeCell ref="M121:Q121"/>
    <mergeCell ref="M122:Q122"/>
    <mergeCell ref="M123:Q123"/>
    <mergeCell ref="M126:Q126"/>
    <mergeCell ref="M128:Q128"/>
    <mergeCell ref="M130:Q130"/>
    <mergeCell ref="M132:Q132"/>
    <mergeCell ref="M134:Q134"/>
    <mergeCell ref="H1:K1"/>
    <mergeCell ref="S2:AF2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Pospisil</dc:creator>
  <cp:lastModifiedBy>Pospisil</cp:lastModifiedBy>
  <dcterms:created xsi:type="dcterms:W3CDTF">2017-10-11T08:33:16Z</dcterms:created>
  <dcterms:modified xsi:type="dcterms:W3CDTF">2017-10-11T08:33:20Z</dcterms:modified>
</cp:coreProperties>
</file>